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12"/>
  <workbookPr/>
  <mc:AlternateContent xmlns:mc="http://schemas.openxmlformats.org/markup-compatibility/2006">
    <mc:Choice Requires="x15">
      <x15ac:absPath xmlns:x15ac="http://schemas.microsoft.com/office/spreadsheetml/2010/11/ac" url="https://netorg1056155-my.sharepoint.com/personal/s_sagar_cloudextel_com/Documents/Desktop/Unique files/AIR202499/ROUTES/Route 48/"/>
    </mc:Choice>
  </mc:AlternateContent>
  <xr:revisionPtr revIDLastSave="524" documentId="13_ncr:1_{D8E30794-EF79-4D9B-8858-C9238B055D9C}" xr6:coauthVersionLast="47" xr6:coauthVersionMax="47" xr10:uidLastSave="{0128CF40-1902-4FE1-A148-87F941FAEFEF}"/>
  <bookViews>
    <workbookView xWindow="-120" yWindow="-120" windowWidth="20730" windowHeight="11040" firstSheet="2" activeTab="2" xr2:uid="{0DF54A09-F3D0-4DED-86BF-ECE9F9A62B9E}"/>
  </bookViews>
  <sheets>
    <sheet name="Info" sheetId="3" state="hidden" r:id="rId1"/>
    <sheet name="Settings" sheetId="1" r:id="rId2"/>
    <sheet name="Gantt" sheetId="2" r:id="rId3"/>
  </sheets>
  <definedNames>
    <definedName name="_xlnm._FilterDatabase" localSheetId="2" hidden="1">Gantt!$W$13:$W$19</definedName>
    <definedName name="base_end" localSheetId="2">Gantt!$V1</definedName>
    <definedName name="base_start" localSheetId="2">Gantt!$U1</definedName>
    <definedName name="color_by">Gantt!$Y$6</definedName>
    <definedName name="color_code" localSheetId="2">_xlfn.SWITCH(color_by, "Project Structure", Gantt!color_code_project_structure, "Team Roles", Gantt!color_code_team_roles, "Issues", Gantt!color_code_issues, Gantt!color_code_default)</definedName>
    <definedName name="color_code_default" localSheetId="2">IF(Gantt!type&lt;&gt;"", _xlfn.SWITCH(Gantt!type,"S", 1, "T", 2, "M", 3), -1)</definedName>
    <definedName name="color_code_issues" localSheetId="2">IF(Gantt!issue="⚠", _xlfn.SWITCH(Gantt!type, "S", 901, "T", 901, "M", 902), Gantt!color_code_default)</definedName>
    <definedName name="color_code_project_structure" localSheetId="2">IF(Gantt!stage_id=-1, -1, _xlfn.NUMBERVALUE(IF(MOD(Gantt!stage_id,8)=0, 8, MOD(Gantt!stage_id,8)) &amp; _xlfn.SWITCH(Gantt!type, "S", "01", "T", "02", "M", "03")))</definedName>
    <definedName name="color_code_team_roles" localSheetId="2">IF(Gantt!role_id=-1, Gantt!color_code_default, _xlfn.NUMBERVALUE(Gantt!role_id &amp; _xlfn.SWITCH(Gantt!type, "T", "01", "M", "04")))</definedName>
    <definedName name="d.conn" localSheetId="2">Gantt!$P1</definedName>
    <definedName name="d.id" localSheetId="2">Gantt!$M1</definedName>
    <definedName name="d.lag" localSheetId="2">Gantt!$Q1</definedName>
    <definedName name="d.name" localSheetId="2">INDEX(Gantt!$F:$F, Gantt!d.row)</definedName>
    <definedName name="d.row" localSheetId="2">MATCH(Gantt!d.id,Gantt!$B:$B,0)</definedName>
    <definedName name="d.type" localSheetId="2">INDEX(Gantt!$E:$E, Gantt!d.row)</definedName>
    <definedName name="date" localSheetId="2">Gantt!A$10</definedName>
    <definedName name="display">Gantt!$AH$6</definedName>
    <definedName name="ff_calculation" localSheetId="2">WORKDAY(INDEX(Gantt!$T:$T,Gantt!d.row),Gantt!d.lag)</definedName>
    <definedName name="fs_calculation" localSheetId="2">WORKDAY(INDEX(Gantt!$T:$T,Gantt!d.row),1+Gantt!d.lag)</definedName>
    <definedName name="highlight">Gantt!$BM$6</definedName>
    <definedName name="id" localSheetId="2">Gantt!$B1</definedName>
    <definedName name="ind.end" localSheetId="2">Gantt!$L1</definedName>
    <definedName name="ind.start" localSheetId="2">Gantt!$K1</definedName>
    <definedName name="issue" localSheetId="2">Gantt!$J1</definedName>
    <definedName name="item_in_base" localSheetId="2">AND(Gantt!date&gt;=Gantt!base_start, Gantt!date&lt;=Gantt!base_end)</definedName>
    <definedName name="item_in_complete" localSheetId="2">AND(Gantt!date&gt;=Gantt!plan_start, Gantt!date&lt;=WORKDAY(Gantt!plan_start, Gantt!percentage_complete*Gantt!workdays-1))</definedName>
    <definedName name="item_in_plan" localSheetId="2">AND(Gantt!date&gt;=Gantt!plan_start, Gantt!date&lt;=Gantt!plan_end)</definedName>
    <definedName name="next_date" localSheetId="2">Gantt!B$10</definedName>
    <definedName name="percentage_complete" localSheetId="2">Gantt!$W1</definedName>
    <definedName name="plan_end" localSheetId="2">Gantt!$T1</definedName>
    <definedName name="plan_end_calculation" localSheetId="2">WORKDAY(Gantt!plan_start, Gantt!workdays-1)</definedName>
    <definedName name="plan_start" localSheetId="2">Gantt!$S1</definedName>
    <definedName name="plan_start_calculation" localSheetId="2">WORKDAY(Gantt!plan_end, (-1)*Gantt!workdays+1)</definedName>
    <definedName name="prev_col_range" localSheetId="2">Gantt!A$13:A1048576</definedName>
    <definedName name="project_base_start" localSheetId="2">MIN(Gantt!$U$13:$U$1020)</definedName>
    <definedName name="project_duration" localSheetId="2">NETWORKDAYS(Gantt!project_start, Gantt!project_end)</definedName>
    <definedName name="project_end" localSheetId="2">MAX(Gantt!$T$13:$T$1020)</definedName>
    <definedName name="project_start" localSheetId="2">MIN(Gantt!$S$13:$S$1020)</definedName>
    <definedName name="role" localSheetId="2">Gantt!$H1</definedName>
    <definedName name="role_id" localSheetId="2">Gantt!$D1</definedName>
    <definedName name="scroll_increment">Gantt!$W$11</definedName>
    <definedName name="sf_calculation" localSheetId="2">WORKDAY(INDEX(Gantt!$S:$S,Gantt!d.row),(-1)+Gantt!d.lag)</definedName>
    <definedName name="show_progress">Gantt!$AQ$6</definedName>
    <definedName name="ss_calculation" localSheetId="2">WORKDAY(INDEX(Gantt!$S:$S,Gantt!d.row),Gantt!d.lag)</definedName>
    <definedName name="stage_id" localSheetId="2">Gantt!$C1</definedName>
    <definedName name="team_member" localSheetId="2">Gantt!$I1</definedName>
    <definedName name="timeline_base_start" localSheetId="2">Gantt!project_base_start - WEEKDAY(Gantt!project_base_start,3)</definedName>
    <definedName name="timeline_plan_start" localSheetId="2">IF(Gantt!project_start=0, TODAY()-WEEKDAY(TODAY(),3), Gantt!project_start-WEEKDAY(Gantt!project_start,3))</definedName>
    <definedName name="timeline_start" localSheetId="2">IF(display="Plan vs Base", IF(Gantt!timeline_base_start &gt; 0, MIN(Gantt!timeline_base_start, Gantt!timeline_plan_start), Gantt!timeline_plan_start), Gantt!timeline_plan_start)</definedName>
    <definedName name="type" localSheetId="2">Gantt!$E1</definedName>
    <definedName name="workdays" localSheetId="2">MAX(Gantt!$R1,1)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19" i="2" l="1"/>
  <c r="R18" i="2"/>
  <c r="R17" i="2"/>
  <c r="R16" i="2"/>
  <c r="W71" i="2" l="1" a="1"/>
  <c r="W71" i="2" s="1"/>
  <c r="W59" i="2" a="1"/>
  <c r="W59" i="2" s="1"/>
  <c r="W47" i="2" a="1"/>
  <c r="W47" i="2" s="1"/>
  <c r="W35" i="2" a="1"/>
  <c r="W35" i="2" s="1"/>
  <c r="W23" i="2" a="1"/>
  <c r="W23" i="2" s="1"/>
  <c r="N36" i="2"/>
  <c r="H21" i="2"/>
  <c r="D21" i="2" s="1"/>
  <c r="H22" i="2"/>
  <c r="D22" i="2" s="1"/>
  <c r="H20" i="2"/>
  <c r="D20" i="2" s="1"/>
  <c r="H82" i="2"/>
  <c r="D82" i="2" s="1"/>
  <c r="H81" i="2"/>
  <c r="D81" i="2" s="1"/>
  <c r="H80" i="2"/>
  <c r="D80" i="2" s="1"/>
  <c r="H79" i="2"/>
  <c r="D79" i="2" s="1"/>
  <c r="H78" i="2"/>
  <c r="D78" i="2" s="1"/>
  <c r="H77" i="2"/>
  <c r="D77" i="2" s="1"/>
  <c r="H76" i="2"/>
  <c r="D76" i="2" s="1"/>
  <c r="H75" i="2"/>
  <c r="D75" i="2" s="1"/>
  <c r="H74" i="2"/>
  <c r="D74" i="2" s="1"/>
  <c r="H73" i="2"/>
  <c r="D73" i="2" s="1"/>
  <c r="H72" i="2"/>
  <c r="D72" i="2" s="1"/>
  <c r="H70" i="2"/>
  <c r="D70" i="2" s="1"/>
  <c r="H69" i="2"/>
  <c r="D69" i="2" s="1"/>
  <c r="H68" i="2"/>
  <c r="D68" i="2" s="1"/>
  <c r="H67" i="2"/>
  <c r="D67" i="2" s="1"/>
  <c r="H66" i="2"/>
  <c r="D66" i="2" s="1"/>
  <c r="H65" i="2"/>
  <c r="D65" i="2" s="1"/>
  <c r="H64" i="2"/>
  <c r="D64" i="2" s="1"/>
  <c r="H63" i="2"/>
  <c r="D63" i="2" s="1"/>
  <c r="H62" i="2"/>
  <c r="D62" i="2" s="1"/>
  <c r="H61" i="2"/>
  <c r="D61" i="2" s="1"/>
  <c r="H60" i="2"/>
  <c r="D60" i="2" s="1"/>
  <c r="H58" i="2"/>
  <c r="D58" i="2" s="1"/>
  <c r="H57" i="2"/>
  <c r="D57" i="2" s="1"/>
  <c r="H56" i="2"/>
  <c r="D56" i="2" s="1"/>
  <c r="H55" i="2"/>
  <c r="D55" i="2" s="1"/>
  <c r="H54" i="2"/>
  <c r="D54" i="2" s="1"/>
  <c r="H53" i="2"/>
  <c r="D53" i="2" s="1"/>
  <c r="H52" i="2"/>
  <c r="D52" i="2" s="1"/>
  <c r="H51" i="2"/>
  <c r="D51" i="2" s="1"/>
  <c r="H50" i="2"/>
  <c r="D50" i="2" s="1"/>
  <c r="H49" i="2"/>
  <c r="D49" i="2" s="1"/>
  <c r="H48" i="2"/>
  <c r="D48" i="2" s="1"/>
  <c r="H46" i="2"/>
  <c r="D46" i="2" s="1"/>
  <c r="H45" i="2"/>
  <c r="D45" i="2" s="1"/>
  <c r="H44" i="2"/>
  <c r="D44" i="2" s="1"/>
  <c r="H43" i="2"/>
  <c r="D43" i="2" s="1"/>
  <c r="H42" i="2"/>
  <c r="D42" i="2" s="1"/>
  <c r="H41" i="2"/>
  <c r="D41" i="2" s="1"/>
  <c r="H40" i="2"/>
  <c r="D40" i="2" s="1"/>
  <c r="H39" i="2"/>
  <c r="D39" i="2" s="1"/>
  <c r="H38" i="2"/>
  <c r="D38" i="2" s="1"/>
  <c r="H37" i="2"/>
  <c r="D37" i="2" s="1"/>
  <c r="H36" i="2"/>
  <c r="D36" i="2" s="1"/>
  <c r="N35" i="2"/>
  <c r="H35" i="2"/>
  <c r="D35" i="2"/>
  <c r="B15" i="2"/>
  <c r="B16" i="2" s="1"/>
  <c r="B17" i="2" s="1"/>
  <c r="M18" i="2" s="1"/>
  <c r="C15" i="2"/>
  <c r="C16" i="2" s="1"/>
  <c r="C17" i="2" s="1"/>
  <c r="D15" i="2"/>
  <c r="H15" i="2"/>
  <c r="N15" i="2"/>
  <c r="H16" i="2"/>
  <c r="D16" i="2" s="1"/>
  <c r="N16" i="2"/>
  <c r="S16" i="2" a="1"/>
  <c r="S16" i="2" s="1"/>
  <c r="H17" i="2"/>
  <c r="D17" i="2" s="1"/>
  <c r="H18" i="2"/>
  <c r="D18" i="2" s="1"/>
  <c r="H19" i="2"/>
  <c r="D19" i="2" s="1"/>
  <c r="H29" i="2"/>
  <c r="D29" i="2" s="1"/>
  <c r="H34" i="2"/>
  <c r="D34" i="2" s="1"/>
  <c r="H33" i="2"/>
  <c r="D33" i="2" s="1"/>
  <c r="H32" i="2"/>
  <c r="D32" i="2" s="1"/>
  <c r="H31" i="2"/>
  <c r="D31" i="2" s="1"/>
  <c r="H30" i="2"/>
  <c r="D30" i="2" s="1"/>
  <c r="H28" i="2"/>
  <c r="D28" i="2" s="1"/>
  <c r="H27" i="2"/>
  <c r="D27" i="2" s="1"/>
  <c r="H26" i="2"/>
  <c r="D26" i="2" s="1"/>
  <c r="H25" i="2"/>
  <c r="D25" i="2" s="1"/>
  <c r="H24" i="2"/>
  <c r="D24" i="2" s="1"/>
  <c r="N23" i="2"/>
  <c r="H23" i="2"/>
  <c r="D23" i="2"/>
  <c r="N59" i="2"/>
  <c r="H59" i="2"/>
  <c r="D59" i="2"/>
  <c r="N47" i="2"/>
  <c r="H47" i="2"/>
  <c r="D47" i="2"/>
  <c r="C18" i="2" l="1"/>
  <c r="B18" i="2"/>
  <c r="M17" i="2"/>
  <c r="T16" i="2" a="1"/>
  <c r="T16" i="2" s="1"/>
  <c r="W15" i="2" l="1" a="1"/>
  <c r="W15" i="2" s="1"/>
  <c r="M19" i="2"/>
  <c r="C19" i="2"/>
  <c r="B19" i="2"/>
  <c r="B20" i="2" s="1"/>
  <c r="N18" i="2"/>
  <c r="N17" i="2"/>
  <c r="M20" i="2" l="1"/>
  <c r="M21" i="2"/>
  <c r="M22" i="2"/>
  <c r="B21" i="2"/>
  <c r="B22" i="2" s="1"/>
  <c r="C20" i="2"/>
  <c r="N20" i="2"/>
  <c r="N19" i="2"/>
  <c r="N22" i="2" l="1"/>
  <c r="N21" i="2"/>
  <c r="C21" i="2"/>
  <c r="C22" i="2" s="1"/>
  <c r="D71" i="2" l="1"/>
  <c r="H71" i="2"/>
  <c r="N71" i="2"/>
  <c r="J13" i="1" l="1"/>
  <c r="J14" i="1"/>
  <c r="J15" i="1"/>
  <c r="J16" i="1"/>
  <c r="P10" i="1"/>
  <c r="P11" i="1"/>
  <c r="P12" i="1"/>
  <c r="P13" i="1"/>
  <c r="P14" i="1"/>
  <c r="P15" i="1"/>
  <c r="P16" i="1"/>
  <c r="P17" i="1"/>
  <c r="P18" i="1"/>
  <c r="P19" i="1"/>
  <c r="P20" i="1"/>
  <c r="P21" i="1"/>
  <c r="P22" i="1"/>
  <c r="P23" i="1"/>
  <c r="P24" i="1"/>
  <c r="P25" i="1"/>
  <c r="P26" i="1"/>
  <c r="P27" i="1"/>
  <c r="P28" i="1"/>
  <c r="P29" i="1"/>
  <c r="P30" i="1"/>
  <c r="P31" i="1"/>
  <c r="P32" i="1"/>
  <c r="P33" i="1"/>
  <c r="P34" i="1"/>
  <c r="P35" i="1"/>
  <c r="P9" i="1"/>
  <c r="BC2" i="2"/>
  <c r="B2" i="2"/>
  <c r="O21" i="2" s="1" a="1"/>
  <c r="O21" i="2" s="1"/>
  <c r="O20" i="2" l="1" a="1"/>
  <c r="O20" i="2" s="1"/>
  <c r="O22" i="2" a="1"/>
  <c r="O22" i="2" s="1"/>
  <c r="O18" i="2" a="1"/>
  <c r="O18" i="2" s="1"/>
  <c r="O19" i="2" a="1"/>
  <c r="O19" i="2" s="1"/>
  <c r="O17" i="2" a="1"/>
  <c r="O17" i="2" s="1"/>
  <c r="S17" i="2" a="1"/>
  <c r="S17" i="2" s="1"/>
  <c r="T17" i="2" l="1" a="1"/>
  <c r="T17" i="2" s="1"/>
  <c r="S18" i="2" l="1" a="1"/>
  <c r="S18" i="2" s="1"/>
  <c r="T18" i="2" l="1" a="1"/>
  <c r="T18" i="2" s="1"/>
  <c r="C23" i="2" l="1"/>
  <c r="S19" i="2" l="1" a="1"/>
  <c r="S19" i="2" s="1"/>
  <c r="C24" i="2"/>
  <c r="C25" i="2" s="1"/>
  <c r="C26" i="2" s="1"/>
  <c r="C27" i="2" s="1"/>
  <c r="C28" i="2" s="1"/>
  <c r="T19" i="2" l="1" a="1"/>
  <c r="T19" i="2" s="1"/>
  <c r="C29" i="2"/>
  <c r="C30" i="2" l="1"/>
  <c r="C31" i="2" l="1"/>
  <c r="C32" i="2" l="1"/>
  <c r="C33" i="2" l="1"/>
  <c r="C34" i="2" s="1"/>
  <c r="C35" i="2" s="1"/>
  <c r="C36" i="2" s="1"/>
  <c r="C37" i="2" s="1"/>
  <c r="C38" i="2" s="1"/>
  <c r="C39" i="2" s="1"/>
  <c r="C40" i="2" s="1"/>
  <c r="C41" i="2" s="1"/>
  <c r="C42" i="2" s="1"/>
  <c r="C43" i="2" s="1"/>
  <c r="C44" i="2" s="1"/>
  <c r="C45" i="2" s="1"/>
  <c r="C46" i="2" s="1"/>
  <c r="B23" i="2"/>
  <c r="C47" i="2" l="1"/>
  <c r="C48" i="2" s="1"/>
  <c r="C49" i="2" s="1"/>
  <c r="C50" i="2" s="1"/>
  <c r="C51" i="2" s="1"/>
  <c r="C52" i="2" s="1"/>
  <c r="C53" i="2" s="1"/>
  <c r="C54" i="2" s="1"/>
  <c r="C55" i="2" s="1"/>
  <c r="C56" i="2" s="1"/>
  <c r="C57" i="2" s="1"/>
  <c r="C58" i="2" s="1"/>
  <c r="B24" i="2"/>
  <c r="B25" i="2" l="1"/>
  <c r="M25" i="2"/>
  <c r="B26" i="2" l="1"/>
  <c r="M26" i="2"/>
  <c r="B27" i="2" l="1"/>
  <c r="M27" i="2"/>
  <c r="B28" i="2" l="1"/>
  <c r="M28" i="2"/>
  <c r="C59" i="2"/>
  <c r="B29" i="2" l="1"/>
  <c r="M29" i="2"/>
  <c r="C60" i="2"/>
  <c r="C61" i="2" s="1"/>
  <c r="C62" i="2" s="1"/>
  <c r="C63" i="2" s="1"/>
  <c r="C64" i="2" s="1"/>
  <c r="C65" i="2" s="1"/>
  <c r="C66" i="2" s="1"/>
  <c r="C67" i="2" s="1"/>
  <c r="C68" i="2" s="1"/>
  <c r="C69" i="2" s="1"/>
  <c r="C70" i="2" s="1"/>
  <c r="M30" i="2" l="1"/>
  <c r="B30" i="2"/>
  <c r="C71" i="2"/>
  <c r="C72" i="2" s="1"/>
  <c r="C73" i="2" s="1"/>
  <c r="C74" i="2" s="1"/>
  <c r="C75" i="2" s="1"/>
  <c r="C76" i="2" s="1"/>
  <c r="N30" i="2" l="1"/>
  <c r="M31" i="2"/>
  <c r="B31" i="2"/>
  <c r="M32" i="2" s="1"/>
  <c r="C77" i="2"/>
  <c r="N31" i="2" l="1"/>
  <c r="B32" i="2"/>
  <c r="C78" i="2"/>
  <c r="C79" i="2" s="1"/>
  <c r="N32" i="2" l="1"/>
  <c r="M33" i="2"/>
  <c r="B33" i="2"/>
  <c r="C80" i="2"/>
  <c r="C81" i="2" s="1"/>
  <c r="C82" i="2" s="1"/>
  <c r="N33" i="2" l="1"/>
  <c r="M34" i="2"/>
  <c r="B34" i="2"/>
  <c r="N34" i="2" l="1"/>
  <c r="B35" i="2"/>
  <c r="B36" i="2" l="1"/>
  <c r="B37" i="2" s="1"/>
  <c r="M38" i="2" s="1"/>
  <c r="O37" i="2" l="1" a="1"/>
  <c r="O37" i="2" s="1"/>
  <c r="M37" i="2"/>
  <c r="N37" i="2"/>
  <c r="O38" i="2" a="1"/>
  <c r="O38" i="2" s="1"/>
  <c r="B38" i="2"/>
  <c r="O39" i="2" l="1" a="1"/>
  <c r="O39" i="2" s="1"/>
  <c r="M39" i="2"/>
  <c r="B39" i="2"/>
  <c r="N38" i="2"/>
  <c r="O40" i="2" l="1" a="1"/>
  <c r="O40" i="2" s="1"/>
  <c r="M40" i="2"/>
  <c r="B40" i="2"/>
  <c r="N39" i="2"/>
  <c r="O41" i="2" l="1" a="1"/>
  <c r="O41" i="2" s="1"/>
  <c r="M41" i="2"/>
  <c r="N40" i="2"/>
  <c r="B41" i="2"/>
  <c r="M42" i="2" s="1"/>
  <c r="N41" i="2" l="1"/>
  <c r="O42" i="2" a="1"/>
  <c r="O42" i="2" s="1"/>
  <c r="B42" i="2"/>
  <c r="M43" i="2" l="1"/>
  <c r="O43" i="2" s="1" a="1"/>
  <c r="O43" i="2" s="1"/>
  <c r="B43" i="2"/>
  <c r="N42" i="2"/>
  <c r="O44" i="2" l="1" a="1"/>
  <c r="O44" i="2" s="1"/>
  <c r="M44" i="2"/>
  <c r="B44" i="2"/>
  <c r="M45" i="2" s="1"/>
  <c r="N44" i="2"/>
  <c r="O45" i="2" a="1"/>
  <c r="O45" i="2" s="1"/>
  <c r="N43" i="2"/>
  <c r="B45" i="2" l="1"/>
  <c r="N45" i="2"/>
  <c r="M46" i="2" l="1"/>
  <c r="B46" i="2"/>
  <c r="B47" i="2" s="1"/>
  <c r="B48" i="2" l="1"/>
  <c r="N46" i="2"/>
  <c r="O46" i="2" a="1"/>
  <c r="O46" i="2" s="1"/>
  <c r="N48" i="2"/>
  <c r="B49" i="2" l="1"/>
  <c r="M49" i="2"/>
  <c r="N25" i="2"/>
  <c r="N24" i="2"/>
  <c r="N49" i="2" l="1"/>
  <c r="M50" i="2"/>
  <c r="N50" i="2" s="1"/>
  <c r="B50" i="2"/>
  <c r="N27" i="2"/>
  <c r="M51" i="2" l="1"/>
  <c r="B51" i="2"/>
  <c r="N28" i="2"/>
  <c r="M52" i="2" l="1"/>
  <c r="B52" i="2"/>
  <c r="M53" i="2" s="1"/>
  <c r="N51" i="2"/>
  <c r="N29" i="2"/>
  <c r="B53" i="2" l="1"/>
  <c r="N52" i="2"/>
  <c r="M54" i="2" l="1"/>
  <c r="B54" i="2"/>
  <c r="M55" i="2" s="1"/>
  <c r="B55" i="2"/>
  <c r="M56" i="2" s="1"/>
  <c r="N56" i="2" s="1"/>
  <c r="B56" i="2"/>
  <c r="M57" i="2" s="1"/>
  <c r="N53" i="2"/>
  <c r="O56" i="2" a="1"/>
  <c r="O56" i="2" s="1"/>
  <c r="O57" i="2" a="1"/>
  <c r="O57" i="2" s="1"/>
  <c r="O55" i="2" l="1" a="1"/>
  <c r="O55" i="2" s="1"/>
  <c r="N55" i="2"/>
  <c r="B57" i="2"/>
  <c r="M58" i="2" s="1"/>
  <c r="O58" i="2" s="1" a="1"/>
  <c r="O58" i="2" s="1"/>
  <c r="O54" i="2" a="1"/>
  <c r="O54" i="2" s="1"/>
  <c r="N54" i="2"/>
  <c r="B58" i="2"/>
  <c r="N58" i="2" s="1"/>
  <c r="N57" i="2"/>
  <c r="B59" i="2" l="1"/>
  <c r="B60" i="2" l="1"/>
  <c r="M61" i="2" s="1"/>
  <c r="N26" i="2" l="1"/>
  <c r="N60" i="2"/>
  <c r="B61" i="2"/>
  <c r="M62" i="2" s="1"/>
  <c r="N61" i="2" l="1"/>
  <c r="B62" i="2"/>
  <c r="M63" i="2" s="1"/>
  <c r="N62" i="2" l="1"/>
  <c r="B63" i="2"/>
  <c r="M64" i="2" s="1"/>
  <c r="N63" i="2" l="1"/>
  <c r="B64" i="2"/>
  <c r="M65" i="2" s="1"/>
  <c r="O66" i="2" l="1" a="1"/>
  <c r="O66" i="2" s="1"/>
  <c r="N64" i="2"/>
  <c r="B65" i="2"/>
  <c r="M66" i="2" s="1"/>
  <c r="N65" i="2" l="1"/>
  <c r="B66" i="2"/>
  <c r="M67" i="2" s="1"/>
  <c r="N66" i="2" l="1"/>
  <c r="B67" i="2"/>
  <c r="M68" i="2" s="1"/>
  <c r="B68" i="2"/>
  <c r="M69" i="2" s="1"/>
  <c r="N67" i="2" l="1"/>
  <c r="O67" i="2" a="1"/>
  <c r="O67" i="2" s="1"/>
  <c r="B69" i="2"/>
  <c r="M70" i="2" s="1"/>
  <c r="B70" i="2" l="1"/>
  <c r="B71" i="2" s="1"/>
  <c r="O69" i="2" a="1"/>
  <c r="O69" i="2" s="1"/>
  <c r="N69" i="2"/>
  <c r="O68" i="2" a="1"/>
  <c r="O68" i="2" s="1"/>
  <c r="N68" i="2"/>
  <c r="B72" i="2" l="1"/>
  <c r="B73" i="2" s="1"/>
  <c r="O70" i="2" a="1"/>
  <c r="O70" i="2" s="1"/>
  <c r="N70" i="2"/>
  <c r="B74" i="2" l="1"/>
  <c r="M75" i="2" s="1"/>
  <c r="M74" i="2"/>
  <c r="N74" i="2" s="1"/>
  <c r="B75" i="2"/>
  <c r="N72" i="2"/>
  <c r="M73" i="2"/>
  <c r="N73" i="2" s="1"/>
  <c r="N75" i="2" l="1"/>
  <c r="M76" i="2"/>
  <c r="B76" i="2"/>
  <c r="M77" i="2" l="1"/>
  <c r="B77" i="2"/>
  <c r="N76" i="2"/>
  <c r="N77" i="2" l="1"/>
  <c r="M78" i="2"/>
  <c r="B78" i="2"/>
  <c r="M79" i="2" s="1"/>
  <c r="B79" i="2"/>
  <c r="M80" i="2" s="1"/>
  <c r="O79" i="2" a="1"/>
  <c r="O79" i="2" s="1"/>
  <c r="O78" i="2" l="1" a="1"/>
  <c r="O78" i="2" s="1"/>
  <c r="N78" i="2"/>
  <c r="N79" i="2"/>
  <c r="B80" i="2"/>
  <c r="M81" i="2" s="1"/>
  <c r="B81" i="2"/>
  <c r="M82" i="2" s="1"/>
  <c r="O63" i="2" a="1"/>
  <c r="O63" i="2" s="1"/>
  <c r="O77" i="2" a="1"/>
  <c r="O77" i="2" s="1"/>
  <c r="O73" i="2" a="1"/>
  <c r="O73" i="2" s="1"/>
  <c r="O65" i="2" a="1"/>
  <c r="O65" i="2" s="1"/>
  <c r="O80" i="2" a="1"/>
  <c r="O80" i="2" s="1"/>
  <c r="N80" i="2"/>
  <c r="B82" i="2" l="1"/>
  <c r="O47" i="2" a="1"/>
  <c r="O47" i="2" s="1"/>
  <c r="O49" i="2" a="1"/>
  <c r="O49" i="2" s="1"/>
  <c r="O75" i="2" a="1"/>
  <c r="O75" i="2" s="1"/>
  <c r="O16" i="2" a="1"/>
  <c r="O16" i="2" s="1"/>
  <c r="O74" i="2" a="1"/>
  <c r="O74" i="2" s="1"/>
  <c r="O61" i="2" a="1"/>
  <c r="O61" i="2" s="1"/>
  <c r="O52" i="2" a="1"/>
  <c r="O52" i="2" s="1"/>
  <c r="O62" i="2" a="1"/>
  <c r="O62" i="2" s="1"/>
  <c r="O53" i="2" a="1"/>
  <c r="O53" i="2" s="1"/>
  <c r="O50" i="2" a="1"/>
  <c r="O50" i="2" s="1"/>
  <c r="O71" i="2" a="1"/>
  <c r="O71" i="2" s="1"/>
  <c r="O64" i="2" a="1"/>
  <c r="O64" i="2" s="1"/>
  <c r="O36" i="2" a="1"/>
  <c r="O36" i="2" s="1"/>
  <c r="O31" i="2" a="1"/>
  <c r="O31" i="2" s="1"/>
  <c r="O30" i="2" a="1"/>
  <c r="O30" i="2" s="1"/>
  <c r="O33" i="2" a="1"/>
  <c r="O33" i="2" s="1"/>
  <c r="O32" i="2" a="1"/>
  <c r="O32" i="2" s="1"/>
  <c r="O34" i="2" a="1"/>
  <c r="O34" i="2" s="1"/>
  <c r="O26" i="2" a="1"/>
  <c r="O26" i="2" s="1"/>
  <c r="O24" i="2" a="1"/>
  <c r="O24" i="2" s="1"/>
  <c r="O25" i="2" a="1"/>
  <c r="O25" i="2" s="1"/>
  <c r="O27" i="2" a="1"/>
  <c r="O27" i="2" s="1"/>
  <c r="O28" i="2" a="1"/>
  <c r="O28" i="2" s="1"/>
  <c r="O29" i="2" a="1"/>
  <c r="O29" i="2" s="1"/>
  <c r="O51" i="2" a="1"/>
  <c r="O51" i="2" s="1"/>
  <c r="O60" i="2" a="1"/>
  <c r="O60" i="2" s="1"/>
  <c r="O35" i="2" a="1"/>
  <c r="O35" i="2" s="1"/>
  <c r="O76" i="2" a="1"/>
  <c r="O76" i="2" s="1"/>
  <c r="O81" i="2" a="1"/>
  <c r="O81" i="2" s="1"/>
  <c r="N81" i="2"/>
  <c r="O15" i="2" l="1" a="1"/>
  <c r="O15" i="2" s="1"/>
  <c r="O72" i="2" a="1"/>
  <c r="O72" i="2" s="1"/>
  <c r="O48" i="2" a="1"/>
  <c r="O48" i="2" s="1"/>
  <c r="O59" i="2" a="1"/>
  <c r="O59" i="2" s="1"/>
  <c r="O23" i="2" a="1"/>
  <c r="O23" i="2" s="1"/>
  <c r="N82" i="2"/>
  <c r="O82" i="2" a="1"/>
  <c r="O82" i="2" s="1"/>
  <c r="S24" i="2" l="1" a="1"/>
  <c r="S24" i="2" s="1"/>
  <c r="T24" i="2" l="1" a="1"/>
  <c r="T24" i="2" s="1"/>
  <c r="S25" i="2" l="1" a="1"/>
  <c r="S25" i="2" s="1"/>
  <c r="T25" i="2" l="1" a="1"/>
  <c r="T25" i="2" s="1"/>
  <c r="S26" i="2" s="1" a="1"/>
  <c r="S26" i="2" s="1"/>
  <c r="T26" i="2" s="1" a="1"/>
  <c r="T26" i="2" s="1"/>
  <c r="S27" i="2" l="1" a="1"/>
  <c r="S27" i="2" s="1"/>
  <c r="T27" i="2" s="1" a="1"/>
  <c r="T27" i="2" s="1"/>
  <c r="S28" i="2" l="1" a="1"/>
  <c r="S28" i="2" s="1"/>
  <c r="T28" i="2" l="1" a="1"/>
  <c r="T28" i="2" s="1"/>
  <c r="S29" i="2" l="1" a="1"/>
  <c r="S29" i="2" s="1"/>
  <c r="T29" i="2" l="1" a="1"/>
  <c r="T29" i="2" s="1"/>
  <c r="S30" i="2" l="1" a="1"/>
  <c r="S30" i="2" s="1"/>
  <c r="T30" i="2" l="1" a="1"/>
  <c r="T30" i="2" s="1"/>
  <c r="S31" i="2" a="1"/>
  <c r="S31" i="2" s="1"/>
  <c r="T31" i="2" l="1" a="1"/>
  <c r="T31" i="2" s="1"/>
  <c r="S32" i="2" a="1"/>
  <c r="S32" i="2" s="1"/>
  <c r="T32" i="2" s="1" a="1"/>
  <c r="T32" i="2" s="1"/>
  <c r="S33" i="2" s="1" a="1"/>
  <c r="S33" i="2" s="1"/>
  <c r="T33" i="2" s="1" a="1"/>
  <c r="T33" i="2" s="1"/>
  <c r="S34" i="2" s="1" a="1"/>
  <c r="S34" i="2" s="1"/>
  <c r="T34" i="2" l="1" a="1"/>
  <c r="T34" i="2" s="1"/>
  <c r="K23" i="2"/>
  <c r="S23" i="2" s="1" a="1"/>
  <c r="S23" i="2" s="1"/>
  <c r="S21" i="2" a="1"/>
  <c r="S21" i="2" s="1"/>
  <c r="R23" i="2" l="1"/>
  <c r="T21" i="2" a="1"/>
  <c r="T21" i="2" s="1"/>
  <c r="S22" i="2" a="1"/>
  <c r="S22" i="2" s="1"/>
  <c r="T22" i="2" l="1" a="1"/>
  <c r="T22" i="2" s="1"/>
  <c r="S36" i="2" l="1" a="1"/>
  <c r="S36" i="2" s="1"/>
  <c r="T36" i="2" l="1" a="1"/>
  <c r="T36" i="2" s="1"/>
  <c r="S37" i="2" a="1"/>
  <c r="S37" i="2" s="1"/>
  <c r="T37" i="2" l="1" a="1"/>
  <c r="T37" i="2" s="1"/>
  <c r="S38" i="2" l="1" a="1"/>
  <c r="S38" i="2" s="1"/>
  <c r="T38" i="2" l="1" a="1"/>
  <c r="T38" i="2" s="1"/>
  <c r="S39" i="2" l="1" a="1"/>
  <c r="S39" i="2" s="1"/>
  <c r="T39" i="2" l="1" a="1"/>
  <c r="T39" i="2" s="1"/>
  <c r="S40" i="2" l="1" a="1"/>
  <c r="S40" i="2" s="1"/>
  <c r="T40" i="2" l="1" a="1"/>
  <c r="T40" i="2" s="1"/>
  <c r="S41" i="2" a="1"/>
  <c r="S41" i="2" s="1"/>
  <c r="T41" i="2" s="1" a="1"/>
  <c r="T41" i="2" s="1"/>
  <c r="S42" i="2" l="1" a="1"/>
  <c r="S42" i="2" s="1"/>
  <c r="T42" i="2" s="1" a="1"/>
  <c r="T42" i="2" s="1"/>
  <c r="S43" i="2" s="1" a="1"/>
  <c r="S43" i="2" s="1"/>
  <c r="T43" i="2" l="1" a="1"/>
  <c r="T43" i="2" s="1"/>
  <c r="S44" i="2" a="1"/>
  <c r="S44" i="2" s="1"/>
  <c r="T44" i="2" s="1" a="1"/>
  <c r="T44" i="2" s="1"/>
  <c r="S45" i="2" s="1" a="1"/>
  <c r="S45" i="2" s="1"/>
  <c r="T45" i="2" s="1" a="1"/>
  <c r="T45" i="2" s="1"/>
  <c r="S46" i="2" s="1" a="1"/>
  <c r="S46" i="2" s="1"/>
  <c r="K35" i="2" s="1"/>
  <c r="S35" i="2" s="1" a="1"/>
  <c r="S35" i="2" s="1"/>
  <c r="T46" i="2" l="1" a="1"/>
  <c r="T46" i="2" s="1"/>
  <c r="R35" i="2" l="1"/>
  <c r="S72" i="2" l="1" a="1"/>
  <c r="S72" i="2" s="1"/>
  <c r="T72" i="2" l="1" a="1"/>
  <c r="T72" i="2" s="1"/>
  <c r="S48" i="2" a="1"/>
  <c r="S48" i="2" s="1"/>
  <c r="T48" i="2" l="1" a="1"/>
  <c r="T48" i="2" s="1"/>
  <c r="S49" i="2" s="1" a="1"/>
  <c r="S49" i="2" s="1"/>
  <c r="T49" i="2" s="1" a="1"/>
  <c r="T49" i="2" s="1"/>
  <c r="S50" i="2" l="1" a="1"/>
  <c r="S50" i="2" s="1"/>
  <c r="T50" i="2" s="1" a="1"/>
  <c r="T50" i="2" s="1"/>
  <c r="S51" i="2" l="1" a="1"/>
  <c r="S51" i="2" s="1"/>
  <c r="T51" i="2" s="1" a="1"/>
  <c r="T51" i="2" s="1"/>
  <c r="S52" i="2" l="1" a="1"/>
  <c r="S52" i="2" s="1"/>
  <c r="T52" i="2" l="1" a="1"/>
  <c r="T52" i="2" s="1"/>
  <c r="S53" i="2" a="1"/>
  <c r="S53" i="2" s="1"/>
  <c r="T53" i="2" s="1" a="1"/>
  <c r="T53" i="2" s="1"/>
  <c r="S54" i="2" s="1" a="1"/>
  <c r="S54" i="2" s="1"/>
  <c r="T54" i="2" s="1" a="1"/>
  <c r="T54" i="2" s="1"/>
  <c r="S55" i="2" s="1" a="1"/>
  <c r="S55" i="2" s="1"/>
  <c r="T55" i="2" s="1" a="1"/>
  <c r="T55" i="2" s="1"/>
  <c r="S56" i="2" l="1" a="1"/>
  <c r="S56" i="2" s="1"/>
  <c r="T56" i="2" s="1" a="1"/>
  <c r="T56" i="2" s="1"/>
  <c r="S57" i="2" l="1" a="1"/>
  <c r="S57" i="2" s="1"/>
  <c r="T57" i="2" s="1" a="1"/>
  <c r="T57" i="2" s="1"/>
  <c r="S58" i="2" l="1" a="1"/>
  <c r="S58" i="2" s="1"/>
  <c r="S60" i="2" a="1"/>
  <c r="S60" i="2" s="1"/>
  <c r="T60" i="2" l="1" a="1"/>
  <c r="T60" i="2" s="1"/>
  <c r="S61" i="2" s="1" a="1"/>
  <c r="S61" i="2" s="1"/>
  <c r="T61" i="2" s="1" a="1"/>
  <c r="T61" i="2" s="1"/>
  <c r="S62" i="2" s="1" a="1"/>
  <c r="S62" i="2" s="1"/>
  <c r="T62" i="2" s="1" a="1"/>
  <c r="T62" i="2" s="1"/>
  <c r="S63" i="2" s="1" a="1"/>
  <c r="S63" i="2" s="1"/>
  <c r="T63" i="2" s="1" a="1"/>
  <c r="T63" i="2" s="1"/>
  <c r="S64" i="2" s="1" a="1"/>
  <c r="S64" i="2" s="1"/>
  <c r="S65" i="2" s="1" a="1"/>
  <c r="S65" i="2" s="1"/>
  <c r="T65" i="2" s="1" a="1"/>
  <c r="T65" i="2" s="1"/>
  <c r="S66" i="2" s="1" a="1"/>
  <c r="S66" i="2" s="1"/>
  <c r="T66" i="2" s="1" a="1"/>
  <c r="T66" i="2" s="1"/>
  <c r="T58" i="2" a="1"/>
  <c r="T58" i="2" s="1"/>
  <c r="K47" i="2"/>
  <c r="S47" i="2" s="1" a="1"/>
  <c r="S47" i="2" s="1"/>
  <c r="S67" i="2" l="1" a="1"/>
  <c r="S67" i="2" s="1"/>
  <c r="T67" i="2" s="1" a="1"/>
  <c r="T67" i="2" s="1"/>
  <c r="T64" i="2" a="1"/>
  <c r="T64" i="2" s="1"/>
  <c r="S73" i="2" a="1"/>
  <c r="S73" i="2" s="1"/>
  <c r="T73" i="2" l="1" a="1"/>
  <c r="T73" i="2" s="1"/>
  <c r="S68" i="2" a="1"/>
  <c r="S68" i="2" s="1"/>
  <c r="T68" i="2" s="1" a="1"/>
  <c r="T68" i="2" s="1"/>
  <c r="S69" i="2" s="1" a="1"/>
  <c r="S69" i="2" s="1"/>
  <c r="T69" i="2" s="1" a="1"/>
  <c r="T69" i="2" s="1"/>
  <c r="S70" i="2" s="1" a="1"/>
  <c r="S70" i="2" s="1"/>
  <c r="T70" i="2" s="1" a="1"/>
  <c r="T70" i="2" s="1"/>
  <c r="S74" i="2" a="1"/>
  <c r="S74" i="2" s="1"/>
  <c r="T74" i="2" s="1" a="1"/>
  <c r="T74" i="2" s="1"/>
  <c r="S75" i="2" s="1" a="1"/>
  <c r="S75" i="2" s="1"/>
  <c r="T75" i="2" s="1" a="1"/>
  <c r="T75" i="2" s="1"/>
  <c r="S76" i="2" s="1" a="1"/>
  <c r="S76" i="2" s="1"/>
  <c r="K59" i="2" l="1"/>
  <c r="T76" i="2" a="1"/>
  <c r="T76" i="2" s="1"/>
  <c r="S77" i="2" a="1"/>
  <c r="S77" i="2" s="1"/>
  <c r="T77" i="2" l="1" a="1"/>
  <c r="T77" i="2" s="1"/>
  <c r="T35" i="2" l="1" a="1"/>
  <c r="T35" i="2" s="1"/>
  <c r="S78" i="2" a="1"/>
  <c r="S78" i="2" s="1"/>
  <c r="S79" i="2" l="1" a="1"/>
  <c r="S79" i="2" s="1"/>
  <c r="T78" i="2" a="1"/>
  <c r="T78" i="2" s="1"/>
  <c r="R47" i="2" l="1"/>
  <c r="T47" i="2" s="1" a="1"/>
  <c r="T47" i="2" s="1"/>
  <c r="S80" i="2" a="1"/>
  <c r="S80" i="2" s="1"/>
  <c r="T80" i="2" s="1" a="1"/>
  <c r="T80" i="2" s="1"/>
  <c r="S81" i="2" s="1" a="1"/>
  <c r="S81" i="2" s="1"/>
  <c r="T81" i="2" s="1" a="1"/>
  <c r="T81" i="2" s="1"/>
  <c r="S82" i="2" s="1" a="1"/>
  <c r="S82" i="2" s="1"/>
  <c r="T79" i="2" a="1"/>
  <c r="T79" i="2" s="1"/>
  <c r="T82" i="2" l="1" a="1"/>
  <c r="T82" i="2" s="1"/>
  <c r="K71" i="2"/>
  <c r="S71" i="2" s="1" a="1"/>
  <c r="S71" i="2" s="1"/>
  <c r="S59" i="2" a="1"/>
  <c r="S59" i="2" s="1"/>
  <c r="R71" i="2" l="1"/>
  <c r="T71" i="2" s="1" a="1"/>
  <c r="T71" i="2" s="1"/>
  <c r="T23" i="2" a="1"/>
  <c r="T23" i="2" s="1"/>
  <c r="R59" i="2"/>
  <c r="T59" i="2" s="1" a="1"/>
  <c r="T59" i="2" s="1"/>
  <c r="S20" i="2" a="1"/>
  <c r="S20" i="2" s="1"/>
  <c r="K15" i="2" s="1"/>
  <c r="S15" i="2" s="1" a="1"/>
  <c r="S15" i="2" s="1"/>
  <c r="AG2" i="2" s="1" a="1"/>
  <c r="AG2" i="2" s="1"/>
  <c r="Y10" i="2" l="1" a="1"/>
  <c r="Y10" i="2" s="1"/>
  <c r="T20" i="2" a="1"/>
  <c r="T20" i="2" s="1"/>
  <c r="R15" i="2" s="1"/>
  <c r="T15" i="2" s="1" a="1"/>
  <c r="T15" i="2" s="1"/>
  <c r="AL2" i="2" s="1" a="1"/>
  <c r="AL2" i="2" s="1"/>
  <c r="Y13" i="2" l="1"/>
  <c r="Z10" i="2"/>
  <c r="AP2" i="2" a="1"/>
  <c r="AP2" i="2" s="1"/>
  <c r="AA10" i="2" l="1"/>
  <c r="Z13" i="2"/>
  <c r="AB10" i="2" l="1"/>
  <c r="AA13" i="2"/>
  <c r="AB13" i="2" l="1"/>
  <c r="AC10" i="2"/>
  <c r="AD10" i="2" l="1"/>
  <c r="AC13" i="2"/>
  <c r="AE10" i="2" l="1"/>
  <c r="AD13" i="2"/>
  <c r="AE13" i="2" l="1"/>
  <c r="AF10" i="2"/>
  <c r="AG10" i="2" l="1"/>
  <c r="AF13" i="2"/>
  <c r="AG13" i="2" l="1"/>
  <c r="AH10" i="2"/>
  <c r="AH13" i="2" l="1"/>
  <c r="AI10" i="2"/>
  <c r="AJ10" i="2" l="1"/>
  <c r="AI13" i="2"/>
  <c r="AK10" i="2" l="1"/>
  <c r="AJ13" i="2"/>
  <c r="AL10" i="2" l="1"/>
  <c r="AK13" i="2"/>
  <c r="AL13" i="2" l="1"/>
  <c r="AM10" i="2"/>
  <c r="AM13" i="2" l="1"/>
  <c r="AN10" i="2"/>
  <c r="AN13" i="2" l="1"/>
  <c r="AO10" i="2"/>
  <c r="AO13" i="2" l="1"/>
  <c r="AP10" i="2"/>
  <c r="AQ10" i="2" l="1"/>
  <c r="AP13" i="2"/>
  <c r="AR10" i="2" l="1"/>
  <c r="AQ13" i="2"/>
  <c r="AR13" i="2" l="1"/>
  <c r="AS10" i="2"/>
  <c r="AT10" i="2" l="1"/>
  <c r="AS13" i="2"/>
  <c r="AU10" i="2" l="1"/>
  <c r="AT13" i="2"/>
  <c r="AU13" i="2" l="1"/>
  <c r="AV10" i="2"/>
  <c r="AV13" i="2" l="1"/>
  <c r="AW10" i="2"/>
  <c r="AW13" i="2" l="1"/>
  <c r="AX10" i="2"/>
  <c r="AY10" i="2" l="1"/>
  <c r="AX13" i="2"/>
  <c r="AZ10" i="2" l="1"/>
  <c r="AY13" i="2"/>
  <c r="AZ13" i="2" l="1"/>
  <c r="BA10" i="2"/>
  <c r="BA13" i="2" l="1"/>
  <c r="BB10" i="2"/>
  <c r="BC10" i="2" l="1"/>
  <c r="BB13" i="2"/>
  <c r="BC13" i="2" l="1"/>
  <c r="BD10" i="2"/>
  <c r="BD13" i="2" l="1"/>
  <c r="BE10" i="2"/>
  <c r="BE13" i="2" l="1"/>
  <c r="BF10" i="2"/>
  <c r="BF13" i="2" l="1"/>
  <c r="BG10" i="2"/>
  <c r="BH10" i="2" l="1"/>
  <c r="BG13" i="2"/>
  <c r="BH13" i="2" l="1"/>
  <c r="BI10" i="2"/>
  <c r="BJ10" i="2" l="1"/>
  <c r="BI13" i="2"/>
  <c r="BK10" i="2" l="1"/>
  <c r="BJ13" i="2"/>
  <c r="BK13" i="2" l="1"/>
  <c r="BL10" i="2"/>
  <c r="BL13" i="2" l="1"/>
  <c r="BM10" i="2"/>
  <c r="BM13" i="2" l="1"/>
  <c r="BN10" i="2"/>
  <c r="BN13" i="2" l="1"/>
  <c r="BO10" i="2"/>
  <c r="BP10" i="2" l="1"/>
  <c r="BO13" i="2"/>
  <c r="BP13" i="2" l="1"/>
  <c r="BQ10" i="2"/>
  <c r="BQ13" i="2" l="1"/>
  <c r="BR10" i="2"/>
  <c r="BR13"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<sst xmlns="http://schemas.openxmlformats.org/spreadsheetml/2006/main" count="378" uniqueCount="119">
  <si>
    <t>Template Information</t>
  </si>
  <si>
    <t>File Information</t>
  </si>
  <si>
    <t>Quick Start Help</t>
  </si>
  <si>
    <t>File Name:</t>
  </si>
  <si>
    <t>Ultimate Excel Gantt Chart Template</t>
  </si>
  <si>
    <t>Template Structure:</t>
  </si>
  <si>
    <r>
      <t xml:space="preserve">This template has two relevant worksheets:
- </t>
    </r>
    <r>
      <rPr>
        <b/>
        <sz val="9"/>
        <color theme="1"/>
        <rFont val="Calibri"/>
        <family val="2"/>
        <scheme val="minor"/>
      </rPr>
      <t>Gantt</t>
    </r>
    <r>
      <rPr>
        <sz val="9"/>
        <color theme="1"/>
        <rFont val="Calibri"/>
        <family val="2"/>
        <scheme val="minor"/>
      </rPr>
      <t xml:space="preserve">        (Main Worksheet)
- </t>
    </r>
    <r>
      <rPr>
        <b/>
        <sz val="9"/>
        <color theme="1"/>
        <rFont val="Calibri"/>
        <family val="2"/>
        <scheme val="minor"/>
      </rPr>
      <t xml:space="preserve">Settings    </t>
    </r>
    <r>
      <rPr>
        <sz val="9"/>
        <color theme="1"/>
        <rFont val="Calibri"/>
        <family val="2"/>
        <scheme val="minor"/>
      </rPr>
      <t>(Setup of basic project info + project role &amp; team management)</t>
    </r>
  </si>
  <si>
    <t>File Author:</t>
  </si>
  <si>
    <t>The Office Lab</t>
  </si>
  <si>
    <t>File License:</t>
  </si>
  <si>
    <r>
      <t xml:space="preserve">With the purchase of this template you have </t>
    </r>
    <r>
      <rPr>
        <b/>
        <sz val="9"/>
        <color theme="1"/>
        <rFont val="Calibri"/>
        <family val="2"/>
        <scheme val="minor"/>
      </rPr>
      <t>one license for your personal use</t>
    </r>
    <r>
      <rPr>
        <sz val="9"/>
        <color theme="1"/>
        <rFont val="Calibri"/>
        <family val="2"/>
        <scheme val="minor"/>
      </rPr>
      <t xml:space="preserve"> and </t>
    </r>
    <r>
      <rPr>
        <b/>
        <sz val="9"/>
        <color theme="1"/>
        <rFont val="Calibri"/>
        <family val="2"/>
        <scheme val="minor"/>
      </rPr>
      <t>one licence for work</t>
    </r>
    <r>
      <rPr>
        <sz val="9"/>
        <color theme="1"/>
        <rFont val="Calibri"/>
        <family val="2"/>
        <scheme val="minor"/>
      </rPr>
      <t>. You are allowed to use and share the template within your work context. As long as you are involved in the use of the template, everything will be fine.
However, an unauthorized redistribution of this file or any sort of derivate of this file for commercial gain is not permitted.</t>
    </r>
  </si>
  <si>
    <t>Basic Schedule Setup:</t>
  </si>
  <si>
    <r>
      <t xml:space="preserve">A project schedule consists of different items. This template allows you to structure your project into Stages (S) and add as many Task (T) and Milestone (M) items as you wish to each Stage. 
</t>
    </r>
    <r>
      <rPr>
        <b/>
        <sz val="9"/>
        <color theme="1"/>
        <rFont val="Calibri"/>
        <family val="2"/>
        <scheme val="minor"/>
      </rPr>
      <t xml:space="preserve">These are the basic steps to add a new items to the project schedule in the </t>
    </r>
    <r>
      <rPr>
        <b/>
        <u/>
        <sz val="9"/>
        <color theme="1"/>
        <rFont val="Calibri"/>
        <family val="2"/>
        <scheme val="minor"/>
      </rPr>
      <t>Gantt worksheet</t>
    </r>
    <r>
      <rPr>
        <b/>
        <sz val="9"/>
        <color theme="1"/>
        <rFont val="Calibri"/>
        <family val="2"/>
        <scheme val="minor"/>
      </rPr>
      <t>:</t>
    </r>
    <r>
      <rPr>
        <sz val="9"/>
        <color theme="1"/>
        <rFont val="Calibri"/>
        <family val="2"/>
        <scheme val="minor"/>
      </rPr>
      <t xml:space="preserve">
1. Select the item type (S, T, or M) in the </t>
    </r>
    <r>
      <rPr>
        <b/>
        <sz val="9"/>
        <color rgb="FF26A86D"/>
        <rFont val="Calibri"/>
        <family val="2"/>
        <scheme val="minor"/>
      </rPr>
      <t>Type</t>
    </r>
    <r>
      <rPr>
        <i/>
        <sz val="9"/>
        <color theme="1"/>
        <rFont val="Calibri"/>
        <family val="2"/>
        <scheme val="minor"/>
      </rPr>
      <t xml:space="preserve"> </t>
    </r>
    <r>
      <rPr>
        <sz val="9"/>
        <color theme="1"/>
        <rFont val="Calibri"/>
        <family val="2"/>
        <scheme val="minor"/>
      </rPr>
      <t xml:space="preserve">column
2. Add an item description in the </t>
    </r>
    <r>
      <rPr>
        <b/>
        <sz val="9"/>
        <color rgb="FF26A86D"/>
        <rFont val="Calibri"/>
        <family val="2"/>
        <scheme val="minor"/>
      </rPr>
      <t>Description</t>
    </r>
    <r>
      <rPr>
        <b/>
        <i/>
        <sz val="9"/>
        <color theme="2" tint="-0.249977111117893"/>
        <rFont val="Calibri"/>
        <family val="2"/>
        <scheme val="minor"/>
      </rPr>
      <t xml:space="preserve"> </t>
    </r>
    <r>
      <rPr>
        <sz val="9"/>
        <color theme="1"/>
        <rFont val="Calibri"/>
        <family val="2"/>
        <scheme val="minor"/>
      </rPr>
      <t xml:space="preserve">column
3. Set up the schedule in the 'Actual Plan' section:
         - For Tasks (T) and Milestones (M): Enter the number of required workdays in the </t>
    </r>
    <r>
      <rPr>
        <b/>
        <sz val="9"/>
        <color rgb="FF26A86D"/>
        <rFont val="Calibri"/>
        <family val="2"/>
        <scheme val="minor"/>
      </rPr>
      <t>Workdays</t>
    </r>
    <r>
      <rPr>
        <sz val="9"/>
        <color theme="1"/>
        <rFont val="Calibri"/>
        <family val="2"/>
        <scheme val="minor"/>
      </rPr>
      <t xml:space="preserve"> column and provide a start or end date by either
                                    (a) entering an independent start date in the </t>
    </r>
    <r>
      <rPr>
        <b/>
        <sz val="9"/>
        <color rgb="FF26A86D"/>
        <rFont val="Calibri"/>
        <family val="2"/>
        <scheme val="minor"/>
      </rPr>
      <t>ind.start</t>
    </r>
    <r>
      <rPr>
        <sz val="9"/>
        <color theme="1"/>
        <rFont val="Calibri"/>
        <family val="2"/>
        <scheme val="minor"/>
      </rPr>
      <t xml:space="preserve"> column
                                    (b) entering an independent end date in the </t>
    </r>
    <r>
      <rPr>
        <b/>
        <sz val="9"/>
        <color rgb="FF26A86D"/>
        <rFont val="Calibri"/>
        <family val="2"/>
        <scheme val="minor"/>
      </rPr>
      <t>ind.end</t>
    </r>
    <r>
      <rPr>
        <sz val="9"/>
        <color theme="1"/>
        <rFont val="Calibri"/>
        <family val="2"/>
        <scheme val="minor"/>
      </rPr>
      <t xml:space="preserve"> column
                                    (c) referencing an other item's id in the </t>
    </r>
    <r>
      <rPr>
        <b/>
        <sz val="9"/>
        <color rgb="FF26A86D"/>
        <rFont val="Calibri"/>
        <family val="2"/>
        <scheme val="minor"/>
      </rPr>
      <t>d.id</t>
    </r>
    <r>
      <rPr>
        <sz val="9"/>
        <color theme="1"/>
        <rFont val="Calibri"/>
        <family val="2"/>
        <scheme val="minor"/>
      </rPr>
      <t xml:space="preserve"> column and selecting one of the available dependency  connection types (FS, SS, SF, FF) 
                                          in the </t>
    </r>
    <r>
      <rPr>
        <b/>
        <sz val="9"/>
        <color rgb="FF26A86D"/>
        <rFont val="Calibri"/>
        <family val="2"/>
        <scheme val="minor"/>
      </rPr>
      <t>d.conn</t>
    </r>
    <r>
      <rPr>
        <sz val="9"/>
        <color theme="1"/>
        <rFont val="Calibri"/>
        <family val="2"/>
        <scheme val="minor"/>
      </rPr>
      <t xml:space="preserve"> column
          - For Stage (S) items, we recommend to not enter dates or dependencies directly, but rather to automate the calculation of their dates and 
            duration. For this, you can make use of the Auto Stage formulas prepared on top of the 'Actual Plan' section. Just copy them over into the 
            respective input cells (</t>
    </r>
    <r>
      <rPr>
        <b/>
        <sz val="9"/>
        <color rgb="FF26A86D"/>
        <rFont val="Calibri"/>
        <family val="2"/>
        <scheme val="minor"/>
      </rPr>
      <t>ind.start</t>
    </r>
    <r>
      <rPr>
        <sz val="9"/>
        <color rgb="FF26A86D"/>
        <rFont val="Calibri"/>
        <family val="2"/>
        <scheme val="minor"/>
      </rPr>
      <t xml:space="preserve">, </t>
    </r>
    <r>
      <rPr>
        <b/>
        <sz val="9"/>
        <color rgb="FF26A86D"/>
        <rFont val="Calibri"/>
        <family val="2"/>
        <scheme val="minor"/>
      </rPr>
      <t>workdays</t>
    </r>
    <r>
      <rPr>
        <sz val="9"/>
        <color rgb="FF26A86D"/>
        <rFont val="Calibri"/>
        <family val="2"/>
        <scheme val="minor"/>
      </rPr>
      <t xml:space="preserve">, </t>
    </r>
    <r>
      <rPr>
        <b/>
        <sz val="9"/>
        <color rgb="FF26A86D"/>
        <rFont val="Calibri"/>
        <family val="2"/>
        <scheme val="minor"/>
      </rPr>
      <t>%</t>
    </r>
    <r>
      <rPr>
        <b/>
        <sz val="9"/>
        <color theme="2"/>
        <rFont val="Calibri"/>
        <family val="2"/>
        <scheme val="minor"/>
      </rPr>
      <t>)</t>
    </r>
    <r>
      <rPr>
        <sz val="9"/>
        <color theme="1"/>
        <rFont val="Calibri"/>
        <family val="2"/>
        <scheme val="minor"/>
      </rPr>
      <t xml:space="preserve"> and replace the placeholders with range references to the respective columns for all sub-items.           </t>
    </r>
  </si>
  <si>
    <t>Documentation &amp; Help:</t>
  </si>
  <si>
    <t>excelfind.com/documentation/ultimate-excel-gantt-chart</t>
  </si>
  <si>
    <t>Disclaimer:</t>
  </si>
  <si>
    <t>No liability is taken for any damage that might arise related to the use of this template in a business or personal context.</t>
  </si>
  <si>
    <t>Other Templates</t>
  </si>
  <si>
    <t>Team &amp; Role Management:</t>
  </si>
  <si>
    <r>
      <t xml:space="preserve">To add your project team to this template and assign different project roles, start in the </t>
    </r>
    <r>
      <rPr>
        <b/>
        <u/>
        <sz val="9"/>
        <color theme="1"/>
        <rFont val="Calibri"/>
        <family val="2"/>
        <scheme val="minor"/>
      </rPr>
      <t>Settings worksheet</t>
    </r>
    <r>
      <rPr>
        <sz val="9"/>
        <color theme="1"/>
        <rFont val="Calibri"/>
        <family val="2"/>
        <scheme val="minor"/>
      </rPr>
      <t xml:space="preserve">:
1. Add up to 8 project roles in the 'Project Role Type' section by entering a role name in the </t>
    </r>
    <r>
      <rPr>
        <b/>
        <sz val="9"/>
        <color rgb="FF26A86D"/>
        <rFont val="Calibri"/>
        <family val="2"/>
        <scheme val="minor"/>
      </rPr>
      <t>Role</t>
    </r>
    <r>
      <rPr>
        <sz val="9"/>
        <color rgb="FF26A86D"/>
        <rFont val="Calibri"/>
        <family val="2"/>
        <scheme val="minor"/>
      </rPr>
      <t xml:space="preserve"> </t>
    </r>
    <r>
      <rPr>
        <sz val="9"/>
        <color theme="1"/>
        <rFont val="Calibri"/>
        <family val="2"/>
        <scheme val="minor"/>
      </rPr>
      <t>column and a short code in the</t>
    </r>
    <r>
      <rPr>
        <sz val="9"/>
        <color rgb="FF26A86D"/>
        <rFont val="Calibri"/>
        <family val="2"/>
        <scheme val="minor"/>
      </rPr>
      <t xml:space="preserve"> </t>
    </r>
    <r>
      <rPr>
        <b/>
        <sz val="9"/>
        <color rgb="FF26A86D"/>
        <rFont val="Calibri"/>
        <family val="2"/>
        <scheme val="minor"/>
      </rPr>
      <t>Code</t>
    </r>
    <r>
      <rPr>
        <sz val="9"/>
        <color theme="1"/>
        <rFont val="Calibri"/>
        <family val="2"/>
        <scheme val="minor"/>
      </rPr>
      <t xml:space="preserve"> column
2. Add your project team members in the 'Project Team' section by entering the team member's name in the </t>
    </r>
    <r>
      <rPr>
        <b/>
        <sz val="9"/>
        <color rgb="FF26A86D"/>
        <rFont val="Calibri"/>
        <family val="2"/>
        <scheme val="minor"/>
      </rPr>
      <t>Name</t>
    </r>
    <r>
      <rPr>
        <b/>
        <sz val="9"/>
        <color theme="2" tint="-0.249977111117893"/>
        <rFont val="Calibri"/>
        <family val="2"/>
        <scheme val="minor"/>
      </rPr>
      <t xml:space="preserve"> </t>
    </r>
    <r>
      <rPr>
        <sz val="9"/>
        <color theme="1"/>
        <rFont val="Calibri"/>
        <family val="2"/>
        <scheme val="minor"/>
      </rPr>
      <t xml:space="preserve">column and assign one of the defined roles via the drop down selection in the </t>
    </r>
    <r>
      <rPr>
        <b/>
        <sz val="9"/>
        <color rgb="FF26A86D"/>
        <rFont val="Calibri"/>
        <family val="2"/>
        <scheme val="minor"/>
      </rPr>
      <t xml:space="preserve">Role </t>
    </r>
    <r>
      <rPr>
        <sz val="9"/>
        <color theme="1"/>
        <rFont val="Calibri"/>
        <family val="2"/>
        <scheme val="minor"/>
      </rPr>
      <t xml:space="preserve">column
After that, all the added team members are available in the </t>
    </r>
    <r>
      <rPr>
        <b/>
        <u/>
        <sz val="9"/>
        <color theme="1"/>
        <rFont val="Calibri"/>
        <family val="2"/>
        <scheme val="minor"/>
      </rPr>
      <t>Gantt worksheet</t>
    </r>
    <r>
      <rPr>
        <sz val="9"/>
        <color theme="1"/>
        <rFont val="Calibri"/>
        <family val="2"/>
        <scheme val="minor"/>
      </rPr>
      <t xml:space="preserve"> and can be assigned to an item in the</t>
    </r>
    <r>
      <rPr>
        <sz val="9"/>
        <color rgb="FF26A86D"/>
        <rFont val="Calibri"/>
        <family val="2"/>
        <scheme val="minor"/>
      </rPr>
      <t xml:space="preserve"> </t>
    </r>
    <r>
      <rPr>
        <b/>
        <sz val="9"/>
        <color rgb="FF26A86D"/>
        <rFont val="Calibri"/>
        <family val="2"/>
        <scheme val="minor"/>
      </rPr>
      <t>Team Member</t>
    </r>
    <r>
      <rPr>
        <sz val="9"/>
        <color rgb="FF26A86D"/>
        <rFont val="Calibri"/>
        <family val="2"/>
        <scheme val="minor"/>
      </rPr>
      <t xml:space="preserve"> </t>
    </r>
    <r>
      <rPr>
        <sz val="9"/>
        <color theme="1"/>
        <rFont val="Calibri"/>
        <family val="2"/>
        <scheme val="minor"/>
      </rPr>
      <t xml:space="preserve">column. The assigned role of a selected team member is automatically displayed in the </t>
    </r>
    <r>
      <rPr>
        <b/>
        <sz val="9"/>
        <color rgb="FF26A86D"/>
        <rFont val="Calibri"/>
        <family val="2"/>
        <scheme val="minor"/>
      </rPr>
      <t>Role</t>
    </r>
    <r>
      <rPr>
        <sz val="9"/>
        <color theme="1"/>
        <rFont val="Calibri"/>
        <family val="2"/>
        <scheme val="minor"/>
      </rPr>
      <t xml:space="preserve"> column and can even be visualized by selecting 'Team Roles' as the color mode in the Color By Menu at the top.</t>
    </r>
  </si>
  <si>
    <r>
      <t xml:space="preserve">To thank you for your purchase, we offer you a </t>
    </r>
    <r>
      <rPr>
        <b/>
        <sz val="9"/>
        <color theme="1"/>
        <rFont val="Calibri"/>
        <family val="2"/>
        <scheme val="minor"/>
      </rPr>
      <t>massive discount</t>
    </r>
    <r>
      <rPr>
        <sz val="9"/>
        <color theme="1"/>
        <rFont val="Calibri"/>
        <family val="2"/>
        <scheme val="minor"/>
      </rPr>
      <t xml:space="preserve"> on our </t>
    </r>
    <r>
      <rPr>
        <b/>
        <sz val="9"/>
        <color rgb="FF3285F3"/>
        <rFont val="Calibri"/>
        <family val="2"/>
        <scheme val="minor"/>
      </rPr>
      <t>Ultimate Excel Dashboard</t>
    </r>
    <r>
      <rPr>
        <sz val="9"/>
        <color theme="1"/>
        <rFont val="Calibri"/>
        <family val="2"/>
        <scheme val="minor"/>
      </rPr>
      <t xml:space="preserve"> (also known from YouTube: https://youtu.be/cKkXtyjleX4).
It is the edible version of a new impressive Excel Dashboard design and even contains a bonus showcase file with advanced dashboard features.
Click here to claim your discount today!</t>
    </r>
  </si>
  <si>
    <t>More information:</t>
  </si>
  <si>
    <t>For more detailed information on all features and how they were built, take a look at the 'Documentation &amp; Help' page (link on the left).</t>
  </si>
  <si>
    <t>Settings</t>
  </si>
  <si>
    <t>Gantt</t>
  </si>
  <si>
    <t>Project Details</t>
  </si>
  <si>
    <t>Project Role Types</t>
  </si>
  <si>
    <t>Project Team</t>
  </si>
  <si>
    <t>Project Title:</t>
  </si>
  <si>
    <t>Route 48</t>
  </si>
  <si>
    <t>Role</t>
  </si>
  <si>
    <t>Code</t>
  </si>
  <si>
    <t>#</t>
  </si>
  <si>
    <t>Name</t>
  </si>
  <si>
    <t xml:space="preserve">ROW Manager </t>
  </si>
  <si>
    <t>ROW</t>
  </si>
  <si>
    <t>Yogesh Deshpande</t>
  </si>
  <si>
    <t>Route Manager</t>
  </si>
  <si>
    <t>Route Manager:</t>
  </si>
  <si>
    <t>RM</t>
  </si>
  <si>
    <t>Samir More</t>
  </si>
  <si>
    <t>Field Engineer 1</t>
  </si>
  <si>
    <t>FE1</t>
  </si>
  <si>
    <t xml:space="preserve">Abdul </t>
  </si>
  <si>
    <t>Project Priority:</t>
  </si>
  <si>
    <t>High</t>
  </si>
  <si>
    <t>Field Engineer 2</t>
  </si>
  <si>
    <t xml:space="preserve">FE2 </t>
  </si>
  <si>
    <t>Manoj Ligade</t>
  </si>
  <si>
    <t>Project Timespan:</t>
  </si>
  <si>
    <t>-</t>
  </si>
  <si>
    <t>Input Column</t>
  </si>
  <si>
    <t>Auto Stage ind.start</t>
  </si>
  <si>
    <t>=MIN(ITEMS_START)</t>
  </si>
  <si>
    <t>Color By</t>
  </si>
  <si>
    <t>Display</t>
  </si>
  <si>
    <t>Show Progress</t>
  </si>
  <si>
    <t>Highlight</t>
  </si>
  <si>
    <t>Calculated Column (don't delete the cell content!)</t>
  </si>
  <si>
    <t>Auto Stage workdays</t>
  </si>
  <si>
    <t>=NETWORKDAYS(plan_start, MAX(ITEMS_END))</t>
  </si>
  <si>
    <t>Project Structure</t>
  </si>
  <si>
    <t>Plan vs Base</t>
  </si>
  <si>
    <t>Yes</t>
  </si>
  <si>
    <t>Today</t>
  </si>
  <si>
    <t>Snapshot Column</t>
  </si>
  <si>
    <t>Auto Stage %</t>
  </si>
  <si>
    <t>=SUM(ITEMS_PERCENT*ITEMS_WORKDAYS)/SUM(ITEMS_WORKDAYS)</t>
  </si>
  <si>
    <t>x</t>
  </si>
  <si>
    <t>Reference to other Cell(s)</t>
  </si>
  <si>
    <t>Actual Plan</t>
  </si>
  <si>
    <t>Base Plan</t>
  </si>
  <si>
    <t>Updated on:</t>
  </si>
  <si>
    <t>Saved on:</t>
  </si>
  <si>
    <t>ids</t>
  </si>
  <si>
    <t>Item Details</t>
  </si>
  <si>
    <t>x-xxx-xx</t>
  </si>
  <si>
    <t>id</t>
  </si>
  <si>
    <t>s
id</t>
  </si>
  <si>
    <t>r
id</t>
  </si>
  <si>
    <t>Type</t>
  </si>
  <si>
    <t>Description</t>
  </si>
  <si>
    <t>Team
Member</t>
  </si>
  <si>
    <t>⚠</t>
  </si>
  <si>
    <t>ind.
Start</t>
  </si>
  <si>
    <t>ind.
End</t>
  </si>
  <si>
    <t>d.
id</t>
  </si>
  <si>
    <t>d.
item</t>
  </si>
  <si>
    <t>d.
conn</t>
  </si>
  <si>
    <t>d.
lag</t>
  </si>
  <si>
    <t>Work
days</t>
  </si>
  <si>
    <t>Start</t>
  </si>
  <si>
    <t>End</t>
  </si>
  <si>
    <t>%</t>
  </si>
  <si>
    <t>S</t>
  </si>
  <si>
    <t>Route 48 - Bird's eye view</t>
  </si>
  <si>
    <t>FS</t>
  </si>
  <si>
    <t>T</t>
  </si>
  <si>
    <t>Application</t>
  </si>
  <si>
    <t>Demand Note receipt</t>
  </si>
  <si>
    <t>DN payment</t>
  </si>
  <si>
    <t>Permit Receipt</t>
  </si>
  <si>
    <t>Execution progress - Route</t>
  </si>
  <si>
    <t>Execution progress - LMC</t>
  </si>
  <si>
    <t>Execution progress - Fibmax</t>
  </si>
  <si>
    <t xml:space="preserve">Subsection IP1 (SSID) </t>
  </si>
  <si>
    <t>Ducting completed</t>
  </si>
  <si>
    <t>Blowing &amp; Splicing completed</t>
  </si>
  <si>
    <t>SS</t>
  </si>
  <si>
    <t>T1 target - Vendor AT</t>
  </si>
  <si>
    <t>T2 Target - Internal AT</t>
  </si>
  <si>
    <t>M</t>
  </si>
  <si>
    <t>T3 Target - Customer AT</t>
  </si>
  <si>
    <t>Airtel Works clearance (ATC)</t>
  </si>
  <si>
    <t>Finance invoicing</t>
  </si>
  <si>
    <t xml:space="preserve">Subsection Co-build (SSID) </t>
  </si>
  <si>
    <t>SF</t>
  </si>
  <si>
    <t>LMC execution (LMC ID)</t>
  </si>
  <si>
    <t>Fibmax execution (Fibmax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</si>
</sst>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
  </numFmts>
  <fonts count="39">
    <font>
      <sz val="11"/>
      <color theme="1"/>
      <name val="Calibri"/>
      <family val="2"/>
      <scheme val="minor"/>
    </font>
    <font>
      <sz val="11"/>
      <color theme="0"/>
      <name val="Calibri"/>
      <family val="2"/>
      <scheme val="minor"/>
    </font>
    <font>
      <b/>
      <sz val="22"/>
      <color theme="0"/>
      <name val="Calibri"/>
      <family val="2"/>
      <scheme val="minor"/>
    </font>
    <font>
      <i/>
      <sz val="10"/>
      <color theme="1"/>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i/>
      <sz val="10"/>
      <color theme="1"/>
      <name val="Calibri"/>
      <family val="2"/>
      <scheme val="minor"/>
    </font>
    <font>
      <b/>
      <sz val="10"/>
      <color theme="0"/>
      <name val="Calibri"/>
      <family val="2"/>
      <scheme val="minor"/>
    </font>
    <font>
      <b/>
      <i/>
      <sz val="10"/>
      <color theme="0"/>
      <name val="Calibri"/>
      <family val="2"/>
      <scheme val="minor"/>
    </font>
    <font>
      <b/>
      <sz val="9"/>
      <color theme="2" tint="-0.249977111117893"/>
      <name val="Calibri"/>
      <family val="2"/>
      <scheme val="minor"/>
    </font>
    <font>
      <b/>
      <sz val="9"/>
      <color theme="7" tint="-0.249977111117893"/>
      <name val="Calibri"/>
      <family val="2"/>
      <scheme val="minor"/>
    </font>
    <font>
      <b/>
      <sz val="9"/>
      <color theme="0"/>
      <name val="Calibri"/>
      <family val="2"/>
      <scheme val="minor"/>
    </font>
    <font>
      <sz val="8"/>
      <color theme="1"/>
      <name val="Calibri"/>
      <family val="2"/>
      <scheme val="minor"/>
    </font>
    <font>
      <b/>
      <sz val="11"/>
      <color theme="0"/>
      <name val="Calibri"/>
      <family val="2"/>
      <scheme val="minor"/>
    </font>
    <font>
      <u/>
      <sz val="11"/>
      <color theme="10"/>
      <name val="Calibri"/>
      <family val="2"/>
      <scheme val="minor"/>
    </font>
    <font>
      <sz val="10"/>
      <color theme="0"/>
      <name val="Calibri"/>
      <family val="2"/>
      <scheme val="minor"/>
    </font>
    <font>
      <b/>
      <sz val="8"/>
      <color theme="0"/>
      <name val="Calibri"/>
      <family val="2"/>
      <scheme val="minor"/>
    </font>
    <font>
      <sz val="8"/>
      <name val="Calibri"/>
      <family val="2"/>
      <scheme val="minor"/>
    </font>
    <font>
      <sz val="8"/>
      <color theme="0" tint="-0.499984740745262"/>
      <name val="Calibri"/>
      <family val="2"/>
      <scheme val="minor"/>
    </font>
    <font>
      <sz val="11"/>
      <color theme="0" tint="-0.499984740745262"/>
      <name val="Calibri"/>
      <family val="2"/>
      <scheme val="minor"/>
    </font>
    <font>
      <b/>
      <sz val="10"/>
      <name val="Calibri"/>
      <family val="2"/>
      <scheme val="minor"/>
    </font>
    <font>
      <sz val="11"/>
      <color theme="1"/>
      <name val="Calibri"/>
      <family val="2"/>
      <scheme val="minor"/>
    </font>
    <font>
      <sz val="8"/>
      <color theme="0"/>
      <name val="Calibri"/>
      <family val="2"/>
      <scheme val="minor"/>
    </font>
    <font>
      <sz val="8"/>
      <color theme="0" tint="-0.249977111117893"/>
      <name val="Calibri"/>
      <family val="2"/>
      <scheme val="minor"/>
    </font>
    <font>
      <sz val="11"/>
      <color theme="0" tint="-0.249977111117893"/>
      <name val="Calibri"/>
      <family val="2"/>
      <scheme val="minor"/>
    </font>
    <font>
      <b/>
      <sz val="9"/>
      <color theme="1"/>
      <name val="Calibri"/>
      <family val="2"/>
      <scheme val="minor"/>
    </font>
    <font>
      <i/>
      <sz val="9"/>
      <color theme="1"/>
      <name val="Calibri"/>
      <family val="2"/>
      <scheme val="minor"/>
    </font>
    <font>
      <b/>
      <i/>
      <sz val="9"/>
      <color theme="2" tint="-0.249977111117893"/>
      <name val="Calibri"/>
      <family val="2"/>
      <scheme val="minor"/>
    </font>
    <font>
      <b/>
      <u/>
      <sz val="9"/>
      <color theme="1"/>
      <name val="Calibri"/>
      <family val="2"/>
      <scheme val="minor"/>
    </font>
    <font>
      <b/>
      <sz val="9"/>
      <color theme="2"/>
      <name val="Calibri"/>
      <family val="2"/>
      <scheme val="minor"/>
    </font>
    <font>
      <b/>
      <sz val="9"/>
      <color rgb="FF26A86D"/>
      <name val="Calibri"/>
      <family val="2"/>
      <scheme val="minor"/>
    </font>
    <font>
      <sz val="9"/>
      <color rgb="FF26A86D"/>
      <name val="Calibri"/>
      <family val="2"/>
      <scheme val="minor"/>
    </font>
    <font>
      <b/>
      <sz val="9"/>
      <color rgb="FF3285F3"/>
      <name val="Calibri"/>
      <family val="2"/>
      <scheme val="minor"/>
    </font>
    <font>
      <b/>
      <sz val="11"/>
      <color rgb="FF40D492"/>
      <name val="Calibri"/>
      <family val="2"/>
      <scheme val="minor"/>
    </font>
    <font>
      <i/>
      <sz val="8"/>
      <color rgb="FF808080"/>
      <name val="Calibri"/>
      <family val="2"/>
      <scheme val="minor"/>
    </font>
    <font>
      <sz val="8"/>
      <color rgb="FF808080"/>
      <name val="Calibri"/>
      <family val="2"/>
      <scheme val="minor"/>
    </font>
    <font>
      <b/>
      <sz val="10"/>
      <color rgb="FF4633F2"/>
      <name val="Calibri"/>
      <family val="2"/>
      <scheme val="minor"/>
    </font>
    <font>
      <u/>
      <sz val="9"/>
      <color theme="2" tint="-0.249977111117893"/>
      <name val="Calibri"/>
      <family val="2"/>
      <scheme val="minor"/>
    </font>
  </fonts>
  <fills count="16">
    <fill>
      <patternFill patternType="none"/>
    </fill>
    <fill>
      <patternFill patternType="gray125"/>
    </fill>
    <fill>
      <patternFill patternType="solid">
        <fgColor theme="0" tint="-4.9989318521683403E-2"/>
        <bgColor indexed="64"/>
      </patternFill>
    </fill>
    <fill>
      <patternFill patternType="solid">
        <fgColor rgb="FFF6F7FC"/>
        <bgColor indexed="64"/>
      </patternFill>
    </fill>
    <fill>
      <patternFill patternType="solid">
        <fgColor rgb="FF172144"/>
        <bgColor indexed="64"/>
      </patternFill>
    </fill>
    <fill>
      <patternFill patternType="solid">
        <fgColor rgb="FF40D492"/>
        <bgColor indexed="64"/>
      </patternFill>
    </fill>
    <fill>
      <patternFill patternType="solid">
        <fgColor rgb="FFA6A6A6"/>
        <bgColor indexed="64"/>
      </patternFill>
    </fill>
    <fill>
      <patternFill patternType="solid">
        <fgColor rgb="FFD9F7E9"/>
        <bgColor indexed="64"/>
      </patternFill>
    </fill>
    <fill>
      <patternFill patternType="solid">
        <fgColor rgb="FFD0F8FD"/>
        <bgColor indexed="64"/>
      </patternFill>
    </fill>
    <fill>
      <patternFill patternType="solid">
        <fgColor rgb="FF26A86D"/>
        <bgColor indexed="64"/>
      </patternFill>
    </fill>
    <fill>
      <patternFill patternType="solid">
        <fgColor rgb="FFF2F2F2"/>
        <bgColor indexed="64"/>
      </patternFill>
    </fill>
    <fill>
      <patternFill patternType="solid">
        <fgColor rgb="FF4633F2"/>
        <bgColor indexed="64"/>
      </patternFill>
    </fill>
    <fill>
      <patternFill patternType="solid">
        <fgColor rgb="FFFFFFFF"/>
        <bgColor indexed="64"/>
      </patternFill>
    </fill>
    <fill>
      <patternFill patternType="solid">
        <fgColor rgb="FF1A7149"/>
        <bgColor indexed="64"/>
      </patternFill>
    </fill>
    <fill>
      <patternFill patternType="solid">
        <fgColor rgb="FF8CE6BD"/>
        <bgColor indexed="64"/>
      </patternFill>
    </fill>
    <fill>
      <patternFill patternType="solid">
        <fgColor rgb="FF200DCE"/>
        <bgColor indexed="64"/>
      </patternFill>
    </fill>
  </fills>
  <borders count="36">
    <border>
      <left/>
      <right/>
      <top/>
      <bottom/>
      <diagonal/>
    </border>
    <border>
      <left style="thin">
        <color theme="0" tint="-0.14996795556505021"/>
      </left>
      <right/>
      <top style="thin">
        <color theme="0" tint="-0.14996795556505021"/>
      </top>
      <bottom style="thin">
        <color theme="0" tint="-0.14996795556505021"/>
      </bottom>
      <diagonal/>
    </border>
    <border>
      <left/>
      <right/>
      <top style="thin">
        <color theme="0" tint="-0.14996795556505021"/>
      </top>
      <bottom style="thin">
        <color theme="0" tint="-0.14996795556505021"/>
      </bottom>
      <diagonal/>
    </border>
    <border>
      <left/>
      <right style="thin">
        <color theme="0" tint="-0.14996795556505021"/>
      </right>
      <top style="thin">
        <color theme="0" tint="-0.14996795556505021"/>
      </top>
      <bottom style="thin">
        <color theme="0" tint="-0.14996795556505021"/>
      </bottom>
      <diagonal/>
    </border>
    <border>
      <left/>
      <right/>
      <top style="thin">
        <color theme="0" tint="-0.14996795556505021"/>
      </top>
      <bottom/>
      <diagonal/>
    </border>
    <border>
      <left style="thin">
        <color theme="0" tint="-0.14996795556505021"/>
      </left>
      <right style="thin">
        <color theme="0" tint="-0.14996795556505021"/>
      </right>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4.9989318521683403E-2"/>
      </bottom>
      <diagonal/>
    </border>
    <border>
      <left/>
      <right/>
      <top/>
      <bottom style="thin">
        <color theme="0" tint="-4.9989318521683403E-2"/>
      </bottom>
      <diagonal/>
    </border>
    <border>
      <left/>
      <right style="thin">
        <color theme="0" tint="-0.14996795556505021"/>
      </right>
      <top/>
      <bottom style="thin">
        <color theme="0" tint="-4.9989318521683403E-2"/>
      </bottom>
      <diagonal/>
    </border>
    <border>
      <left style="thin">
        <color theme="0" tint="-0.14996795556505021"/>
      </left>
      <right style="thin">
        <color theme="0" tint="-0.14996795556505021"/>
      </right>
      <top/>
      <bottom style="thin">
        <color theme="0" tint="-4.9989318521683403E-2"/>
      </bottom>
      <diagonal/>
    </border>
    <border>
      <left style="thin">
        <color theme="0" tint="-0.14996795556505021"/>
      </left>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right style="thin">
        <color theme="0" tint="-0.14996795556505021"/>
      </right>
      <top style="thin">
        <color theme="0" tint="-4.9989318521683403E-2"/>
      </top>
      <bottom style="thin">
        <color theme="0" tint="-4.9989318521683403E-2"/>
      </bottom>
      <diagonal/>
    </border>
    <border>
      <left style="thin">
        <color theme="0" tint="-0.14996795556505021"/>
      </left>
      <right style="thin">
        <color theme="0" tint="-0.14996795556505021"/>
      </right>
      <top style="thin">
        <color theme="0" tint="-4.9989318521683403E-2"/>
      </top>
      <bottom style="thin">
        <color theme="0" tint="-4.9989318521683403E-2"/>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style="thin">
        <color theme="0"/>
      </right>
      <top style="thin">
        <color theme="0" tint="-0.14996795556505021"/>
      </top>
      <bottom style="thin">
        <color theme="0"/>
      </bottom>
      <diagonal/>
    </border>
    <border>
      <left style="thin">
        <color theme="0"/>
      </left>
      <right style="thin">
        <color theme="0"/>
      </right>
      <top style="thin">
        <color theme="0" tint="-0.14996795556505021"/>
      </top>
      <bottom style="thin">
        <color theme="0"/>
      </bottom>
      <diagonal/>
    </border>
    <border>
      <left style="thin">
        <color theme="0"/>
      </left>
      <right/>
      <top style="thin">
        <color theme="0" tint="-0.14996795556505021"/>
      </top>
      <bottom style="thin">
        <color theme="0"/>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diagonal/>
    </border>
    <border>
      <left/>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right/>
      <top style="thin">
        <color theme="0" tint="-0.24994659260841701"/>
      </top>
      <bottom/>
      <diagonal/>
    </border>
  </borders>
  <cellStyleXfs count="3">
    <xf numFmtId="0" fontId="0" fillId="0" borderId="0"/>
    <xf numFmtId="0" fontId="15" fillId="0" borderId="0" applyNumberFormat="0" applyFill="0" applyBorder="0" applyAlignment="0" applyProtection="0"/>
    <xf numFmtId="9" fontId="22" fillId="0" borderId="0" applyFont="0" applyFill="0" applyBorder="0" applyAlignment="0" applyProtection="0"/>
  </cellStyleXfs>
  <cellXfs count="128">
    <xf numFmtId="0" fontId="0" fillId="0" borderId="0" xfId="0"/>
    <xf numFmtId="0" fontId="3" fillId="0" borderId="0" xfId="0" applyFont="1" applyAlignment="1">
      <alignment horizontal="left" indent="1"/>
    </xf>
    <xf numFmtId="0" fontId="3" fillId="0" borderId="0" xfId="0" applyFont="1" applyAlignment="1">
      <alignment horizontal="left"/>
    </xf>
    <xf numFmtId="0" fontId="3" fillId="0" borderId="0" xfId="0" applyFont="1"/>
    <xf numFmtId="0" fontId="4" fillId="0" borderId="0" xfId="0" applyFont="1"/>
    <xf numFmtId="0" fontId="6" fillId="0" borderId="0" xfId="0" applyFont="1" applyAlignment="1">
      <alignment horizontal="center" vertical="center"/>
    </xf>
    <xf numFmtId="0" fontId="8" fillId="0" borderId="0" xfId="0" applyFont="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9" xfId="0" applyBorder="1"/>
    <xf numFmtId="0" fontId="0" fillId="0" borderId="20" xfId="0" applyBorder="1"/>
    <xf numFmtId="0" fontId="0" fillId="0" borderId="21" xfId="0" applyBorder="1"/>
    <xf numFmtId="0" fontId="0" fillId="0" borderId="22" xfId="0" applyBorder="1"/>
    <xf numFmtId="0" fontId="0" fillId="0" borderId="23" xfId="0" applyBorder="1"/>
    <xf numFmtId="0" fontId="6" fillId="0" borderId="24" xfId="0" applyFont="1" applyBorder="1" applyAlignment="1">
      <alignment horizontal="left" indent="1"/>
    </xf>
    <xf numFmtId="0" fontId="4" fillId="0" borderId="13" xfId="0" applyFont="1" applyBorder="1"/>
    <xf numFmtId="0" fontId="4" fillId="0" borderId="12" xfId="0" applyFont="1" applyBorder="1" applyAlignment="1">
      <alignment horizontal="center"/>
    </xf>
    <xf numFmtId="0" fontId="4" fillId="0" borderId="14" xfId="0" applyFont="1" applyBorder="1" applyAlignment="1">
      <alignment horizontal="center"/>
    </xf>
    <xf numFmtId="0" fontId="6" fillId="0" borderId="24" xfId="0" applyFont="1" applyBorder="1" applyAlignment="1">
      <alignment horizontal="center" vertical="center"/>
    </xf>
    <xf numFmtId="0" fontId="19" fillId="0" borderId="13" xfId="0" applyFont="1" applyBorder="1" applyAlignment="1">
      <alignment horizontal="left" indent="1"/>
    </xf>
    <xf numFmtId="15" fontId="4" fillId="0" borderId="12" xfId="0" applyNumberFormat="1" applyFont="1" applyBorder="1"/>
    <xf numFmtId="15" fontId="4" fillId="0" borderId="14" xfId="0" applyNumberFormat="1" applyFont="1" applyBorder="1"/>
    <xf numFmtId="0" fontId="4" fillId="0" borderId="15" xfId="0" applyFont="1" applyBorder="1" applyAlignment="1">
      <alignment horizontal="center"/>
    </xf>
    <xf numFmtId="0" fontId="20" fillId="0" borderId="0" xfId="0" applyFont="1"/>
    <xf numFmtId="15" fontId="4" fillId="0" borderId="12" xfId="0" applyNumberFormat="1" applyFont="1" applyBorder="1" applyAlignment="1">
      <alignment horizontal="center"/>
    </xf>
    <xf numFmtId="15" fontId="4" fillId="0" borderId="14" xfId="0" applyNumberFormat="1" applyFont="1" applyBorder="1" applyAlignment="1">
      <alignment horizontal="center"/>
    </xf>
    <xf numFmtId="0" fontId="19" fillId="0" borderId="13" xfId="0" applyFont="1" applyBorder="1" applyAlignment="1">
      <alignment horizontal="center"/>
    </xf>
    <xf numFmtId="0" fontId="19" fillId="0" borderId="13" xfId="0" applyFont="1" applyBorder="1"/>
    <xf numFmtId="0" fontId="4" fillId="0" borderId="13" xfId="0" applyFont="1" applyBorder="1" applyAlignment="1">
      <alignment horizontal="center"/>
    </xf>
    <xf numFmtId="0" fontId="21" fillId="0" borderId="0" xfId="0" applyFont="1" applyAlignment="1">
      <alignment horizontal="center" vertical="center" wrapText="1"/>
    </xf>
    <xf numFmtId="0" fontId="4" fillId="0" borderId="0" xfId="0" applyFont="1" applyAlignment="1">
      <alignment horizontal="center"/>
    </xf>
    <xf numFmtId="15" fontId="19" fillId="0" borderId="12" xfId="0" applyNumberFormat="1" applyFont="1" applyBorder="1"/>
    <xf numFmtId="15" fontId="19" fillId="0" borderId="14" xfId="0" applyNumberFormat="1" applyFont="1" applyBorder="1"/>
    <xf numFmtId="9" fontId="4" fillId="0" borderId="15" xfId="2" applyFont="1" applyBorder="1"/>
    <xf numFmtId="0" fontId="23" fillId="0" borderId="0" xfId="0" applyFont="1" applyAlignment="1">
      <alignment horizontal="center" vertical="center"/>
    </xf>
    <xf numFmtId="0" fontId="24" fillId="0" borderId="13" xfId="0" applyFont="1" applyBorder="1" applyAlignment="1">
      <alignment horizontal="center"/>
    </xf>
    <xf numFmtId="0" fontId="24" fillId="0" borderId="14" xfId="0" applyFont="1" applyBorder="1" applyAlignment="1">
      <alignment horizontal="center"/>
    </xf>
    <xf numFmtId="0" fontId="25" fillId="0" borderId="0" xfId="0" applyFont="1"/>
    <xf numFmtId="0" fontId="6" fillId="0" borderId="0" xfId="0" applyFont="1" applyAlignment="1">
      <alignment horizontal="left" vertical="top"/>
    </xf>
    <xf numFmtId="0" fontId="5" fillId="0" borderId="0" xfId="0" applyFont="1"/>
    <xf numFmtId="0" fontId="5" fillId="0" borderId="0" xfId="0" applyFont="1" applyAlignment="1">
      <alignment vertical="top" wrapText="1"/>
    </xf>
    <xf numFmtId="0" fontId="6" fillId="0" borderId="0" xfId="0" applyFont="1" applyAlignment="1">
      <alignment vertical="top"/>
    </xf>
    <xf numFmtId="0" fontId="1" fillId="4" borderId="0" xfId="0" applyFont="1" applyFill="1"/>
    <xf numFmtId="0" fontId="2" fillId="4" borderId="0" xfId="0" applyFont="1" applyFill="1"/>
    <xf numFmtId="0" fontId="14" fillId="4" borderId="0" xfId="1" applyFont="1" applyFill="1" applyBorder="1" applyAlignment="1">
      <alignment vertical="center" wrapText="1"/>
    </xf>
    <xf numFmtId="0" fontId="4" fillId="7" borderId="0" xfId="0" applyFont="1" applyFill="1" applyAlignment="1">
      <alignment horizontal="left" indent="1"/>
    </xf>
    <xf numFmtId="0" fontId="4" fillId="7" borderId="25" xfId="0" applyFont="1" applyFill="1" applyBorder="1" applyAlignment="1">
      <alignment horizontal="left" indent="1"/>
    </xf>
    <xf numFmtId="0" fontId="4" fillId="7" borderId="26" xfId="0" applyFont="1" applyFill="1" applyBorder="1" applyAlignment="1">
      <alignment horizontal="left" indent="1"/>
    </xf>
    <xf numFmtId="0" fontId="4" fillId="7" borderId="18" xfId="0" applyFont="1" applyFill="1" applyBorder="1" applyAlignment="1">
      <alignment horizontal="left" indent="1"/>
    </xf>
    <xf numFmtId="0" fontId="4" fillId="7" borderId="28" xfId="0" applyFont="1" applyFill="1" applyBorder="1" applyAlignment="1">
      <alignment horizontal="left" indent="1"/>
    </xf>
    <xf numFmtId="0" fontId="4" fillId="7" borderId="29" xfId="0" applyFont="1" applyFill="1" applyBorder="1" applyAlignment="1">
      <alignment horizontal="left" indent="1"/>
    </xf>
    <xf numFmtId="0" fontId="4" fillId="7" borderId="30" xfId="0" applyFont="1" applyFill="1" applyBorder="1" applyAlignment="1">
      <alignment horizontal="left" indent="1"/>
    </xf>
    <xf numFmtId="0" fontId="4" fillId="8" borderId="0" xfId="0" applyFont="1" applyFill="1" applyAlignment="1">
      <alignment horizontal="left" indent="1"/>
    </xf>
    <xf numFmtId="0" fontId="4" fillId="10" borderId="27" xfId="0" applyFont="1" applyFill="1" applyBorder="1" applyAlignment="1">
      <alignment horizontal="center"/>
    </xf>
    <xf numFmtId="0" fontId="4" fillId="10" borderId="16" xfId="0" applyFont="1" applyFill="1" applyBorder="1" applyAlignment="1">
      <alignment horizontal="center"/>
    </xf>
    <xf numFmtId="0" fontId="4" fillId="10" borderId="31" xfId="0" applyFont="1" applyFill="1" applyBorder="1" applyAlignment="1">
      <alignment horizontal="center"/>
    </xf>
    <xf numFmtId="0" fontId="1" fillId="4" borderId="0" xfId="0" applyFont="1" applyFill="1" applyAlignment="1">
      <alignment horizontal="center"/>
    </xf>
    <xf numFmtId="0" fontId="0" fillId="9" borderId="0" xfId="0" applyFill="1"/>
    <xf numFmtId="0" fontId="0" fillId="5" borderId="0" xfId="0" applyFill="1"/>
    <xf numFmtId="0" fontId="0" fillId="11" borderId="0" xfId="0" applyFill="1"/>
    <xf numFmtId="0" fontId="35" fillId="0" borderId="0" xfId="0" applyFont="1"/>
    <xf numFmtId="0" fontId="36" fillId="0" borderId="0" xfId="0" quotePrefix="1" applyFont="1"/>
    <xf numFmtId="0" fontId="8" fillId="5" borderId="6" xfId="0" applyFont="1" applyFill="1" applyBorder="1" applyAlignment="1">
      <alignment horizontal="center" vertical="center"/>
    </xf>
    <xf numFmtId="0" fontId="8" fillId="5" borderId="0" xfId="0" applyFont="1" applyFill="1" applyAlignment="1">
      <alignment horizontal="center" vertical="center" wrapText="1"/>
    </xf>
    <xf numFmtId="0" fontId="8" fillId="5" borderId="7" xfId="0" applyFont="1" applyFill="1" applyBorder="1" applyAlignment="1">
      <alignment horizontal="center" vertical="center" wrapText="1"/>
    </xf>
    <xf numFmtId="0" fontId="8" fillId="5" borderId="0" xfId="0" applyFont="1" applyFill="1" applyAlignment="1">
      <alignment horizontal="center" vertical="center"/>
    </xf>
    <xf numFmtId="0" fontId="8" fillId="5" borderId="7" xfId="0" applyFont="1" applyFill="1" applyBorder="1" applyAlignment="1">
      <alignment horizontal="center" vertical="center"/>
    </xf>
    <xf numFmtId="0" fontId="8" fillId="14" borderId="0" xfId="0" applyFont="1" applyFill="1" applyAlignment="1">
      <alignment horizontal="center" vertical="center"/>
    </xf>
    <xf numFmtId="0" fontId="8" fillId="9" borderId="6" xfId="0" applyFont="1" applyFill="1" applyBorder="1" applyAlignment="1">
      <alignment horizontal="center" vertical="center"/>
    </xf>
    <xf numFmtId="0" fontId="8" fillId="9" borderId="0" xfId="0" applyFont="1" applyFill="1" applyAlignment="1">
      <alignment horizontal="center" vertical="center"/>
    </xf>
    <xf numFmtId="0" fontId="8" fillId="9" borderId="0" xfId="0" applyFont="1" applyFill="1" applyAlignment="1">
      <alignment horizontal="center" vertical="center" wrapText="1"/>
    </xf>
    <xf numFmtId="0" fontId="8" fillId="9" borderId="7" xfId="0" applyFont="1" applyFill="1" applyBorder="1" applyAlignment="1">
      <alignment horizontal="center" vertical="center"/>
    </xf>
    <xf numFmtId="0" fontId="12" fillId="9" borderId="6" xfId="0" applyFont="1" applyFill="1" applyBorder="1" applyAlignment="1">
      <alignment horizontal="center" vertical="center" wrapText="1"/>
    </xf>
    <xf numFmtId="0" fontId="12" fillId="9" borderId="7" xfId="0" applyFont="1" applyFill="1" applyBorder="1" applyAlignment="1">
      <alignment horizontal="center" vertical="center" wrapText="1"/>
    </xf>
    <xf numFmtId="0" fontId="12" fillId="9" borderId="0" xfId="0" applyFont="1" applyFill="1" applyAlignment="1">
      <alignment horizontal="center" vertical="center" wrapText="1"/>
    </xf>
    <xf numFmtId="0" fontId="8" fillId="9" borderId="5" xfId="0" applyFont="1" applyFill="1" applyBorder="1" applyAlignment="1">
      <alignment horizontal="center" vertical="center" wrapText="1"/>
    </xf>
    <xf numFmtId="0" fontId="8" fillId="9" borderId="5" xfId="0" applyFont="1" applyFill="1" applyBorder="1" applyAlignment="1">
      <alignment horizontal="center" vertical="center"/>
    </xf>
    <xf numFmtId="0" fontId="8" fillId="11" borderId="6" xfId="0" applyFont="1" applyFill="1" applyBorder="1" applyAlignment="1">
      <alignment horizontal="center" vertical="center"/>
    </xf>
    <xf numFmtId="0" fontId="8" fillId="11" borderId="7" xfId="0" applyFont="1" applyFill="1" applyBorder="1" applyAlignment="1">
      <alignment horizontal="center" vertical="center"/>
    </xf>
    <xf numFmtId="0" fontId="17" fillId="4" borderId="0" xfId="0" applyFont="1" applyFill="1" applyAlignment="1">
      <alignment horizontal="center" vertical="center"/>
    </xf>
    <xf numFmtId="0" fontId="37" fillId="12" borderId="0" xfId="0" applyFont="1" applyFill="1" applyAlignment="1">
      <alignment horizontal="center"/>
    </xf>
    <xf numFmtId="0" fontId="38" fillId="0" borderId="0" xfId="1" applyFont="1"/>
    <xf numFmtId="0" fontId="5" fillId="0" borderId="0" xfId="0" applyFont="1" applyAlignment="1">
      <alignment vertical="top"/>
    </xf>
    <xf numFmtId="164" fontId="5" fillId="0" borderId="13" xfId="0" applyNumberFormat="1" applyFont="1" applyBorder="1" applyAlignment="1">
      <alignment horizontal="center" vertical="center"/>
    </xf>
    <xf numFmtId="9" fontId="4" fillId="0" borderId="13" xfId="2" applyFont="1" applyBorder="1"/>
    <xf numFmtId="0" fontId="2" fillId="4" borderId="0" xfId="0" applyFont="1" applyFill="1" applyAlignment="1">
      <alignment horizontal="left"/>
    </xf>
    <xf numFmtId="0" fontId="5" fillId="0" borderId="0" xfId="0" applyFont="1" applyAlignment="1">
      <alignment horizontal="left" vertical="top" wrapText="1"/>
    </xf>
    <xf numFmtId="0" fontId="5" fillId="0" borderId="0" xfId="0" applyFont="1" applyAlignment="1">
      <alignment horizontal="left" vertical="top"/>
    </xf>
    <xf numFmtId="0" fontId="8" fillId="4" borderId="0" xfId="0" applyFont="1" applyFill="1" applyAlignment="1">
      <alignment horizontal="center" vertical="center"/>
    </xf>
    <xf numFmtId="0" fontId="8" fillId="6" borderId="0" xfId="0" applyFont="1" applyFill="1" applyAlignment="1">
      <alignment horizontal="center" vertical="center"/>
    </xf>
    <xf numFmtId="0" fontId="8" fillId="5" borderId="0" xfId="0" applyFont="1" applyFill="1" applyAlignment="1">
      <alignment horizontal="center" vertical="center"/>
    </xf>
    <xf numFmtId="0" fontId="14" fillId="4" borderId="16" xfId="1" applyFont="1" applyFill="1" applyBorder="1" applyAlignment="1">
      <alignment horizontal="center" vertical="center" wrapText="1"/>
    </xf>
    <xf numFmtId="0" fontId="14" fillId="4" borderId="18" xfId="1" applyFont="1" applyFill="1" applyBorder="1" applyAlignment="1">
      <alignment horizontal="center" vertical="center" wrapText="1"/>
    </xf>
    <xf numFmtId="0" fontId="8" fillId="9" borderId="0" xfId="0" applyFont="1" applyFill="1" applyAlignment="1">
      <alignment horizontal="center" vertical="center"/>
    </xf>
    <xf numFmtId="0" fontId="6" fillId="0" borderId="33" xfId="0" applyFont="1" applyBorder="1" applyAlignment="1">
      <alignment horizontal="center" vertical="center"/>
    </xf>
    <xf numFmtId="0" fontId="6" fillId="0" borderId="32" xfId="0" applyFont="1" applyBorder="1" applyAlignment="1">
      <alignment horizontal="center" vertical="center"/>
    </xf>
    <xf numFmtId="0" fontId="6" fillId="0" borderId="34" xfId="0" applyFont="1" applyBorder="1" applyAlignment="1">
      <alignment horizontal="center" vertical="center"/>
    </xf>
    <xf numFmtId="15" fontId="5" fillId="7" borderId="35" xfId="0" applyNumberFormat="1" applyFont="1" applyFill="1" applyBorder="1" applyAlignment="1">
      <alignment horizontal="center" vertical="center"/>
    </xf>
    <xf numFmtId="0" fontId="5" fillId="8" borderId="35" xfId="0" applyFont="1" applyFill="1" applyBorder="1" applyAlignment="1">
      <alignment horizontal="center" vertical="center"/>
    </xf>
    <xf numFmtId="15" fontId="13" fillId="3" borderId="0" xfId="0" applyNumberFormat="1" applyFont="1" applyFill="1" applyAlignment="1">
      <alignment horizontal="center" vertical="top" textRotation="90"/>
    </xf>
    <xf numFmtId="0" fontId="12" fillId="5" borderId="4" xfId="0" applyFont="1" applyFill="1" applyBorder="1" applyAlignment="1">
      <alignment horizontal="center" vertical="center" wrapText="1"/>
    </xf>
    <xf numFmtId="0" fontId="12" fillId="5" borderId="4" xfId="0" applyFont="1" applyFill="1" applyBorder="1" applyAlignment="1">
      <alignment horizontal="center" vertical="center"/>
    </xf>
    <xf numFmtId="0" fontId="7" fillId="0" borderId="1" xfId="0" applyFont="1" applyBorder="1" applyAlignment="1">
      <alignment horizontal="center" vertical="center"/>
    </xf>
    <xf numFmtId="0" fontId="7" fillId="0" borderId="2" xfId="0" applyFont="1" applyBorder="1" applyAlignment="1">
      <alignment horizontal="center" vertical="center"/>
    </xf>
    <xf numFmtId="0" fontId="7" fillId="0" borderId="3" xfId="0" applyFont="1" applyBorder="1" applyAlignment="1">
      <alignment horizontal="center" vertical="center"/>
    </xf>
    <xf numFmtId="0" fontId="9" fillId="13" borderId="1" xfId="0" applyFont="1" applyFill="1" applyBorder="1" applyAlignment="1">
      <alignment horizontal="center" vertical="center"/>
    </xf>
    <xf numFmtId="0" fontId="9" fillId="13" borderId="2" xfId="0" applyFont="1" applyFill="1" applyBorder="1" applyAlignment="1">
      <alignment horizontal="center" vertical="center"/>
    </xf>
    <xf numFmtId="0" fontId="9" fillId="13" borderId="3" xfId="0" applyFont="1" applyFill="1" applyBorder="1" applyAlignment="1">
      <alignment horizontal="center" vertical="center"/>
    </xf>
    <xf numFmtId="0" fontId="9" fillId="15" borderId="1" xfId="0" applyFont="1" applyFill="1" applyBorder="1" applyAlignment="1">
      <alignment horizontal="center" vertical="center"/>
    </xf>
    <xf numFmtId="0" fontId="9" fillId="15" borderId="3" xfId="0" applyFont="1" applyFill="1" applyBorder="1" applyAlignment="1">
      <alignment horizontal="center" vertical="center"/>
    </xf>
    <xf numFmtId="0" fontId="4" fillId="2" borderId="1" xfId="0" applyFont="1" applyFill="1" applyBorder="1" applyAlignment="1">
      <alignment horizontal="center" vertical="center"/>
    </xf>
    <xf numFmtId="0" fontId="4" fillId="2" borderId="3" xfId="0" applyFont="1" applyFill="1" applyBorder="1" applyAlignment="1">
      <alignment horizontal="center" vertical="center"/>
    </xf>
    <xf numFmtId="0" fontId="4" fillId="10" borderId="1" xfId="0" applyFont="1" applyFill="1" applyBorder="1" applyAlignment="1">
      <alignment horizontal="center" vertical="center"/>
    </xf>
    <xf numFmtId="0" fontId="4" fillId="10" borderId="2" xfId="0" applyFont="1" applyFill="1" applyBorder="1" applyAlignment="1">
      <alignment horizontal="center" vertical="center"/>
    </xf>
    <xf numFmtId="0" fontId="4" fillId="10" borderId="3" xfId="0" applyFont="1" applyFill="1" applyBorder="1" applyAlignment="1">
      <alignment horizontal="center" vertical="center"/>
    </xf>
    <xf numFmtId="15" fontId="11" fillId="0" borderId="1" xfId="0" applyNumberFormat="1" applyFont="1" applyBorder="1" applyAlignment="1">
      <alignment horizontal="center" vertical="center"/>
    </xf>
    <xf numFmtId="0" fontId="11" fillId="0" borderId="3" xfId="0" applyFont="1" applyBorder="1" applyAlignment="1">
      <alignment horizontal="center" vertical="center"/>
    </xf>
    <xf numFmtId="15" fontId="10" fillId="0" borderId="1" xfId="0" applyNumberFormat="1" applyFont="1" applyBorder="1" applyAlignment="1">
      <alignment horizontal="center" vertical="center"/>
    </xf>
    <xf numFmtId="0" fontId="10" fillId="0" borderId="2" xfId="0" applyFont="1" applyBorder="1" applyAlignment="1">
      <alignment horizontal="center" vertical="center"/>
    </xf>
    <xf numFmtId="0" fontId="10" fillId="0" borderId="3" xfId="0" applyFont="1" applyBorder="1" applyAlignment="1">
      <alignment horizontal="center" vertical="center"/>
    </xf>
    <xf numFmtId="0" fontId="14" fillId="4" borderId="17" xfId="1" applyFont="1" applyFill="1" applyBorder="1" applyAlignment="1">
      <alignment horizontal="center" vertical="center" wrapText="1"/>
    </xf>
    <xf numFmtId="0" fontId="34" fillId="4" borderId="0" xfId="0" applyFont="1" applyFill="1" applyAlignment="1">
      <alignment horizontal="left"/>
    </xf>
    <xf numFmtId="0" fontId="16" fillId="4" borderId="0" xfId="0" applyFont="1" applyFill="1" applyAlignment="1">
      <alignment horizontal="left"/>
    </xf>
    <xf numFmtId="15" fontId="16" fillId="4" borderId="0" xfId="0" applyNumberFormat="1" applyFont="1" applyFill="1" applyAlignment="1">
      <alignment horizontal="center"/>
    </xf>
    <xf numFmtId="15" fontId="16" fillId="4" borderId="0" xfId="0" applyNumberFormat="1" applyFont="1" applyFill="1" applyAlignment="1">
      <alignment horizontal="left"/>
    </xf>
    <xf numFmtId="0" fontId="16" fillId="4" borderId="0" xfId="0" applyFont="1" applyFill="1" applyAlignment="1">
      <alignment horizontal="center"/>
    </xf>
  </cellXfs>
  <cellStyles count="3">
    <cellStyle name="Hyperlink" xfId="1" builtinId="8"/>
    <cellStyle name="Normal" xfId="0" builtinId="0"/>
    <cellStyle name="Per cent" xfId="2" builtinId="5"/>
  </cellStyles>
  <dxfs count="65">
    <dxf>
      <font>
        <color rgb="FFFF0000"/>
      </font>
    </dxf>
    <dxf>
      <font>
        <color theme="0" tint="-0.34998626667073579"/>
      </font>
      <numFmt numFmtId="165" formatCode="\◆"/>
    </dxf>
    <dxf>
      <fill>
        <patternFill>
          <bgColor theme="0" tint="-0.14996795556505021"/>
        </patternFill>
      </fill>
    </dxf>
    <dxf>
      <fill>
        <patternFill>
          <bgColor theme="0" tint="-0.34998626667073579"/>
        </patternFill>
      </fill>
    </dxf>
    <dxf>
      <font>
        <color theme="3"/>
      </font>
      <numFmt numFmtId="165" formatCode="\◆"/>
    </dxf>
    <dxf>
      <fill>
        <patternFill>
          <bgColor theme="3" tint="0.39994506668294322"/>
        </patternFill>
      </fill>
    </dxf>
    <dxf>
      <fill>
        <patternFill>
          <bgColor theme="3"/>
        </patternFill>
      </fill>
    </dxf>
    <dxf>
      <font>
        <color theme="7"/>
      </font>
      <numFmt numFmtId="165" formatCode="\◆"/>
    </dxf>
    <dxf>
      <fill>
        <patternFill>
          <bgColor theme="7" tint="0.39994506668294322"/>
        </patternFill>
      </fill>
    </dxf>
    <dxf>
      <fill>
        <patternFill>
          <bgColor theme="7"/>
        </patternFill>
      </fill>
    </dxf>
    <dxf>
      <font>
        <color theme="2"/>
      </font>
      <numFmt numFmtId="165" formatCode="\◆"/>
    </dxf>
    <dxf>
      <fill>
        <patternFill>
          <bgColor theme="2" tint="0.39994506668294322"/>
        </patternFill>
      </fill>
    </dxf>
    <dxf>
      <fill>
        <patternFill>
          <bgColor theme="2"/>
        </patternFill>
      </fill>
    </dxf>
    <dxf>
      <font>
        <color theme="4"/>
      </font>
      <numFmt numFmtId="165" formatCode="\◆"/>
    </dxf>
    <dxf>
      <fill>
        <patternFill>
          <bgColor theme="4" tint="0.39994506668294322"/>
        </patternFill>
      </fill>
    </dxf>
    <dxf>
      <fill>
        <patternFill>
          <bgColor theme="4"/>
        </patternFill>
      </fill>
    </dxf>
    <dxf>
      <font>
        <color theme="9"/>
      </font>
      <numFmt numFmtId="165" formatCode="\◆"/>
    </dxf>
    <dxf>
      <fill>
        <patternFill>
          <bgColor theme="9" tint="0.39994506668294322"/>
        </patternFill>
      </fill>
    </dxf>
    <dxf>
      <fill>
        <patternFill>
          <bgColor theme="9"/>
        </patternFill>
      </fill>
    </dxf>
    <dxf>
      <font>
        <color theme="6"/>
      </font>
      <numFmt numFmtId="165" formatCode="\◆"/>
    </dxf>
    <dxf>
      <fill>
        <patternFill>
          <bgColor theme="6" tint="0.39994506668294322"/>
        </patternFill>
      </fill>
    </dxf>
    <dxf>
      <fill>
        <patternFill>
          <bgColor theme="6"/>
        </patternFill>
      </fill>
    </dxf>
    <dxf>
      <font>
        <color theme="5"/>
      </font>
      <numFmt numFmtId="165" formatCode="\◆"/>
    </dxf>
    <dxf>
      <fill>
        <patternFill>
          <bgColor theme="5" tint="0.39994506668294322"/>
        </patternFill>
      </fill>
    </dxf>
    <dxf>
      <fill>
        <patternFill>
          <bgColor theme="5"/>
        </patternFill>
      </fill>
    </dxf>
    <dxf>
      <font>
        <color theme="8"/>
      </font>
      <numFmt numFmtId="165" formatCode="\◆"/>
    </dxf>
    <dxf>
      <fill>
        <patternFill>
          <bgColor theme="8" tint="0.39994506668294322"/>
        </patternFill>
      </fill>
    </dxf>
    <dxf>
      <fill>
        <patternFill>
          <bgColor theme="8"/>
        </patternFill>
      </fill>
    </dxf>
    <dxf>
      <font>
        <color rgb="FFFF0000"/>
      </font>
      <numFmt numFmtId="165" formatCode="\◆"/>
    </dxf>
    <dxf>
      <fill>
        <patternFill>
          <bgColor rgb="FFFF0000"/>
        </patternFill>
      </fill>
    </dxf>
    <dxf>
      <font>
        <color rgb="FF172144"/>
      </font>
      <numFmt numFmtId="166" formatCode="\⚑"/>
    </dxf>
    <dxf>
      <fill>
        <patternFill>
          <bgColor rgb="FF172144"/>
        </patternFill>
      </fill>
    </dxf>
    <dxf>
      <font>
        <color theme="0" tint="-0.14996795556505021"/>
      </font>
      <numFmt numFmtId="165" formatCode="\◆"/>
    </dxf>
    <dxf>
      <font>
        <color auto="1"/>
      </font>
      <fill>
        <patternFill patternType="lightGray">
          <fgColor theme="0" tint="-0.499984740745262"/>
        </patternFill>
      </fill>
    </dxf>
    <dxf>
      <border>
        <right style="thin">
          <color theme="0" tint="-0.14996795556505021"/>
        </right>
        <vertical/>
        <horizontal/>
      </border>
    </dxf>
    <dxf>
      <border>
        <right style="dashed">
          <color rgb="FF172144"/>
        </right>
        <vertical/>
        <horizontal/>
      </border>
    </dxf>
    <dxf>
      <font>
        <b/>
        <i val="0"/>
        <color rgb="FF55D99D"/>
      </font>
      <fill>
        <patternFill>
          <bgColor rgb="FF172144"/>
        </patternFill>
      </fill>
      <border>
        <vertical/>
        <horizontal/>
      </border>
    </dxf>
    <dxf>
      <fill>
        <patternFill>
          <bgColor rgb="FFE8E8E8"/>
        </patternFill>
      </fill>
    </dxf>
    <dxf>
      <fill>
        <patternFill>
          <bgColor rgb="FF40D492"/>
        </patternFill>
      </fill>
    </dxf>
    <dxf>
      <font>
        <color theme="0"/>
      </font>
    </dxf>
    <dxf>
      <font>
        <color theme="0" tint="-0.24994659260841701"/>
      </font>
    </dxf>
    <dxf>
      <font>
        <color rgb="FF4633F2"/>
      </font>
    </dxf>
    <dxf>
      <font>
        <color theme="0" tint="-0.24994659260841701"/>
      </font>
    </dxf>
    <dxf>
      <numFmt numFmtId="167" formatCode="&quot;Auto&quot;"/>
    </dxf>
    <dxf>
      <fill>
        <patternFill>
          <bgColor theme="0" tint="-0.14996795556505021"/>
        </patternFill>
      </fill>
    </dxf>
    <dxf>
      <fill>
        <patternFill>
          <bgColor theme="0" tint="-0.34998626667073579"/>
        </patternFill>
      </fill>
    </dxf>
    <dxf>
      <fill>
        <patternFill>
          <bgColor theme="3" tint="0.39994506668294322"/>
        </patternFill>
      </fill>
    </dxf>
    <dxf>
      <fill>
        <patternFill>
          <bgColor theme="3"/>
        </patternFill>
      </fill>
    </dxf>
    <dxf>
      <fill>
        <patternFill>
          <bgColor theme="7" tint="0.39994506668294322"/>
        </patternFill>
      </fill>
    </dxf>
    <dxf>
      <fill>
        <patternFill>
          <bgColor theme="7"/>
        </patternFill>
      </fill>
    </dxf>
    <dxf>
      <fill>
        <patternFill>
          <bgColor theme="2" tint="0.39994506668294322"/>
        </patternFill>
      </fill>
    </dxf>
    <dxf>
      <fill>
        <patternFill>
          <bgColor theme="2"/>
        </patternFill>
      </fill>
    </dxf>
    <dxf>
      <fill>
        <patternFill>
          <bgColor theme="4" tint="0.39994506668294322"/>
        </patternFill>
      </fill>
    </dxf>
    <dxf>
      <fill>
        <patternFill>
          <bgColor theme="4"/>
        </patternFill>
      </fill>
    </dxf>
    <dxf>
      <fill>
        <patternFill>
          <bgColor theme="9" tint="0.39994506668294322"/>
        </patternFill>
      </fill>
    </dxf>
    <dxf>
      <fill>
        <patternFill>
          <bgColor theme="9"/>
        </patternFill>
      </fill>
    </dxf>
    <dxf>
      <fill>
        <patternFill>
          <bgColor theme="6" tint="0.39994506668294322"/>
        </patternFill>
      </fill>
    </dxf>
    <dxf>
      <fill>
        <patternFill>
          <bgColor theme="6"/>
        </patternFill>
      </fill>
    </dxf>
    <dxf>
      <fill>
        <patternFill>
          <bgColor theme="5" tint="0.39994506668294322"/>
        </patternFill>
      </fill>
    </dxf>
    <dxf>
      <fill>
        <patternFill>
          <bgColor theme="5"/>
        </patternFill>
      </fill>
    </dxf>
    <dxf>
      <fill>
        <patternFill>
          <bgColor theme="8" tint="0.39994506668294322"/>
        </patternFill>
      </fill>
    </dxf>
    <dxf>
      <fill>
        <patternFill>
          <bgColor theme="8"/>
        </patternFill>
      </fill>
    </dxf>
    <dxf>
      <fill>
        <patternFill>
          <bgColor rgb="FFFF0000"/>
        </patternFill>
      </fill>
    </dxf>
    <dxf>
      <numFmt numFmtId="168" formatCode="\ \ \ @"/>
    </dxf>
    <dxf>
      <font>
        <b/>
        <i val="0"/>
      </font>
      <border>
        <top style="thin">
          <color theme="0" tint="-0.24994659260841701"/>
        </top>
        <bottom style="thin">
          <color theme="0" tint="-0.24994659260841701"/>
        </bottom>
        <vertical/>
        <horizontal/>
      </border>
    </dxf>
  </dxfs>
  <tableStyles count="0" defaultTableStyle="TableStyleMedium2" defaultPivotStyle="PivotStyleLight16"/>
  <colors>
    <mruColors>
      <color rgb="FF172144"/>
      <color rgb="FF4633F2"/>
      <color rgb="FF55D99D"/>
      <color rgb="FFE8E8E8"/>
      <color rgb="FF40D492"/>
      <color rgb="FFF6F7FC"/>
      <color rgb="FF200DCE"/>
      <color rgb="FF26A86D"/>
      <color rgb="FF8CE6BD"/>
      <color rgb="FFF2F2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trlProps/ctrlProp1.xml><?xml version="1.0" encoding="utf-8"?>
<formControlPr xmlns="http://schemas.microsoft.com/office/spreadsheetml/2009/9/main" objectType="Scroll" dx="26" fmlaLink="$W$11" horiz="1" inc="5" max="50" noThreeD="1" page="10" val="0"/>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digistore24.com/redir/342157" TargetMode="External"/></Relationships>
</file>

<file path=xl/drawings/drawing1.xml><?xml version="1.0" encoding="utf-8"?>
<xdr:wsDr xmlns:xdr="http://schemas.openxmlformats.org/drawingml/2006/spreadsheetDrawing" xmlns:a="http://schemas.openxmlformats.org/drawingml/2006/main">
  <xdr:twoCellAnchor>
    <xdr:from>
      <xdr:col>2</xdr:col>
      <xdr:colOff>42334</xdr:colOff>
      <xdr:row>19</xdr:row>
      <xdr:rowOff>50799</xdr:rowOff>
    </xdr:from>
    <xdr:to>
      <xdr:col>2</xdr:col>
      <xdr:colOff>1244601</xdr:colOff>
      <xdr:row>25</xdr:row>
      <xdr:rowOff>169332</xdr:rowOff>
    </xdr:to>
    <xdr:pic>
      <xdr:nvPicPr>
        <xdr:cNvPr id="8" name="Picture 7">
          <a:hlinkClick xmlns:r="http://schemas.openxmlformats.org/officeDocument/2006/relationships" r:id="rId1"/>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2"/>
        <a:stretch>
          <a:fillRect/>
        </a:stretch>
      </xdr:blipFill>
      <xdr:spPr>
        <a:xfrm>
          <a:off x="465667" y="4859866"/>
          <a:ext cx="1202267" cy="1236133"/>
        </a:xfrm>
        <a:prstGeom prst="roundRect">
          <a:avLst>
            <a:gd name="adj" fmla="val 5014"/>
          </a:avLst>
        </a:prstGeom>
        <a:effectLst/>
      </xdr:spPr>
    </xdr:pic>
    <xdr:clientData/>
  </xdr:twoCellAnchor>
  <xdr:twoCellAnchor>
    <xdr:from>
      <xdr:col>3</xdr:col>
      <xdr:colOff>16935</xdr:colOff>
      <xdr:row>24</xdr:row>
      <xdr:rowOff>110067</xdr:rowOff>
    </xdr:from>
    <xdr:to>
      <xdr:col>3</xdr:col>
      <xdr:colOff>1913467</xdr:colOff>
      <xdr:row>26</xdr:row>
      <xdr:rowOff>16933</xdr:rowOff>
    </xdr:to>
    <xdr:sp macro="" textlink="">
      <xdr:nvSpPr>
        <xdr:cNvPr id="9" name="Rounded Rectangle 10">
          <a:hlinkClick xmlns:r="http://schemas.openxmlformats.org/officeDocument/2006/relationships" r:id="rId1"/>
          <a:extLst>
            <a:ext uri="{FF2B5EF4-FFF2-40B4-BE49-F238E27FC236}">
              <a16:creationId xmlns:a16="http://schemas.microsoft.com/office/drawing/2014/main" id="{00000000-0008-0000-0000-000009000000}"/>
            </a:ext>
          </a:extLst>
        </xdr:cNvPr>
        <xdr:cNvSpPr/>
      </xdr:nvSpPr>
      <xdr:spPr>
        <a:xfrm>
          <a:off x="1896535" y="6307667"/>
          <a:ext cx="1896532" cy="279399"/>
        </a:xfrm>
        <a:prstGeom prst="roundRect">
          <a:avLst/>
        </a:prstGeom>
        <a:solidFill>
          <a:srgbClr val="3285F3"/>
        </a:solidFill>
        <a:ln>
          <a:noFill/>
        </a:ln>
        <a:effectLst>
          <a:outerShdw blurRad="190500" sx="102000" sy="102000" algn="ctr" rotWithShape="0">
            <a:prstClr val="black">
              <a:alpha val="16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900" b="1" i="0">
              <a:latin typeface="Calibri" panose="020F0502020204030204" pitchFamily="34" charset="0"/>
              <a:cs typeface="Calibri" panose="020F0502020204030204" pitchFamily="34" charset="0"/>
            </a:rPr>
            <a:t>Click here to claim</a:t>
          </a:r>
          <a:r>
            <a:rPr lang="en-GB" sz="900" b="1" i="0" baseline="0">
              <a:latin typeface="Calibri" panose="020F0502020204030204" pitchFamily="34" charset="0"/>
              <a:cs typeface="Calibri" panose="020F0502020204030204" pitchFamily="34" charset="0"/>
            </a:rPr>
            <a:t> your discount</a:t>
          </a:r>
          <a:endParaRPr lang="en-GB" sz="900" b="1" i="0">
            <a:latin typeface="Calibri" panose="020F0502020204030204" pitchFamily="34" charset="0"/>
            <a:cs typeface="Calibri" panose="020F050202020403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67</xdr:col>
          <xdr:colOff>9525</xdr:colOff>
          <xdr:row>6</xdr:row>
          <xdr:rowOff>133350</xdr:rowOff>
        </xdr:from>
        <xdr:to>
          <xdr:col>69</xdr:col>
          <xdr:colOff>142875</xdr:colOff>
          <xdr:row>7</xdr:row>
          <xdr:rowOff>161925</xdr:rowOff>
        </xdr:to>
        <xdr:sp macro="" textlink="">
          <xdr:nvSpPr>
            <xdr:cNvPr id="1026" name="Scroll Bar 2" hidden="1">
              <a:extLst>
                <a:ext uri="{63B3BB69-23CF-44E3-9099-C40C66FF867C}">
                  <a14:compatExt spid="_x0000_s1026"/>
                </a:ext>
                <a:ext uri="{FF2B5EF4-FFF2-40B4-BE49-F238E27FC236}">
                  <a16:creationId xmlns:a16="http://schemas.microsoft.com/office/drawing/2014/main" id="{00000000-0008-0000-0200-000002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Nova">
      <a:dk1>
        <a:srgbClr val="172144"/>
      </a:dk1>
      <a:lt1>
        <a:srgbClr val="FFFFFF"/>
      </a:lt1>
      <a:dk2>
        <a:srgbClr val="F0E936"/>
      </a:dk2>
      <a:lt2>
        <a:srgbClr val="40D492"/>
      </a:lt2>
      <a:accent1>
        <a:srgbClr val="F9B710"/>
      </a:accent1>
      <a:accent2>
        <a:srgbClr val="FE1684"/>
      </a:accent2>
      <a:accent3>
        <a:srgbClr val="9237BC"/>
      </a:accent3>
      <a:accent4>
        <a:srgbClr val="4633F2"/>
      </a:accent4>
      <a:accent5>
        <a:srgbClr val="3285F3"/>
      </a:accent5>
      <a:accent6>
        <a:srgbClr val="1DD7F3"/>
      </a:accent6>
      <a:hlink>
        <a:srgbClr val="2F8299"/>
      </a:hlink>
      <a:folHlink>
        <a:srgbClr val="8C8C8C"/>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excelfind.com/documentation/ultimate-excel-gantt-char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trlProp" Target="../ctrlProps/ctrlProp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8497A-3F3E-4CC7-AFDA-26A910FFA39E}">
  <dimension ref="B1:Y27"/>
  <sheetViews>
    <sheetView showGridLines="0" topLeftCell="A12" zoomScale="90" zoomScaleNormal="90" workbookViewId="0">
      <selection activeCell="D13" sqref="D13"/>
    </sheetView>
  </sheetViews>
  <sheetFormatPr defaultRowHeight="15"/>
  <cols>
    <col min="1" max="1" width="3.28515625" customWidth="1"/>
    <col min="2" max="2" width="2.85546875" customWidth="1"/>
    <col min="3" max="3" width="21.28515625" customWidth="1"/>
    <col min="4" max="4" width="51.7109375" customWidth="1"/>
    <col min="5" max="5" width="2.85546875" customWidth="1"/>
    <col min="6" max="6" width="7" customWidth="1"/>
    <col min="7" max="7" width="2.85546875" customWidth="1"/>
    <col min="8" max="8" width="22.7109375" customWidth="1"/>
    <col min="9" max="9" width="104.28515625" customWidth="1"/>
    <col min="10" max="10" width="2.85546875" customWidth="1"/>
  </cols>
  <sheetData>
    <row r="1" spans="2:25" s="44" customFormat="1" ht="14.45" customHeight="1"/>
    <row r="2" spans="2:25" s="44" customFormat="1" ht="21" customHeight="1">
      <c r="B2" s="87" t="s">
        <v>0</v>
      </c>
      <c r="C2" s="87"/>
      <c r="D2" s="87"/>
      <c r="E2" s="45"/>
      <c r="F2" s="45"/>
      <c r="G2" s="45"/>
      <c r="H2" s="45"/>
      <c r="I2" s="45"/>
      <c r="J2" s="45"/>
      <c r="X2" s="46"/>
      <c r="Y2" s="46"/>
    </row>
    <row r="3" spans="2:25" s="44" customFormat="1" ht="6" customHeight="1"/>
    <row r="6" spans="2:25">
      <c r="B6" s="90" t="s">
        <v>1</v>
      </c>
      <c r="C6" s="90"/>
      <c r="D6" s="90"/>
      <c r="E6" s="90"/>
      <c r="G6" s="91" t="s">
        <v>2</v>
      </c>
      <c r="H6" s="91"/>
      <c r="I6" s="91"/>
      <c r="J6" s="91"/>
    </row>
    <row r="7" spans="2:25">
      <c r="B7" s="11"/>
      <c r="E7" s="12"/>
      <c r="G7" s="11"/>
      <c r="J7" s="12"/>
    </row>
    <row r="8" spans="2:25" ht="14.45" customHeight="1">
      <c r="B8" s="11"/>
      <c r="C8" s="40" t="s">
        <v>3</v>
      </c>
      <c r="D8" s="41" t="s">
        <v>4</v>
      </c>
      <c r="E8" s="12"/>
      <c r="G8" s="11"/>
      <c r="H8" s="40" t="s">
        <v>5</v>
      </c>
      <c r="I8" s="88" t="s">
        <v>6</v>
      </c>
      <c r="J8" s="12"/>
    </row>
    <row r="9" spans="2:25" ht="8.4499999999999993" customHeight="1">
      <c r="B9" s="11"/>
      <c r="C9" s="40"/>
      <c r="D9" s="41"/>
      <c r="E9" s="12"/>
      <c r="G9" s="11"/>
      <c r="I9" s="89"/>
      <c r="J9" s="12"/>
    </row>
    <row r="10" spans="2:25">
      <c r="B10" s="11"/>
      <c r="C10" s="40" t="s">
        <v>7</v>
      </c>
      <c r="D10" s="41" t="s">
        <v>8</v>
      </c>
      <c r="E10" s="12"/>
      <c r="G10" s="11"/>
      <c r="I10" s="89"/>
      <c r="J10" s="12"/>
    </row>
    <row r="11" spans="2:25" ht="8.4499999999999993" customHeight="1">
      <c r="B11" s="11"/>
      <c r="C11" s="40"/>
      <c r="D11" s="41"/>
      <c r="E11" s="12"/>
      <c r="G11" s="11"/>
      <c r="I11" s="42"/>
      <c r="J11" s="12"/>
    </row>
    <row r="12" spans="2:25" ht="117.6" customHeight="1">
      <c r="B12" s="11"/>
      <c r="C12" s="40" t="s">
        <v>9</v>
      </c>
      <c r="D12" s="42" t="s">
        <v>10</v>
      </c>
      <c r="E12" s="12"/>
      <c r="G12" s="11"/>
      <c r="H12" s="43" t="s">
        <v>11</v>
      </c>
      <c r="I12" s="88" t="s">
        <v>12</v>
      </c>
      <c r="J12" s="12"/>
    </row>
    <row r="13" spans="2:25" ht="14.45" customHeight="1">
      <c r="B13" s="11"/>
      <c r="C13" s="40" t="s">
        <v>13</v>
      </c>
      <c r="D13" s="83" t="s">
        <v>14</v>
      </c>
      <c r="E13" s="12"/>
      <c r="G13" s="11"/>
      <c r="I13" s="88"/>
      <c r="J13" s="12"/>
    </row>
    <row r="14" spans="2:25">
      <c r="B14" s="11"/>
      <c r="C14" s="40"/>
      <c r="D14" s="42"/>
      <c r="E14" s="12"/>
      <c r="G14" s="11"/>
      <c r="H14" s="43"/>
      <c r="I14" s="88"/>
      <c r="J14" s="12"/>
    </row>
    <row r="15" spans="2:25" ht="25.15" customHeight="1">
      <c r="B15" s="11"/>
      <c r="C15" s="40" t="s">
        <v>15</v>
      </c>
      <c r="D15" s="42" t="s">
        <v>16</v>
      </c>
      <c r="E15" s="12"/>
      <c r="G15" s="11"/>
      <c r="H15" s="43"/>
      <c r="I15" s="88"/>
      <c r="J15" s="12"/>
    </row>
    <row r="16" spans="2:25" ht="14.45" customHeight="1">
      <c r="B16" s="13"/>
      <c r="C16" s="14"/>
      <c r="D16" s="14"/>
      <c r="E16" s="15"/>
      <c r="G16" s="11"/>
      <c r="I16" s="88"/>
      <c r="J16" s="12"/>
    </row>
    <row r="17" spans="2:10" ht="15.6" customHeight="1">
      <c r="G17" s="11"/>
      <c r="J17" s="12"/>
    </row>
    <row r="18" spans="2:10" ht="14.45" customHeight="1">
      <c r="B18" s="92" t="s">
        <v>17</v>
      </c>
      <c r="C18" s="92"/>
      <c r="D18" s="92"/>
      <c r="E18" s="92"/>
      <c r="G18" s="11"/>
      <c r="H18" s="43" t="s">
        <v>18</v>
      </c>
      <c r="I18" s="88" t="s">
        <v>19</v>
      </c>
      <c r="J18" s="12"/>
    </row>
    <row r="19" spans="2:10">
      <c r="B19" s="11"/>
      <c r="E19" s="12"/>
      <c r="G19" s="11"/>
      <c r="I19" s="88"/>
      <c r="J19" s="12"/>
    </row>
    <row r="20" spans="2:10" ht="14.45" customHeight="1">
      <c r="B20" s="11"/>
      <c r="C20" s="40"/>
      <c r="D20" s="88" t="s">
        <v>20</v>
      </c>
      <c r="E20" s="12"/>
      <c r="G20" s="11"/>
      <c r="I20" s="88"/>
      <c r="J20" s="12"/>
    </row>
    <row r="21" spans="2:10">
      <c r="B21" s="11"/>
      <c r="D21" s="88"/>
      <c r="E21" s="12"/>
      <c r="G21" s="11"/>
      <c r="I21" s="88"/>
      <c r="J21" s="12"/>
    </row>
    <row r="22" spans="2:10">
      <c r="B22" s="11"/>
      <c r="D22" s="88"/>
      <c r="E22" s="12"/>
      <c r="G22" s="11"/>
      <c r="I22" s="88"/>
      <c r="J22" s="12"/>
    </row>
    <row r="23" spans="2:10">
      <c r="B23" s="11"/>
      <c r="D23" s="88"/>
      <c r="E23" s="12"/>
      <c r="G23" s="11"/>
      <c r="I23" s="88"/>
      <c r="J23" s="12"/>
    </row>
    <row r="24" spans="2:10">
      <c r="B24" s="11"/>
      <c r="D24" s="88"/>
      <c r="E24" s="12"/>
      <c r="G24" s="11"/>
      <c r="I24" s="88"/>
      <c r="J24" s="12"/>
    </row>
    <row r="25" spans="2:10">
      <c r="B25" s="11"/>
      <c r="D25" s="42"/>
      <c r="E25" s="12"/>
      <c r="G25" s="11"/>
      <c r="J25" s="12"/>
    </row>
    <row r="26" spans="2:10">
      <c r="B26" s="11"/>
      <c r="D26" s="42"/>
      <c r="E26" s="12"/>
      <c r="G26" s="11"/>
      <c r="H26" s="43" t="s">
        <v>21</v>
      </c>
      <c r="I26" s="84" t="s">
        <v>22</v>
      </c>
      <c r="J26" s="12"/>
    </row>
    <row r="27" spans="2:10">
      <c r="B27" s="13"/>
      <c r="C27" s="14"/>
      <c r="D27" s="14"/>
      <c r="E27" s="15"/>
      <c r="G27" s="13"/>
      <c r="H27" s="14"/>
      <c r="I27" s="14"/>
      <c r="J27" s="15"/>
    </row>
  </sheetData>
  <mergeCells count="8">
    <mergeCell ref="B2:D2"/>
    <mergeCell ref="I8:I10"/>
    <mergeCell ref="D20:D24"/>
    <mergeCell ref="B6:E6"/>
    <mergeCell ref="G6:J6"/>
    <mergeCell ref="B18:E18"/>
    <mergeCell ref="I18:I24"/>
    <mergeCell ref="I12:I16"/>
  </mergeCells>
  <hyperlinks>
    <hyperlink ref="D13" r:id="rId1" xr:uid="{5464B2D7-57BB-4681-AFA5-8513DE9CEDA9}"/>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E27C7A-1ADA-48C7-96D3-EEAA74E3337C}">
  <dimension ref="B1:Y36"/>
  <sheetViews>
    <sheetView showGridLines="0" zoomScale="90" zoomScaleNormal="90" workbookViewId="0">
      <selection activeCell="N12" sqref="N12"/>
    </sheetView>
  </sheetViews>
  <sheetFormatPr defaultRowHeight="15"/>
  <cols>
    <col min="1" max="1" width="3.28515625" customWidth="1"/>
    <col min="2" max="2" width="2.42578125" customWidth="1"/>
    <col min="3" max="4" width="18.7109375" customWidth="1"/>
    <col min="5" max="5" width="2.42578125" customWidth="1"/>
    <col min="6" max="6" width="8.85546875" customWidth="1"/>
    <col min="7" max="7" width="2.7109375" customWidth="1"/>
    <col min="8" max="8" width="21.140625" customWidth="1"/>
    <col min="9" max="9" width="10.7109375" customWidth="1"/>
    <col min="10" max="10" width="7" customWidth="1"/>
    <col min="11" max="11" width="2.7109375" customWidth="1"/>
    <col min="12" max="12" width="5.42578125" customWidth="1"/>
    <col min="13" max="13" width="2.7109375" customWidth="1"/>
    <col min="14" max="14" width="19.28515625" bestFit="1" customWidth="1"/>
    <col min="15" max="15" width="19.140625" customWidth="1"/>
    <col min="16" max="16" width="8.85546875" customWidth="1"/>
    <col min="17" max="17" width="2.7109375" customWidth="1"/>
    <col min="18" max="22" width="8.85546875" customWidth="1"/>
    <col min="23" max="23" width="12.28515625" customWidth="1"/>
    <col min="24" max="25" width="7.140625" customWidth="1"/>
    <col min="26" max="26" width="8.85546875" customWidth="1"/>
  </cols>
  <sheetData>
    <row r="1" spans="2:25" s="44" customFormat="1" ht="14.45" customHeight="1"/>
    <row r="2" spans="2:25" s="44" customFormat="1" ht="21" customHeight="1">
      <c r="B2" s="87" t="s">
        <v>23</v>
      </c>
      <c r="C2" s="87"/>
      <c r="D2" s="87"/>
      <c r="E2" s="45"/>
      <c r="F2" s="45"/>
      <c r="G2" s="45"/>
      <c r="H2" s="45"/>
      <c r="X2" s="93" t="s">
        <v>24</v>
      </c>
      <c r="Y2" s="94"/>
    </row>
    <row r="3" spans="2:25" s="44" customFormat="1" ht="6" customHeight="1"/>
    <row r="6" spans="2:25">
      <c r="B6" s="90" t="s">
        <v>25</v>
      </c>
      <c r="C6" s="90"/>
      <c r="D6" s="90"/>
      <c r="E6" s="90"/>
      <c r="G6" s="95" t="s">
        <v>26</v>
      </c>
      <c r="H6" s="95"/>
      <c r="I6" s="95"/>
      <c r="J6" s="95"/>
      <c r="K6" s="95"/>
      <c r="M6" s="95" t="s">
        <v>27</v>
      </c>
      <c r="N6" s="95"/>
      <c r="O6" s="95"/>
      <c r="P6" s="95"/>
      <c r="Q6" s="95"/>
    </row>
    <row r="7" spans="2:25">
      <c r="B7" s="11"/>
      <c r="E7" s="12"/>
      <c r="G7" s="11"/>
      <c r="K7" s="12"/>
      <c r="M7" s="11"/>
      <c r="Q7" s="12"/>
    </row>
    <row r="8" spans="2:25">
      <c r="B8" s="11"/>
      <c r="C8" s="16" t="s">
        <v>28</v>
      </c>
      <c r="D8" s="47" t="s">
        <v>29</v>
      </c>
      <c r="E8" s="12"/>
      <c r="G8" s="11"/>
      <c r="H8" s="20" t="s">
        <v>30</v>
      </c>
      <c r="I8" s="20" t="s">
        <v>31</v>
      </c>
      <c r="J8" s="20" t="s">
        <v>32</v>
      </c>
      <c r="K8" s="12"/>
      <c r="M8" s="11"/>
      <c r="N8" s="20" t="s">
        <v>33</v>
      </c>
      <c r="O8" s="20" t="s">
        <v>30</v>
      </c>
      <c r="P8" s="20" t="s">
        <v>31</v>
      </c>
      <c r="Q8" s="12"/>
    </row>
    <row r="9" spans="2:25">
      <c r="B9" s="11"/>
      <c r="E9" s="12"/>
      <c r="G9" s="11"/>
      <c r="H9" s="48" t="s">
        <v>34</v>
      </c>
      <c r="I9" s="49" t="s">
        <v>35</v>
      </c>
      <c r="J9" s="55">
        <v>1</v>
      </c>
      <c r="K9" s="12"/>
      <c r="M9" s="11"/>
      <c r="N9" s="48" t="s">
        <v>36</v>
      </c>
      <c r="O9" s="49" t="s">
        <v>37</v>
      </c>
      <c r="P9" s="55" t="str">
        <f>_xlfn.IFNA(INDEX($I$9:$I$16,MATCH(O9,$H$9:$H$16,0)),"")</f>
        <v>RM</v>
      </c>
      <c r="Q9" s="12"/>
    </row>
    <row r="10" spans="2:25">
      <c r="B10" s="11"/>
      <c r="C10" s="16" t="s">
        <v>38</v>
      </c>
      <c r="D10" s="47" t="s">
        <v>36</v>
      </c>
      <c r="E10" s="12"/>
      <c r="G10" s="11"/>
      <c r="H10" s="50" t="s">
        <v>37</v>
      </c>
      <c r="I10" s="51" t="s">
        <v>39</v>
      </c>
      <c r="J10" s="56">
        <v>1</v>
      </c>
      <c r="K10" s="12"/>
      <c r="M10" s="11"/>
      <c r="N10" s="50" t="s">
        <v>40</v>
      </c>
      <c r="O10" s="51" t="s">
        <v>34</v>
      </c>
      <c r="P10" s="56" t="str">
        <f t="shared" ref="P10:P35" si="0">_xlfn.IFNA(INDEX($I$9:$I$16,MATCH(O10,$H$9:$H$16,0)),"")</f>
        <v>ROW</v>
      </c>
      <c r="Q10" s="12"/>
    </row>
    <row r="11" spans="2:25">
      <c r="B11" s="11"/>
      <c r="E11" s="12"/>
      <c r="G11" s="11"/>
      <c r="H11" s="50" t="s">
        <v>41</v>
      </c>
      <c r="I11" s="51" t="s">
        <v>42</v>
      </c>
      <c r="J11" s="56">
        <v>1</v>
      </c>
      <c r="K11" s="12"/>
      <c r="M11" s="11"/>
      <c r="N11" s="50" t="s">
        <v>43</v>
      </c>
      <c r="O11" s="51" t="s">
        <v>41</v>
      </c>
      <c r="P11" s="56" t="str">
        <f t="shared" si="0"/>
        <v>FE1</v>
      </c>
      <c r="Q11" s="12"/>
    </row>
    <row r="12" spans="2:25">
      <c r="B12" s="11"/>
      <c r="C12" s="16" t="s">
        <v>44</v>
      </c>
      <c r="D12" s="54" t="s">
        <v>45</v>
      </c>
      <c r="E12" s="12"/>
      <c r="G12" s="11"/>
      <c r="H12" s="50" t="s">
        <v>46</v>
      </c>
      <c r="I12" s="51" t="s">
        <v>47</v>
      </c>
      <c r="J12" s="56">
        <v>1</v>
      </c>
      <c r="K12" s="12"/>
      <c r="M12" s="11"/>
      <c r="N12" s="50" t="s">
        <v>48</v>
      </c>
      <c r="O12" s="51" t="s">
        <v>46</v>
      </c>
      <c r="P12" s="56" t="str">
        <f t="shared" si="0"/>
        <v xml:space="preserve">FE2 </v>
      </c>
      <c r="Q12" s="12"/>
    </row>
    <row r="13" spans="2:25">
      <c r="B13" s="13"/>
      <c r="C13" s="14"/>
      <c r="D13" s="14"/>
      <c r="E13" s="15"/>
      <c r="G13" s="11"/>
      <c r="H13" s="50"/>
      <c r="I13" s="51"/>
      <c r="J13" s="56" t="str">
        <f t="shared" ref="J13:J16" si="1">IF(H13&lt;&gt;"",COUNTIF($O$9:$O$35,H13),"")</f>
        <v/>
      </c>
      <c r="K13" s="12"/>
      <c r="M13" s="11"/>
      <c r="N13" s="50"/>
      <c r="O13" s="51"/>
      <c r="P13" s="56" t="str">
        <f t="shared" si="0"/>
        <v/>
      </c>
      <c r="Q13" s="12"/>
    </row>
    <row r="14" spans="2:25">
      <c r="G14" s="11"/>
      <c r="H14" s="50"/>
      <c r="I14" s="51"/>
      <c r="J14" s="56" t="str">
        <f t="shared" si="1"/>
        <v/>
      </c>
      <c r="K14" s="12"/>
      <c r="M14" s="11"/>
      <c r="N14" s="50"/>
      <c r="O14" s="51"/>
      <c r="P14" s="56" t="str">
        <f t="shared" si="0"/>
        <v/>
      </c>
      <c r="Q14" s="12"/>
    </row>
    <row r="15" spans="2:25">
      <c r="G15" s="11"/>
      <c r="H15" s="50"/>
      <c r="I15" s="51"/>
      <c r="J15" s="56" t="str">
        <f t="shared" si="1"/>
        <v/>
      </c>
      <c r="K15" s="12"/>
      <c r="M15" s="11"/>
      <c r="N15" s="50"/>
      <c r="O15" s="51"/>
      <c r="P15" s="56" t="str">
        <f t="shared" si="0"/>
        <v/>
      </c>
      <c r="Q15" s="12"/>
    </row>
    <row r="16" spans="2:25">
      <c r="G16" s="11"/>
      <c r="H16" s="52"/>
      <c r="I16" s="53"/>
      <c r="J16" s="57" t="str">
        <f t="shared" si="1"/>
        <v/>
      </c>
      <c r="K16" s="12"/>
      <c r="M16" s="11"/>
      <c r="N16" s="50"/>
      <c r="O16" s="51"/>
      <c r="P16" s="56" t="str">
        <f t="shared" si="0"/>
        <v/>
      </c>
      <c r="Q16" s="12"/>
    </row>
    <row r="17" spans="7:17">
      <c r="G17" s="13"/>
      <c r="H17" s="14"/>
      <c r="I17" s="14"/>
      <c r="J17" s="14"/>
      <c r="K17" s="15"/>
      <c r="M17" s="11"/>
      <c r="N17" s="50"/>
      <c r="O17" s="51"/>
      <c r="P17" s="56" t="str">
        <f t="shared" si="0"/>
        <v/>
      </c>
      <c r="Q17" s="12"/>
    </row>
    <row r="18" spans="7:17">
      <c r="M18" s="11"/>
      <c r="N18" s="50"/>
      <c r="O18" s="51"/>
      <c r="P18" s="56" t="str">
        <f t="shared" si="0"/>
        <v/>
      </c>
      <c r="Q18" s="12"/>
    </row>
    <row r="19" spans="7:17">
      <c r="M19" s="11"/>
      <c r="N19" s="50"/>
      <c r="O19" s="51"/>
      <c r="P19" s="56" t="str">
        <f t="shared" si="0"/>
        <v/>
      </c>
      <c r="Q19" s="12"/>
    </row>
    <row r="20" spans="7:17">
      <c r="M20" s="11"/>
      <c r="N20" s="50"/>
      <c r="O20" s="51"/>
      <c r="P20" s="56" t="str">
        <f t="shared" si="0"/>
        <v/>
      </c>
      <c r="Q20" s="12"/>
    </row>
    <row r="21" spans="7:17">
      <c r="M21" s="11"/>
      <c r="N21" s="50"/>
      <c r="O21" s="51"/>
      <c r="P21" s="56" t="str">
        <f t="shared" si="0"/>
        <v/>
      </c>
      <c r="Q21" s="12"/>
    </row>
    <row r="22" spans="7:17">
      <c r="M22" s="11"/>
      <c r="N22" s="50"/>
      <c r="O22" s="51"/>
      <c r="P22" s="56" t="str">
        <f t="shared" si="0"/>
        <v/>
      </c>
      <c r="Q22" s="12"/>
    </row>
    <row r="23" spans="7:17">
      <c r="M23" s="11"/>
      <c r="N23" s="50"/>
      <c r="O23" s="51"/>
      <c r="P23" s="56" t="str">
        <f t="shared" si="0"/>
        <v/>
      </c>
      <c r="Q23" s="12"/>
    </row>
    <row r="24" spans="7:17">
      <c r="M24" s="11"/>
      <c r="N24" s="50"/>
      <c r="O24" s="51"/>
      <c r="P24" s="56" t="str">
        <f t="shared" si="0"/>
        <v/>
      </c>
      <c r="Q24" s="12"/>
    </row>
    <row r="25" spans="7:17">
      <c r="M25" s="11"/>
      <c r="N25" s="50"/>
      <c r="O25" s="51"/>
      <c r="P25" s="56" t="str">
        <f t="shared" si="0"/>
        <v/>
      </c>
      <c r="Q25" s="12"/>
    </row>
    <row r="26" spans="7:17">
      <c r="M26" s="11"/>
      <c r="N26" s="50"/>
      <c r="O26" s="51"/>
      <c r="P26" s="56" t="str">
        <f t="shared" si="0"/>
        <v/>
      </c>
      <c r="Q26" s="12"/>
    </row>
    <row r="27" spans="7:17">
      <c r="M27" s="11"/>
      <c r="N27" s="50"/>
      <c r="O27" s="51"/>
      <c r="P27" s="56" t="str">
        <f t="shared" si="0"/>
        <v/>
      </c>
      <c r="Q27" s="12"/>
    </row>
    <row r="28" spans="7:17">
      <c r="M28" s="11"/>
      <c r="N28" s="50"/>
      <c r="O28" s="51"/>
      <c r="P28" s="56" t="str">
        <f t="shared" si="0"/>
        <v/>
      </c>
      <c r="Q28" s="12"/>
    </row>
    <row r="29" spans="7:17">
      <c r="M29" s="11"/>
      <c r="N29" s="50"/>
      <c r="O29" s="51"/>
      <c r="P29" s="56" t="str">
        <f t="shared" si="0"/>
        <v/>
      </c>
      <c r="Q29" s="12"/>
    </row>
    <row r="30" spans="7:17">
      <c r="M30" s="11"/>
      <c r="N30" s="50"/>
      <c r="O30" s="51"/>
      <c r="P30" s="56" t="str">
        <f t="shared" si="0"/>
        <v/>
      </c>
      <c r="Q30" s="12"/>
    </row>
    <row r="31" spans="7:17">
      <c r="M31" s="11"/>
      <c r="N31" s="50"/>
      <c r="O31" s="51"/>
      <c r="P31" s="56" t="str">
        <f t="shared" si="0"/>
        <v/>
      </c>
      <c r="Q31" s="12"/>
    </row>
    <row r="32" spans="7:17">
      <c r="M32" s="11"/>
      <c r="N32" s="50"/>
      <c r="O32" s="51"/>
      <c r="P32" s="56" t="str">
        <f t="shared" si="0"/>
        <v/>
      </c>
      <c r="Q32" s="12"/>
    </row>
    <row r="33" spans="13:17">
      <c r="M33" s="11"/>
      <c r="N33" s="50"/>
      <c r="O33" s="51"/>
      <c r="P33" s="56" t="str">
        <f t="shared" si="0"/>
        <v/>
      </c>
      <c r="Q33" s="12"/>
    </row>
    <row r="34" spans="13:17">
      <c r="M34" s="11"/>
      <c r="N34" s="50"/>
      <c r="O34" s="51"/>
      <c r="P34" s="56" t="str">
        <f t="shared" si="0"/>
        <v/>
      </c>
      <c r="Q34" s="12"/>
    </row>
    <row r="35" spans="13:17">
      <c r="M35" s="11"/>
      <c r="N35" s="52"/>
      <c r="O35" s="53"/>
      <c r="P35" s="57" t="str">
        <f t="shared" si="0"/>
        <v/>
      </c>
      <c r="Q35" s="12"/>
    </row>
    <row r="36" spans="13:17">
      <c r="M36" s="13"/>
      <c r="N36" s="14"/>
      <c r="O36" s="14"/>
      <c r="P36" s="14"/>
      <c r="Q36" s="15"/>
    </row>
  </sheetData>
  <mergeCells count="5">
    <mergeCell ref="B2:D2"/>
    <mergeCell ref="X2:Y2"/>
    <mergeCell ref="B6:E6"/>
    <mergeCell ref="G6:K6"/>
    <mergeCell ref="M6:Q6"/>
  </mergeCells>
  <dataValidations count="2">
    <dataValidation type="list" allowBlank="1" showInputMessage="1" showErrorMessage="1" sqref="D12" xr:uid="{5B17A800-2736-47A9-984B-776E3C56B9D9}">
      <formula1>"High, Medium, Low"</formula1>
    </dataValidation>
    <dataValidation type="list" allowBlank="1" showInputMessage="1" showErrorMessage="1" sqref="O9:O35" xr:uid="{483BAA34-4C54-4B1C-B12E-4828ECBC7CFC}">
      <formula1>OFFSET($H$9,,,COUNTA($H$9:$H$16))</formula1>
    </dataValidation>
  </dataValidations>
  <hyperlinks>
    <hyperlink ref="X2:Y2" location="Gantt!BL2" tooltip="Go to Gantt Chart" display="Gantt" xr:uid="{44624A22-676B-4C2F-BA2D-2AD41B9B97B7}"/>
  </hyperlink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9BD677-83B3-4AF6-988A-8CF81B34ED00}">
  <sheetPr>
    <tabColor rgb="FF40D492"/>
  </sheetPr>
  <dimension ref="A1:BR82"/>
  <sheetViews>
    <sheetView showGridLines="0" tabSelected="1" topLeftCell="A7" zoomScale="90" zoomScaleNormal="90" workbookViewId="0">
      <selection activeCell="X13" sqref="X13"/>
    </sheetView>
  </sheetViews>
  <sheetFormatPr defaultRowHeight="15" outlineLevelCol="1"/>
  <cols>
    <col min="1" max="1" width="3.28515625" customWidth="1"/>
    <col min="2" max="2" width="3" bestFit="1" customWidth="1"/>
    <col min="3" max="4" width="2.28515625" style="39" customWidth="1"/>
    <col min="5" max="5" width="5.7109375" customWidth="1"/>
    <col min="6" max="6" width="35" bestFit="1" customWidth="1"/>
    <col min="7" max="7" width="1.140625" customWidth="1"/>
    <col min="8" max="8" width="6.140625" bestFit="1" customWidth="1"/>
    <col min="9" max="9" width="17.85546875" bestFit="1" customWidth="1"/>
    <col min="10" max="10" width="2.7109375" customWidth="1"/>
    <col min="11" max="11" width="18.28515625" bestFit="1" customWidth="1" outlineLevel="1"/>
    <col min="12" max="12" width="4" customWidth="1" outlineLevel="1"/>
    <col min="13" max="13" width="3.42578125" customWidth="1" outlineLevel="1"/>
    <col min="14" max="14" width="1.85546875" customWidth="1" outlineLevel="1"/>
    <col min="15" max="15" width="8.85546875" customWidth="1" outlineLevel="1"/>
    <col min="16" max="16" width="4.42578125" customWidth="1" outlineLevel="1"/>
    <col min="17" max="17" width="4.140625" customWidth="1" outlineLevel="1"/>
    <col min="18" max="18" width="7.85546875" bestFit="1" customWidth="1"/>
    <col min="19" max="20" width="9.5703125" bestFit="1" customWidth="1"/>
    <col min="21" max="22" width="7.7109375" style="25" hidden="1" customWidth="1" outlineLevel="1"/>
    <col min="23" max="23" width="7.85546875" bestFit="1" customWidth="1" collapsed="1"/>
    <col min="24" max="24" width="7.85546875" customWidth="1"/>
    <col min="25" max="25" width="3.42578125" bestFit="1" customWidth="1"/>
    <col min="26" max="26" width="2.28515625" customWidth="1"/>
    <col min="27" max="27" width="3.28515625" bestFit="1" customWidth="1"/>
    <col min="28" max="35" width="2.28515625" customWidth="1"/>
    <col min="36" max="36" width="3.28515625" bestFit="1" customWidth="1"/>
    <col min="37" max="69" width="2.28515625" customWidth="1"/>
    <col min="70" max="70" width="3.28515625" bestFit="1" customWidth="1"/>
  </cols>
  <sheetData>
    <row r="1" spans="1:70" s="44" customFormat="1" ht="14.45" customHeight="1"/>
    <row r="2" spans="1:70" s="44" customFormat="1" ht="21" customHeight="1">
      <c r="B2" s="87" t="str">
        <f>Settings!$D$8</f>
        <v>Route 48</v>
      </c>
      <c r="C2" s="87"/>
      <c r="D2" s="87"/>
      <c r="E2" s="87"/>
      <c r="F2" s="87"/>
      <c r="G2" s="87"/>
      <c r="H2" s="87"/>
      <c r="Y2" s="123" t="s">
        <v>49</v>
      </c>
      <c r="Z2" s="123"/>
      <c r="AA2" s="123"/>
      <c r="AB2" s="123"/>
      <c r="AC2" s="123"/>
      <c r="AD2" s="123"/>
      <c r="AE2" s="123"/>
      <c r="AF2" s="123"/>
      <c r="AG2" s="125" cm="1">
        <f t="array" aca="1" ref="AG2" ca="1">project_start</f>
        <v>45733</v>
      </c>
      <c r="AH2" s="125"/>
      <c r="AI2" s="125"/>
      <c r="AJ2" s="125"/>
      <c r="AK2" s="58" t="s">
        <v>50</v>
      </c>
      <c r="AL2" s="126" cm="1">
        <f t="array" aca="1" ref="AL2" ca="1">project_end</f>
        <v>45828</v>
      </c>
      <c r="AM2" s="126"/>
      <c r="AN2" s="126"/>
      <c r="AO2" s="126"/>
      <c r="AP2" s="127" t="str" cm="1">
        <f t="array" aca="1" ref="AP2" ca="1">"(" &amp; project_duration &amp; ")"</f>
        <v>(70)</v>
      </c>
      <c r="AQ2" s="127"/>
      <c r="AU2" s="123" t="s">
        <v>38</v>
      </c>
      <c r="AV2" s="123"/>
      <c r="AW2" s="123"/>
      <c r="AX2" s="123"/>
      <c r="AY2" s="123"/>
      <c r="AZ2" s="123"/>
      <c r="BA2" s="123"/>
      <c r="BB2" s="123"/>
      <c r="BC2" s="124" t="str">
        <f>Settings!$D$10</f>
        <v>Yogesh Deshpande</v>
      </c>
      <c r="BD2" s="124"/>
      <c r="BE2" s="124"/>
      <c r="BF2" s="124"/>
      <c r="BG2" s="124"/>
      <c r="BH2" s="124"/>
      <c r="BM2" s="93" t="s">
        <v>23</v>
      </c>
      <c r="BN2" s="122"/>
      <c r="BO2" s="122"/>
      <c r="BP2" s="122"/>
      <c r="BQ2" s="122"/>
      <c r="BR2" s="94"/>
    </row>
    <row r="3" spans="1:70" s="44" customFormat="1" ht="6" customHeight="1"/>
    <row r="4" spans="1:70">
      <c r="C4"/>
      <c r="D4"/>
      <c r="U4"/>
      <c r="V4"/>
    </row>
    <row r="5" spans="1:70">
      <c r="B5" s="59"/>
      <c r="C5" s="1" t="s">
        <v>51</v>
      </c>
      <c r="D5" s="2"/>
      <c r="E5" s="2"/>
      <c r="K5" s="62" t="s">
        <v>52</v>
      </c>
      <c r="L5" s="25"/>
      <c r="M5" s="63" t="s">
        <v>53</v>
      </c>
      <c r="N5" s="25"/>
      <c r="U5"/>
      <c r="V5"/>
      <c r="Y5" s="96" t="s">
        <v>54</v>
      </c>
      <c r="Z5" s="97"/>
      <c r="AA5" s="97"/>
      <c r="AB5" s="97"/>
      <c r="AC5" s="97"/>
      <c r="AD5" s="98"/>
      <c r="AH5" s="96" t="s">
        <v>55</v>
      </c>
      <c r="AI5" s="97"/>
      <c r="AJ5" s="97"/>
      <c r="AK5" s="97"/>
      <c r="AL5" s="97"/>
      <c r="AM5" s="98"/>
      <c r="AQ5" s="96" t="s">
        <v>56</v>
      </c>
      <c r="AR5" s="97"/>
      <c r="AS5" s="97"/>
      <c r="AT5" s="97"/>
      <c r="AU5" s="97"/>
      <c r="AV5" s="98"/>
      <c r="BM5" s="96" t="s">
        <v>57</v>
      </c>
      <c r="BN5" s="97"/>
      <c r="BO5" s="97"/>
      <c r="BP5" s="97"/>
      <c r="BQ5" s="97"/>
      <c r="BR5" s="98"/>
    </row>
    <row r="6" spans="1:70">
      <c r="B6" s="60"/>
      <c r="C6" s="1" t="s">
        <v>58</v>
      </c>
      <c r="D6" s="2"/>
      <c r="E6" s="2"/>
      <c r="K6" s="62" t="s">
        <v>59</v>
      </c>
      <c r="L6" s="25"/>
      <c r="M6" s="63" t="s">
        <v>60</v>
      </c>
      <c r="N6" s="25"/>
      <c r="U6"/>
      <c r="V6"/>
      <c r="Y6" s="100" t="s">
        <v>61</v>
      </c>
      <c r="Z6" s="100"/>
      <c r="AA6" s="100"/>
      <c r="AB6" s="100"/>
      <c r="AC6" s="100"/>
      <c r="AD6" s="100"/>
      <c r="AH6" s="100" t="s">
        <v>62</v>
      </c>
      <c r="AI6" s="100"/>
      <c r="AJ6" s="100"/>
      <c r="AK6" s="100"/>
      <c r="AL6" s="100"/>
      <c r="AM6" s="100"/>
      <c r="AQ6" s="100" t="s">
        <v>63</v>
      </c>
      <c r="AR6" s="100"/>
      <c r="AS6" s="100"/>
      <c r="AT6" s="100"/>
      <c r="AU6" s="100"/>
      <c r="AV6" s="100"/>
      <c r="BM6" s="99" t="s">
        <v>64</v>
      </c>
      <c r="BN6" s="99"/>
      <c r="BO6" s="99"/>
      <c r="BP6" s="99"/>
      <c r="BQ6" s="99"/>
      <c r="BR6" s="99"/>
    </row>
    <row r="7" spans="1:70">
      <c r="B7" s="61"/>
      <c r="C7" s="1" t="s">
        <v>65</v>
      </c>
      <c r="D7" s="2"/>
      <c r="E7" s="2"/>
      <c r="K7" s="62" t="s">
        <v>66</v>
      </c>
      <c r="M7" s="63" t="s">
        <v>67</v>
      </c>
      <c r="U7"/>
      <c r="V7"/>
    </row>
    <row r="8" spans="1:70">
      <c r="B8" s="82" t="s">
        <v>68</v>
      </c>
      <c r="C8" s="1" t="s">
        <v>69</v>
      </c>
      <c r="D8"/>
      <c r="U8"/>
      <c r="V8"/>
    </row>
    <row r="9" spans="1:70" ht="3" customHeight="1">
      <c r="B9" s="3"/>
      <c r="C9" s="3"/>
      <c r="D9" s="3"/>
      <c r="E9" s="3"/>
      <c r="F9" s="3"/>
      <c r="U9"/>
      <c r="V9"/>
    </row>
    <row r="10" spans="1:70" ht="17.25" customHeight="1">
      <c r="B10" s="4"/>
      <c r="C10" s="4"/>
      <c r="D10" s="4"/>
      <c r="E10" s="4"/>
      <c r="F10" s="4"/>
      <c r="K10" s="107" t="s">
        <v>70</v>
      </c>
      <c r="L10" s="108"/>
      <c r="M10" s="108"/>
      <c r="N10" s="108"/>
      <c r="O10" s="108"/>
      <c r="P10" s="108"/>
      <c r="Q10" s="108"/>
      <c r="R10" s="108"/>
      <c r="S10" s="108"/>
      <c r="T10" s="109"/>
      <c r="U10" s="110" t="s">
        <v>71</v>
      </c>
      <c r="V10" s="111"/>
      <c r="W10" s="36" t="s">
        <v>64</v>
      </c>
      <c r="X10" s="36"/>
      <c r="Y10" s="101" cm="1">
        <f t="array" aca="1" ref="Y10" ca="1">WORKDAY(timeline_start, scroll_increment)</f>
        <v>45733</v>
      </c>
      <c r="Z10" s="101">
        <f ca="1">WORKDAY(Y10,1)</f>
        <v>45734</v>
      </c>
      <c r="AA10" s="101">
        <f t="shared" ref="AA10:BR10" ca="1" si="0">WORKDAY(Z10,1)</f>
        <v>45735</v>
      </c>
      <c r="AB10" s="101">
        <f t="shared" ca="1" si="0"/>
        <v>45736</v>
      </c>
      <c r="AC10" s="101">
        <f t="shared" ca="1" si="0"/>
        <v>45737</v>
      </c>
      <c r="AD10" s="101">
        <f t="shared" ca="1" si="0"/>
        <v>45740</v>
      </c>
      <c r="AE10" s="101">
        <f t="shared" ca="1" si="0"/>
        <v>45741</v>
      </c>
      <c r="AF10" s="101">
        <f t="shared" ca="1" si="0"/>
        <v>45742</v>
      </c>
      <c r="AG10" s="101">
        <f t="shared" ca="1" si="0"/>
        <v>45743</v>
      </c>
      <c r="AH10" s="101">
        <f t="shared" ca="1" si="0"/>
        <v>45744</v>
      </c>
      <c r="AI10" s="101">
        <f t="shared" ca="1" si="0"/>
        <v>45747</v>
      </c>
      <c r="AJ10" s="101">
        <f t="shared" ca="1" si="0"/>
        <v>45748</v>
      </c>
      <c r="AK10" s="101">
        <f t="shared" ca="1" si="0"/>
        <v>45749</v>
      </c>
      <c r="AL10" s="101">
        <f t="shared" ca="1" si="0"/>
        <v>45750</v>
      </c>
      <c r="AM10" s="101">
        <f t="shared" ca="1" si="0"/>
        <v>45751</v>
      </c>
      <c r="AN10" s="101">
        <f t="shared" ca="1" si="0"/>
        <v>45754</v>
      </c>
      <c r="AO10" s="101">
        <f t="shared" ca="1" si="0"/>
        <v>45755</v>
      </c>
      <c r="AP10" s="101">
        <f t="shared" ca="1" si="0"/>
        <v>45756</v>
      </c>
      <c r="AQ10" s="101">
        <f t="shared" ca="1" si="0"/>
        <v>45757</v>
      </c>
      <c r="AR10" s="101">
        <f t="shared" ca="1" si="0"/>
        <v>45758</v>
      </c>
      <c r="AS10" s="101">
        <f t="shared" ca="1" si="0"/>
        <v>45761</v>
      </c>
      <c r="AT10" s="101">
        <f t="shared" ca="1" si="0"/>
        <v>45762</v>
      </c>
      <c r="AU10" s="101">
        <f t="shared" ca="1" si="0"/>
        <v>45763</v>
      </c>
      <c r="AV10" s="101">
        <f t="shared" ca="1" si="0"/>
        <v>45764</v>
      </c>
      <c r="AW10" s="101">
        <f t="shared" ca="1" si="0"/>
        <v>45765</v>
      </c>
      <c r="AX10" s="101">
        <f t="shared" ca="1" si="0"/>
        <v>45768</v>
      </c>
      <c r="AY10" s="101">
        <f t="shared" ca="1" si="0"/>
        <v>45769</v>
      </c>
      <c r="AZ10" s="101">
        <f t="shared" ca="1" si="0"/>
        <v>45770</v>
      </c>
      <c r="BA10" s="101">
        <f t="shared" ca="1" si="0"/>
        <v>45771</v>
      </c>
      <c r="BB10" s="101">
        <f t="shared" ca="1" si="0"/>
        <v>45772</v>
      </c>
      <c r="BC10" s="101">
        <f t="shared" ca="1" si="0"/>
        <v>45775</v>
      </c>
      <c r="BD10" s="101">
        <f t="shared" ca="1" si="0"/>
        <v>45776</v>
      </c>
      <c r="BE10" s="101">
        <f t="shared" ca="1" si="0"/>
        <v>45777</v>
      </c>
      <c r="BF10" s="101">
        <f t="shared" ca="1" si="0"/>
        <v>45778</v>
      </c>
      <c r="BG10" s="101">
        <f t="shared" ca="1" si="0"/>
        <v>45779</v>
      </c>
      <c r="BH10" s="101">
        <f t="shared" ca="1" si="0"/>
        <v>45782</v>
      </c>
      <c r="BI10" s="101">
        <f t="shared" ca="1" si="0"/>
        <v>45783</v>
      </c>
      <c r="BJ10" s="101">
        <f t="shared" ca="1" si="0"/>
        <v>45784</v>
      </c>
      <c r="BK10" s="101">
        <f t="shared" ca="1" si="0"/>
        <v>45785</v>
      </c>
      <c r="BL10" s="101">
        <f t="shared" ca="1" si="0"/>
        <v>45786</v>
      </c>
      <c r="BM10" s="101">
        <f t="shared" ca="1" si="0"/>
        <v>45789</v>
      </c>
      <c r="BN10" s="101">
        <f t="shared" ca="1" si="0"/>
        <v>45790</v>
      </c>
      <c r="BO10" s="101">
        <f t="shared" ca="1" si="0"/>
        <v>45791</v>
      </c>
      <c r="BP10" s="101">
        <f t="shared" ca="1" si="0"/>
        <v>45792</v>
      </c>
      <c r="BQ10" s="101">
        <f t="shared" ca="1" si="0"/>
        <v>45793</v>
      </c>
      <c r="BR10" s="101">
        <f t="shared" ca="1" si="0"/>
        <v>45796</v>
      </c>
    </row>
    <row r="11" spans="1:70">
      <c r="C11"/>
      <c r="D11"/>
      <c r="K11" s="114" t="s">
        <v>72</v>
      </c>
      <c r="L11" s="115"/>
      <c r="M11" s="115"/>
      <c r="N11" s="115"/>
      <c r="O11" s="115"/>
      <c r="P11" s="115"/>
      <c r="Q11" s="115"/>
      <c r="R11" s="115"/>
      <c r="S11" s="115"/>
      <c r="T11" s="116"/>
      <c r="U11" s="112" t="s">
        <v>73</v>
      </c>
      <c r="V11" s="113"/>
      <c r="W11" s="36">
        <v>0</v>
      </c>
      <c r="X11" s="36"/>
      <c r="Y11" s="101"/>
      <c r="Z11" s="101"/>
      <c r="AA11" s="101"/>
      <c r="AB11" s="101"/>
      <c r="AC11" s="101"/>
      <c r="AD11" s="101"/>
      <c r="AE11" s="101"/>
      <c r="AF11" s="101"/>
      <c r="AG11" s="101"/>
      <c r="AH11" s="101"/>
      <c r="AI11" s="101"/>
      <c r="AJ11" s="101"/>
      <c r="AK11" s="101"/>
      <c r="AL11" s="101"/>
      <c r="AM11" s="101"/>
      <c r="AN11" s="101"/>
      <c r="AO11" s="101"/>
      <c r="AP11" s="101"/>
      <c r="AQ11" s="101"/>
      <c r="AR11" s="101"/>
      <c r="AS11" s="101"/>
      <c r="AT11" s="101"/>
      <c r="AU11" s="101"/>
      <c r="AV11" s="101"/>
      <c r="AW11" s="101"/>
      <c r="AX11" s="101"/>
      <c r="AY11" s="101"/>
      <c r="AZ11" s="101"/>
      <c r="BA11" s="101"/>
      <c r="BB11" s="101"/>
      <c r="BC11" s="101"/>
      <c r="BD11" s="101"/>
      <c r="BE11" s="101"/>
      <c r="BF11" s="101"/>
      <c r="BG11" s="101"/>
      <c r="BH11" s="101"/>
      <c r="BI11" s="101"/>
      <c r="BJ11" s="101"/>
      <c r="BK11" s="101"/>
      <c r="BL11" s="101"/>
      <c r="BM11" s="101"/>
      <c r="BN11" s="101"/>
      <c r="BO11" s="101"/>
      <c r="BP11" s="101"/>
      <c r="BQ11" s="101"/>
      <c r="BR11" s="101"/>
    </row>
    <row r="12" spans="1:70" s="5" customFormat="1" ht="23.25" customHeight="1">
      <c r="B12" s="104" t="s">
        <v>74</v>
      </c>
      <c r="C12" s="105"/>
      <c r="D12" s="106"/>
      <c r="E12" s="104" t="s">
        <v>75</v>
      </c>
      <c r="F12" s="105"/>
      <c r="G12" s="105"/>
      <c r="H12" s="105"/>
      <c r="I12" s="105"/>
      <c r="J12" s="106"/>
      <c r="K12" s="119" t="s">
        <v>76</v>
      </c>
      <c r="L12" s="120"/>
      <c r="M12" s="120"/>
      <c r="N12" s="120"/>
      <c r="O12" s="120"/>
      <c r="P12" s="120"/>
      <c r="Q12" s="120"/>
      <c r="R12" s="120"/>
      <c r="S12" s="120"/>
      <c r="T12" s="121"/>
      <c r="U12" s="117" t="s">
        <v>76</v>
      </c>
      <c r="V12" s="118"/>
      <c r="Y12" s="101"/>
      <c r="Z12" s="101"/>
      <c r="AA12" s="101"/>
      <c r="AB12" s="101"/>
      <c r="AC12" s="101"/>
      <c r="AD12" s="101"/>
      <c r="AE12" s="101"/>
      <c r="AF12" s="101"/>
      <c r="AG12" s="101"/>
      <c r="AH12" s="101"/>
      <c r="AI12" s="101"/>
      <c r="AJ12" s="101"/>
      <c r="AK12" s="101"/>
      <c r="AL12" s="101"/>
      <c r="AM12" s="101"/>
      <c r="AN12" s="101"/>
      <c r="AO12" s="101"/>
      <c r="AP12" s="101"/>
      <c r="AQ12" s="101"/>
      <c r="AR12" s="101"/>
      <c r="AS12" s="101"/>
      <c r="AT12" s="101"/>
      <c r="AU12" s="101"/>
      <c r="AV12" s="101"/>
      <c r="AW12" s="101"/>
      <c r="AX12" s="101"/>
      <c r="AY12" s="101"/>
      <c r="AZ12" s="101"/>
      <c r="BA12" s="101"/>
      <c r="BB12" s="101"/>
      <c r="BC12" s="101"/>
      <c r="BD12" s="101"/>
      <c r="BE12" s="101"/>
      <c r="BF12" s="101"/>
      <c r="BG12" s="101"/>
      <c r="BH12" s="101"/>
      <c r="BI12" s="101"/>
      <c r="BJ12" s="101"/>
      <c r="BK12" s="101"/>
      <c r="BL12" s="101"/>
      <c r="BM12" s="101"/>
      <c r="BN12" s="101"/>
      <c r="BO12" s="101"/>
      <c r="BP12" s="101"/>
      <c r="BQ12" s="101"/>
      <c r="BR12" s="101"/>
    </row>
    <row r="13" spans="1:70" s="6" customFormat="1" ht="30" customHeight="1">
      <c r="A13" s="31"/>
      <c r="B13" s="64" t="s">
        <v>77</v>
      </c>
      <c r="C13" s="65" t="s">
        <v>78</v>
      </c>
      <c r="D13" s="66" t="s">
        <v>79</v>
      </c>
      <c r="E13" s="70" t="s">
        <v>80</v>
      </c>
      <c r="F13" s="71" t="s">
        <v>81</v>
      </c>
      <c r="G13" s="69"/>
      <c r="H13" s="67" t="s">
        <v>30</v>
      </c>
      <c r="I13" s="72" t="s">
        <v>82</v>
      </c>
      <c r="J13" s="73" t="s">
        <v>83</v>
      </c>
      <c r="K13" s="74" t="s">
        <v>84</v>
      </c>
      <c r="L13" s="75" t="s">
        <v>85</v>
      </c>
      <c r="M13" s="74" t="s">
        <v>86</v>
      </c>
      <c r="N13" s="102" t="s">
        <v>87</v>
      </c>
      <c r="O13" s="103"/>
      <c r="P13" s="76" t="s">
        <v>88</v>
      </c>
      <c r="Q13" s="75" t="s">
        <v>89</v>
      </c>
      <c r="R13" s="77" t="s">
        <v>90</v>
      </c>
      <c r="S13" s="64" t="s">
        <v>91</v>
      </c>
      <c r="T13" s="68" t="s">
        <v>92</v>
      </c>
      <c r="U13" s="79" t="s">
        <v>91</v>
      </c>
      <c r="V13" s="80" t="s">
        <v>92</v>
      </c>
      <c r="W13" s="78" t="s">
        <v>93</v>
      </c>
      <c r="X13" s="71"/>
      <c r="Y13" s="81" t="str">
        <f ca="1">LEFT(TEXT(Y10,"ddd"),1)</f>
        <v>M</v>
      </c>
      <c r="Z13" s="81" t="str">
        <f t="shared" ref="Z13:BR13" ca="1" si="1">LEFT(TEXT(Z10,"ddd"),1)</f>
        <v>T</v>
      </c>
      <c r="AA13" s="81" t="str">
        <f t="shared" ca="1" si="1"/>
        <v>W</v>
      </c>
      <c r="AB13" s="81" t="str">
        <f t="shared" ca="1" si="1"/>
        <v>T</v>
      </c>
      <c r="AC13" s="81" t="str">
        <f t="shared" ca="1" si="1"/>
        <v>F</v>
      </c>
      <c r="AD13" s="81" t="str">
        <f t="shared" ca="1" si="1"/>
        <v>M</v>
      </c>
      <c r="AE13" s="81" t="str">
        <f t="shared" ca="1" si="1"/>
        <v>T</v>
      </c>
      <c r="AF13" s="81" t="str">
        <f t="shared" ca="1" si="1"/>
        <v>W</v>
      </c>
      <c r="AG13" s="81" t="str">
        <f t="shared" ca="1" si="1"/>
        <v>T</v>
      </c>
      <c r="AH13" s="81" t="str">
        <f t="shared" ca="1" si="1"/>
        <v>F</v>
      </c>
      <c r="AI13" s="81" t="str">
        <f t="shared" ca="1" si="1"/>
        <v>M</v>
      </c>
      <c r="AJ13" s="81" t="str">
        <f t="shared" ca="1" si="1"/>
        <v>T</v>
      </c>
      <c r="AK13" s="81" t="str">
        <f t="shared" ca="1" si="1"/>
        <v>W</v>
      </c>
      <c r="AL13" s="81" t="str">
        <f t="shared" ca="1" si="1"/>
        <v>T</v>
      </c>
      <c r="AM13" s="81" t="str">
        <f t="shared" ca="1" si="1"/>
        <v>F</v>
      </c>
      <c r="AN13" s="81" t="str">
        <f t="shared" ca="1" si="1"/>
        <v>M</v>
      </c>
      <c r="AO13" s="81" t="str">
        <f t="shared" ca="1" si="1"/>
        <v>T</v>
      </c>
      <c r="AP13" s="81" t="str">
        <f t="shared" ca="1" si="1"/>
        <v>W</v>
      </c>
      <c r="AQ13" s="81" t="str">
        <f t="shared" ca="1" si="1"/>
        <v>T</v>
      </c>
      <c r="AR13" s="81" t="str">
        <f t="shared" ca="1" si="1"/>
        <v>F</v>
      </c>
      <c r="AS13" s="81" t="str">
        <f t="shared" ca="1" si="1"/>
        <v>M</v>
      </c>
      <c r="AT13" s="81" t="str">
        <f t="shared" ca="1" si="1"/>
        <v>T</v>
      </c>
      <c r="AU13" s="81" t="str">
        <f t="shared" ca="1" si="1"/>
        <v>W</v>
      </c>
      <c r="AV13" s="81" t="str">
        <f t="shared" ca="1" si="1"/>
        <v>T</v>
      </c>
      <c r="AW13" s="81" t="str">
        <f t="shared" ca="1" si="1"/>
        <v>F</v>
      </c>
      <c r="AX13" s="81" t="str">
        <f t="shared" ca="1" si="1"/>
        <v>M</v>
      </c>
      <c r="AY13" s="81" t="str">
        <f t="shared" ca="1" si="1"/>
        <v>T</v>
      </c>
      <c r="AZ13" s="81" t="str">
        <f t="shared" ca="1" si="1"/>
        <v>W</v>
      </c>
      <c r="BA13" s="81" t="str">
        <f t="shared" ca="1" si="1"/>
        <v>T</v>
      </c>
      <c r="BB13" s="81" t="str">
        <f t="shared" ca="1" si="1"/>
        <v>F</v>
      </c>
      <c r="BC13" s="81" t="str">
        <f t="shared" ca="1" si="1"/>
        <v>M</v>
      </c>
      <c r="BD13" s="81" t="str">
        <f t="shared" ca="1" si="1"/>
        <v>T</v>
      </c>
      <c r="BE13" s="81" t="str">
        <f t="shared" ca="1" si="1"/>
        <v>W</v>
      </c>
      <c r="BF13" s="81" t="str">
        <f t="shared" ca="1" si="1"/>
        <v>T</v>
      </c>
      <c r="BG13" s="81" t="str">
        <f t="shared" ca="1" si="1"/>
        <v>F</v>
      </c>
      <c r="BH13" s="81" t="str">
        <f t="shared" ca="1" si="1"/>
        <v>M</v>
      </c>
      <c r="BI13" s="81" t="str">
        <f t="shared" ca="1" si="1"/>
        <v>T</v>
      </c>
      <c r="BJ13" s="81" t="str">
        <f t="shared" ca="1" si="1"/>
        <v>W</v>
      </c>
      <c r="BK13" s="81" t="str">
        <f t="shared" ca="1" si="1"/>
        <v>T</v>
      </c>
      <c r="BL13" s="81" t="str">
        <f t="shared" ca="1" si="1"/>
        <v>F</v>
      </c>
      <c r="BM13" s="81" t="str">
        <f t="shared" ca="1" si="1"/>
        <v>M</v>
      </c>
      <c r="BN13" s="81" t="str">
        <f t="shared" ca="1" si="1"/>
        <v>T</v>
      </c>
      <c r="BO13" s="81" t="str">
        <f t="shared" ca="1" si="1"/>
        <v>W</v>
      </c>
      <c r="BP13" s="81" t="str">
        <f t="shared" ca="1" si="1"/>
        <v>T</v>
      </c>
      <c r="BQ13" s="81" t="str">
        <f t="shared" ca="1" si="1"/>
        <v>F</v>
      </c>
      <c r="BR13" s="81" t="str">
        <f t="shared" ca="1" si="1"/>
        <v>M</v>
      </c>
    </row>
    <row r="14" spans="1:70" ht="6" customHeight="1">
      <c r="B14" s="7"/>
      <c r="C14" s="8"/>
      <c r="D14" s="9"/>
      <c r="E14" s="7"/>
      <c r="F14" s="8"/>
      <c r="H14" s="8"/>
      <c r="I14" s="8"/>
      <c r="J14" s="9"/>
      <c r="K14" s="7"/>
      <c r="L14" s="9"/>
      <c r="M14" s="7"/>
      <c r="N14" s="8"/>
      <c r="O14" s="8"/>
      <c r="P14" s="8"/>
      <c r="Q14" s="9"/>
      <c r="R14" s="10"/>
      <c r="S14" s="7"/>
      <c r="T14" s="9"/>
      <c r="U14" s="7"/>
      <c r="V14" s="9"/>
      <c r="W14" s="10"/>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row>
    <row r="15" spans="1:70" s="4" customFormat="1" ht="12.75">
      <c r="A15" s="32"/>
      <c r="B15" s="18">
        <f t="shared" ref="B15:B82" ca="1" si="2">IF(ROW(id)=ROW($B$13)+2,1,MAX(prev_col_range)+1)</f>
        <v>1</v>
      </c>
      <c r="C15" s="37">
        <f ca="1">IF(type&lt;&gt;"", IF(ROW(stage_id)=ROW($C$13)+2, 1, IF(type="S", MAX(prev_col_range)+1, MAX(prev_col_range))), -1)</f>
        <v>1</v>
      </c>
      <c r="D15" s="38">
        <f ca="1">_xlfn.IFNA(IF(OR(type="T", type="M"), MATCH(role,Settings!$I$9:$I$16,0), -1),-1)</f>
        <v>-1</v>
      </c>
      <c r="E15" s="18" t="s">
        <v>94</v>
      </c>
      <c r="F15" s="17" t="s">
        <v>95</v>
      </c>
      <c r="H15" s="21" t="str">
        <f ca="1">_xlfn.IFNA(INDEX(Settings!$P$9:$P$35,MATCH(team_member, Settings!$N$9:$N$35,0)),"")</f>
        <v/>
      </c>
      <c r="I15" s="17"/>
      <c r="J15" s="19"/>
      <c r="K15" s="26">
        <f ca="1">MIN(S16:S22)</f>
        <v>45733</v>
      </c>
      <c r="L15" s="27"/>
      <c r="M15" s="18"/>
      <c r="N15" s="28" t="str">
        <f t="shared" ref="N15:N82" ca="1" si="3">IF(d.id&lt;&gt;"", IF(d.id&lt;id,"↖", IF(d.id&gt;id, "↙", "")),"")</f>
        <v/>
      </c>
      <c r="O15" s="29" t="str" cm="1">
        <f t="array" aca="1" ref="O15" ca="1">IFERROR("(" &amp; d.type &amp; ") " &amp; IF(LEN(d.name)&gt;7, LEFT(d.name, 7) &amp; "…", d.name),"")</f>
        <v/>
      </c>
      <c r="P15" s="30" t="s">
        <v>96</v>
      </c>
      <c r="Q15" s="19"/>
      <c r="R15" s="24">
        <f ca="1">NETWORKDAYS(plan_start, MAX(T16:T22))</f>
        <v>70</v>
      </c>
      <c r="S15" s="22" cm="1">
        <f t="array" aca="1" ref="S15" ca="1">IFERROR(IF(ind.start&gt;0, ind.start,
                                IF(ind.end&lt;&gt;"", plan_start_calculation,
                                                          IF(d.id&lt;&gt;"",
                                                                             IF(OR(d.conn="FS",d.conn=""), fs_calculation,
                                                                             IF(d.conn="SS", ss_calculation,
                                                                             plan_start_calculation)),""))),"")</f>
        <v>45733</v>
      </c>
      <c r="T15" s="23" cm="1">
        <f t="array" aca="1" ref="T15" ca="1">IFERROR(IF(ind.start&lt;&gt;"", plan_end_calculation,
                                IF(ind.end&lt;&gt;"", ind.end,
                                                          IF(d.id&lt;&gt;"",
                                                                             IF(d.conn="SF", sf_calculation,
                                                                             IF(d.conn="FF", ff_calculation,
                                                                             plan_end_calculation)),""))),"")</f>
        <v>45828</v>
      </c>
      <c r="U15" s="33"/>
      <c r="V15" s="34"/>
      <c r="W15" s="35" cm="1">
        <f t="array" ref="W15">SUM(W16:W22*R16:R22)/SUM(R16:R22)</f>
        <v>0</v>
      </c>
      <c r="X15" s="86"/>
      <c r="Y15" s="85">
        <v>0</v>
      </c>
      <c r="Z15" s="85">
        <v>0</v>
      </c>
      <c r="AA15" s="85">
        <v>0</v>
      </c>
      <c r="AB15" s="85">
        <v>0</v>
      </c>
      <c r="AC15" s="85">
        <v>0</v>
      </c>
      <c r="AD15" s="85">
        <v>0</v>
      </c>
      <c r="AE15" s="85">
        <v>0</v>
      </c>
      <c r="AF15" s="85">
        <v>0</v>
      </c>
      <c r="AG15" s="85">
        <v>0</v>
      </c>
      <c r="AH15" s="85">
        <v>0</v>
      </c>
      <c r="AI15" s="85">
        <v>0</v>
      </c>
      <c r="AJ15" s="85">
        <v>0</v>
      </c>
      <c r="AK15" s="85">
        <v>0</v>
      </c>
      <c r="AL15" s="85">
        <v>0</v>
      </c>
      <c r="AM15" s="85">
        <v>0</v>
      </c>
      <c r="AN15" s="85">
        <v>0</v>
      </c>
      <c r="AO15" s="85">
        <v>0</v>
      </c>
      <c r="AP15" s="85">
        <v>0</v>
      </c>
      <c r="AQ15" s="85">
        <v>0</v>
      </c>
      <c r="AR15" s="85">
        <v>0</v>
      </c>
      <c r="AS15" s="85">
        <v>0</v>
      </c>
      <c r="AT15" s="85">
        <v>0</v>
      </c>
      <c r="AU15" s="85">
        <v>0</v>
      </c>
      <c r="AV15" s="85">
        <v>0</v>
      </c>
      <c r="AW15" s="85">
        <v>0</v>
      </c>
      <c r="AX15" s="85">
        <v>0</v>
      </c>
      <c r="AY15" s="85">
        <v>0</v>
      </c>
      <c r="AZ15" s="85">
        <v>0</v>
      </c>
      <c r="BA15" s="85">
        <v>0</v>
      </c>
      <c r="BB15" s="85">
        <v>0</v>
      </c>
      <c r="BC15" s="85">
        <v>0</v>
      </c>
      <c r="BD15" s="85">
        <v>0</v>
      </c>
      <c r="BE15" s="85">
        <v>0</v>
      </c>
      <c r="BF15" s="85">
        <v>0</v>
      </c>
      <c r="BG15" s="85">
        <v>0</v>
      </c>
      <c r="BH15" s="85">
        <v>0</v>
      </c>
      <c r="BI15" s="85">
        <v>0</v>
      </c>
      <c r="BJ15" s="85">
        <v>0</v>
      </c>
      <c r="BK15" s="85">
        <v>0</v>
      </c>
      <c r="BL15" s="85">
        <v>0</v>
      </c>
      <c r="BM15" s="85">
        <v>0</v>
      </c>
      <c r="BN15" s="85">
        <v>0</v>
      </c>
      <c r="BO15" s="85">
        <v>0</v>
      </c>
      <c r="BP15" s="85">
        <v>0</v>
      </c>
      <c r="BQ15" s="85">
        <v>0</v>
      </c>
      <c r="BR15" s="85">
        <v>0</v>
      </c>
    </row>
    <row r="16" spans="1:70" s="4" customFormat="1" ht="12.75">
      <c r="A16" s="32"/>
      <c r="B16" s="18">
        <f t="shared" ca="1" si="2"/>
        <v>2</v>
      </c>
      <c r="C16" s="37">
        <f ca="1">IF(type&lt;&gt;"", IF(ROW(stage_id)=ROW($C$13)+2, 1, IF(type="S", MAX(prev_col_range)+1, MAX(prev_col_range))), -1)</f>
        <v>1</v>
      </c>
      <c r="D16" s="38">
        <f ca="1">_xlfn.IFNA(IF(OR(type="T", type="M"), MATCH(role,Settings!$I$9:$I$16,0), -1),-1)</f>
        <v>1</v>
      </c>
      <c r="E16" s="18" t="s">
        <v>97</v>
      </c>
      <c r="F16" s="17" t="s">
        <v>98</v>
      </c>
      <c r="H16" s="21" t="str">
        <f ca="1">_xlfn.IFNA(INDEX(Settings!$P$9:$P$35,MATCH(team_member, Settings!$N$9:$N$35,0)),"")</f>
        <v>ROW</v>
      </c>
      <c r="I16" s="17" t="s">
        <v>40</v>
      </c>
      <c r="J16" s="19" t="s">
        <v>83</v>
      </c>
      <c r="K16" s="26">
        <v>45733</v>
      </c>
      <c r="L16" s="27"/>
      <c r="M16" s="18"/>
      <c r="N16" s="28" t="str">
        <f t="shared" ca="1" si="3"/>
        <v/>
      </c>
      <c r="O16" s="29" t="str" cm="1">
        <f t="array" aca="1" ref="O16" ca="1">IFERROR("(" &amp; d.type &amp; ") " &amp; IF(LEN(d.name)&gt;7, LEFT(d.name, 7) &amp; "…", d.name),"")</f>
        <v/>
      </c>
      <c r="P16" s="30" t="s">
        <v>96</v>
      </c>
      <c r="Q16" s="19"/>
      <c r="R16" s="24">
        <f>R24+R36+R48+R60+R72</f>
        <v>10</v>
      </c>
      <c r="S16" s="22" cm="1">
        <f t="array" aca="1" ref="S16" ca="1">IFERROR(IF(ind.start&gt;0, ind.start,
                                IF(ind.end&lt;&gt;"", plan_start_calculation,
                                                          IF(d.id&lt;&gt;"",
                                                                             IF(OR(d.conn="FS",d.conn=""), fs_calculation,
                                                                             IF(d.conn="SS", ss_calculation,
                                                                             plan_start_calculation)),""))),"")</f>
        <v>45733</v>
      </c>
      <c r="T16" s="23" cm="1">
        <f t="array" aca="1" ref="T16" ca="1">IFERROR(IF(ind.start&lt;&gt;"", plan_end_calculation,
                                IF(ind.end&lt;&gt;"", ind.end,
                                                          IF(d.id&lt;&gt;"",
                                                                             IF(d.conn="SF", sf_calculation,
                                                                             IF(d.conn="FF", ff_calculation,
                                                                             plan_end_calculation)),""))),"")</f>
        <v>45744</v>
      </c>
      <c r="U16" s="33"/>
      <c r="V16" s="34"/>
      <c r="W16" s="35"/>
      <c r="X16" s="86"/>
      <c r="Y16" s="85">
        <v>0</v>
      </c>
      <c r="Z16" s="85">
        <v>0</v>
      </c>
      <c r="AA16" s="85">
        <v>0</v>
      </c>
      <c r="AB16" s="85">
        <v>0</v>
      </c>
      <c r="AC16" s="85">
        <v>0</v>
      </c>
      <c r="AD16" s="85">
        <v>0</v>
      </c>
      <c r="AE16" s="85">
        <v>0</v>
      </c>
      <c r="AF16" s="85">
        <v>0</v>
      </c>
      <c r="AG16" s="85">
        <v>0</v>
      </c>
      <c r="AH16" s="85">
        <v>0</v>
      </c>
      <c r="AI16" s="85">
        <v>0</v>
      </c>
      <c r="AJ16" s="85">
        <v>0</v>
      </c>
      <c r="AK16" s="85">
        <v>0</v>
      </c>
      <c r="AL16" s="85">
        <v>0</v>
      </c>
      <c r="AM16" s="85">
        <v>0</v>
      </c>
      <c r="AN16" s="85">
        <v>0</v>
      </c>
      <c r="AO16" s="85">
        <v>0</v>
      </c>
      <c r="AP16" s="85">
        <v>0</v>
      </c>
      <c r="AQ16" s="85">
        <v>0</v>
      </c>
      <c r="AR16" s="85">
        <v>0</v>
      </c>
      <c r="AS16" s="85">
        <v>0</v>
      </c>
      <c r="AT16" s="85">
        <v>0</v>
      </c>
      <c r="AU16" s="85">
        <v>0</v>
      </c>
      <c r="AV16" s="85">
        <v>0</v>
      </c>
      <c r="AW16" s="85">
        <v>0</v>
      </c>
      <c r="AX16" s="85">
        <v>0</v>
      </c>
      <c r="AY16" s="85">
        <v>0</v>
      </c>
      <c r="AZ16" s="85">
        <v>0</v>
      </c>
      <c r="BA16" s="85">
        <v>0</v>
      </c>
      <c r="BB16" s="85">
        <v>0</v>
      </c>
      <c r="BC16" s="85">
        <v>0</v>
      </c>
      <c r="BD16" s="85">
        <v>0</v>
      </c>
      <c r="BE16" s="85">
        <v>0</v>
      </c>
      <c r="BF16" s="85">
        <v>0</v>
      </c>
      <c r="BG16" s="85">
        <v>0</v>
      </c>
      <c r="BH16" s="85">
        <v>0</v>
      </c>
      <c r="BI16" s="85">
        <v>0</v>
      </c>
      <c r="BJ16" s="85">
        <v>0</v>
      </c>
      <c r="BK16" s="85">
        <v>0</v>
      </c>
      <c r="BL16" s="85">
        <v>0</v>
      </c>
      <c r="BM16" s="85">
        <v>0</v>
      </c>
      <c r="BN16" s="85">
        <v>0</v>
      </c>
      <c r="BO16" s="85">
        <v>0</v>
      </c>
      <c r="BP16" s="85">
        <v>0</v>
      </c>
      <c r="BQ16" s="85">
        <v>0</v>
      </c>
      <c r="BR16" s="85">
        <v>0</v>
      </c>
    </row>
    <row r="17" spans="1:70" s="4" customFormat="1" ht="12.75">
      <c r="A17" s="32"/>
      <c r="B17" s="18">
        <f t="shared" ca="1" si="2"/>
        <v>3</v>
      </c>
      <c r="C17" s="37">
        <f ca="1">IF(type&lt;&gt;"", IF(ROW(stage_id)=ROW($C$13)+2, 1, IF(type="S", MAX(prev_col_range)+1, MAX(prev_col_range))), -1)</f>
        <v>1</v>
      </c>
      <c r="D17" s="38">
        <f ca="1">_xlfn.IFNA(IF(OR(type="T", type="M"), MATCH(role,Settings!$I$9:$I$16,0), -1),-1)</f>
        <v>1</v>
      </c>
      <c r="E17" s="18" t="s">
        <v>97</v>
      </c>
      <c r="F17" s="17" t="s">
        <v>99</v>
      </c>
      <c r="H17" s="21" t="str">
        <f ca="1">_xlfn.IFNA(INDEX(Settings!$P$9:$P$35,MATCH(team_member, Settings!$N$9:$N$35,0)),"")</f>
        <v>ROW</v>
      </c>
      <c r="I17" s="17" t="s">
        <v>40</v>
      </c>
      <c r="J17" s="19"/>
      <c r="K17" s="26"/>
      <c r="L17" s="27"/>
      <c r="M17" s="18">
        <f ca="1">B16</f>
        <v>2</v>
      </c>
      <c r="N17" s="28" t="str">
        <f t="shared" ca="1" si="3"/>
        <v>↖</v>
      </c>
      <c r="O17" s="29" t="str" cm="1">
        <f t="array" aca="1" ref="O17" ca="1">IFERROR("(" &amp; d.type &amp; ") " &amp; IF(LEN(d.name)&gt;7, LEFT(d.name, 7) &amp; "…", d.name),"")</f>
        <v>(T) Applica…</v>
      </c>
      <c r="P17" s="30" t="s">
        <v>96</v>
      </c>
      <c r="Q17" s="19"/>
      <c r="R17" s="24">
        <f>R25+R37+R49+R61+R73</f>
        <v>25</v>
      </c>
      <c r="S17" s="22" cm="1">
        <f t="array" aca="1" ref="S17" ca="1">IFERROR(IF(ind.start&gt;0, ind.start,
                                IF(ind.end&lt;&gt;"", plan_start_calculation,
                                                          IF(d.id&lt;&gt;"",
                                                                             IF(OR(d.conn="FS",d.conn=""), fs_calculation,
                                                                             IF(d.conn="SS", ss_calculation,
                                                                             plan_start_calculation)),""))),"")</f>
        <v>45747</v>
      </c>
      <c r="T17" s="23" cm="1">
        <f t="array" aca="1" ref="T17" ca="1">IFERROR(IF(ind.start&lt;&gt;"", plan_end_calculation,
                                IF(ind.end&lt;&gt;"", ind.end,
                                                          IF(d.id&lt;&gt;"",
                                                                             IF(d.conn="SF", sf_calculation,
                                                                             IF(d.conn="FF", ff_calculation,
                                                                             plan_end_calculation)),""))),"")</f>
        <v>45779</v>
      </c>
      <c r="U17" s="33"/>
      <c r="V17" s="34"/>
      <c r="W17" s="35"/>
      <c r="X17" s="86"/>
      <c r="Y17" s="85">
        <v>0</v>
      </c>
      <c r="Z17" s="85">
        <v>0</v>
      </c>
      <c r="AA17" s="85">
        <v>0</v>
      </c>
      <c r="AB17" s="85">
        <v>0</v>
      </c>
      <c r="AC17" s="85">
        <v>0</v>
      </c>
      <c r="AD17" s="85">
        <v>0</v>
      </c>
      <c r="AE17" s="85">
        <v>0</v>
      </c>
      <c r="AF17" s="85">
        <v>0</v>
      </c>
      <c r="AG17" s="85">
        <v>0</v>
      </c>
      <c r="AH17" s="85">
        <v>0</v>
      </c>
      <c r="AI17" s="85">
        <v>0</v>
      </c>
      <c r="AJ17" s="85">
        <v>0</v>
      </c>
      <c r="AK17" s="85">
        <v>0</v>
      </c>
      <c r="AL17" s="85">
        <v>0</v>
      </c>
      <c r="AM17" s="85">
        <v>0</v>
      </c>
      <c r="AN17" s="85">
        <v>0</v>
      </c>
      <c r="AO17" s="85">
        <v>0</v>
      </c>
      <c r="AP17" s="85">
        <v>0</v>
      </c>
      <c r="AQ17" s="85">
        <v>0</v>
      </c>
      <c r="AR17" s="85">
        <v>0</v>
      </c>
      <c r="AS17" s="85">
        <v>0</v>
      </c>
      <c r="AT17" s="85">
        <v>0</v>
      </c>
      <c r="AU17" s="85">
        <v>0</v>
      </c>
      <c r="AV17" s="85">
        <v>0</v>
      </c>
      <c r="AW17" s="85">
        <v>0</v>
      </c>
      <c r="AX17" s="85">
        <v>0</v>
      </c>
      <c r="AY17" s="85">
        <v>0</v>
      </c>
      <c r="AZ17" s="85">
        <v>0</v>
      </c>
      <c r="BA17" s="85">
        <v>0</v>
      </c>
      <c r="BB17" s="85">
        <v>0</v>
      </c>
      <c r="BC17" s="85">
        <v>0</v>
      </c>
      <c r="BD17" s="85">
        <v>0</v>
      </c>
      <c r="BE17" s="85">
        <v>0</v>
      </c>
      <c r="BF17" s="85">
        <v>0</v>
      </c>
      <c r="BG17" s="85">
        <v>0</v>
      </c>
      <c r="BH17" s="85">
        <v>0</v>
      </c>
      <c r="BI17" s="85">
        <v>0</v>
      </c>
      <c r="BJ17" s="85">
        <v>0</v>
      </c>
      <c r="BK17" s="85">
        <v>0</v>
      </c>
      <c r="BL17" s="85">
        <v>0</v>
      </c>
      <c r="BM17" s="85">
        <v>0</v>
      </c>
      <c r="BN17" s="85">
        <v>0</v>
      </c>
      <c r="BO17" s="85">
        <v>0</v>
      </c>
      <c r="BP17" s="85">
        <v>0</v>
      </c>
      <c r="BQ17" s="85">
        <v>0</v>
      </c>
      <c r="BR17" s="85">
        <v>0</v>
      </c>
    </row>
    <row r="18" spans="1:70" s="4" customFormat="1" ht="12.75">
      <c r="A18" s="32"/>
      <c r="B18" s="18">
        <f t="shared" ca="1" si="2"/>
        <v>4</v>
      </c>
      <c r="C18" s="37">
        <f ca="1">IF(type&lt;&gt;"", IF(ROW(stage_id)=ROW($C$13)+2, 1, IF(type="S", MAX(prev_col_range)+1, MAX(prev_col_range))), -1)</f>
        <v>1</v>
      </c>
      <c r="D18" s="38">
        <f ca="1">_xlfn.IFNA(IF(OR(type="T", type="M"), MATCH(role,Settings!$I$9:$I$16,0), -1),-1)</f>
        <v>1</v>
      </c>
      <c r="E18" s="18" t="s">
        <v>97</v>
      </c>
      <c r="F18" s="17" t="s">
        <v>100</v>
      </c>
      <c r="H18" s="21" t="str">
        <f ca="1">_xlfn.IFNA(INDEX(Settings!$P$9:$P$35,MATCH(team_member, Settings!$N$9:$N$35,0)),"")</f>
        <v>ROW</v>
      </c>
      <c r="I18" s="17" t="s">
        <v>40</v>
      </c>
      <c r="J18" s="19" t="s">
        <v>83</v>
      </c>
      <c r="K18" s="26"/>
      <c r="L18" s="27"/>
      <c r="M18" s="18">
        <f t="shared" ref="M18:M19" ca="1" si="4">B17</f>
        <v>3</v>
      </c>
      <c r="N18" s="28" t="str">
        <f t="shared" ca="1" si="3"/>
        <v>↖</v>
      </c>
      <c r="O18" s="29" t="str" cm="1">
        <f t="array" aca="1" ref="O18" ca="1">IFERROR("(" &amp; d.type &amp; ") " &amp; IF(LEN(d.name)&gt;7, LEFT(d.name, 7) &amp; "…", d.name),"")</f>
        <v>(T) Demand …</v>
      </c>
      <c r="P18" s="30" t="s">
        <v>96</v>
      </c>
      <c r="Q18" s="19"/>
      <c r="R18" s="24">
        <f>R26+R38+R50+R62+R74</f>
        <v>25</v>
      </c>
      <c r="S18" s="22" cm="1">
        <f t="array" aca="1" ref="S18" ca="1">IFERROR(IF(ind.start&gt;0, ind.start,
                                IF(ind.end&lt;&gt;"", plan_start_calculation,
                                                          IF(d.id&lt;&gt;"",
                                                                             IF(OR(d.conn="FS",d.conn=""), fs_calculation,
                                                                             IF(d.conn="SS", ss_calculation,
                                                                             plan_start_calculation)),""))),"")</f>
        <v>45782</v>
      </c>
      <c r="T18" s="23" cm="1">
        <f t="array" aca="1" ref="T18" ca="1">IFERROR(IF(ind.start&lt;&gt;"", plan_end_calculation,
                                IF(ind.end&lt;&gt;"", ind.end,
                                                          IF(d.id&lt;&gt;"",
                                                                             IF(d.conn="SF", sf_calculation,
                                                                             IF(d.conn="FF", ff_calculation,
                                                                             plan_end_calculation)),""))),"")</f>
        <v>45814</v>
      </c>
      <c r="U18" s="33"/>
      <c r="V18" s="34"/>
      <c r="W18" s="35"/>
      <c r="X18" s="86"/>
      <c r="Y18" s="85">
        <v>0</v>
      </c>
      <c r="Z18" s="85">
        <v>0</v>
      </c>
      <c r="AA18" s="85">
        <v>0</v>
      </c>
      <c r="AB18" s="85">
        <v>0</v>
      </c>
      <c r="AC18" s="85">
        <v>0</v>
      </c>
      <c r="AD18" s="85">
        <v>0</v>
      </c>
      <c r="AE18" s="85">
        <v>0</v>
      </c>
      <c r="AF18" s="85">
        <v>0</v>
      </c>
      <c r="AG18" s="85">
        <v>0</v>
      </c>
      <c r="AH18" s="85">
        <v>0</v>
      </c>
      <c r="AI18" s="85">
        <v>0</v>
      </c>
      <c r="AJ18" s="85">
        <v>0</v>
      </c>
      <c r="AK18" s="85">
        <v>0</v>
      </c>
      <c r="AL18" s="85">
        <v>0</v>
      </c>
      <c r="AM18" s="85">
        <v>0</v>
      </c>
      <c r="AN18" s="85">
        <v>0</v>
      </c>
      <c r="AO18" s="85">
        <v>0</v>
      </c>
      <c r="AP18" s="85">
        <v>0</v>
      </c>
      <c r="AQ18" s="85">
        <v>0</v>
      </c>
      <c r="AR18" s="85">
        <v>0</v>
      </c>
      <c r="AS18" s="85">
        <v>0</v>
      </c>
      <c r="AT18" s="85">
        <v>0</v>
      </c>
      <c r="AU18" s="85">
        <v>0</v>
      </c>
      <c r="AV18" s="85">
        <v>0</v>
      </c>
      <c r="AW18" s="85">
        <v>0</v>
      </c>
      <c r="AX18" s="85">
        <v>0</v>
      </c>
      <c r="AY18" s="85">
        <v>0</v>
      </c>
      <c r="AZ18" s="85">
        <v>0</v>
      </c>
      <c r="BA18" s="85">
        <v>0</v>
      </c>
      <c r="BB18" s="85">
        <v>0</v>
      </c>
      <c r="BC18" s="85">
        <v>0</v>
      </c>
      <c r="BD18" s="85">
        <v>0</v>
      </c>
      <c r="BE18" s="85">
        <v>0</v>
      </c>
      <c r="BF18" s="85">
        <v>0</v>
      </c>
      <c r="BG18" s="85">
        <v>0</v>
      </c>
      <c r="BH18" s="85">
        <v>0</v>
      </c>
      <c r="BI18" s="85">
        <v>0</v>
      </c>
      <c r="BJ18" s="85">
        <v>0</v>
      </c>
      <c r="BK18" s="85">
        <v>0</v>
      </c>
      <c r="BL18" s="85">
        <v>0</v>
      </c>
      <c r="BM18" s="85">
        <v>0</v>
      </c>
      <c r="BN18" s="85">
        <v>0</v>
      </c>
      <c r="BO18" s="85">
        <v>0</v>
      </c>
      <c r="BP18" s="85">
        <v>0</v>
      </c>
      <c r="BQ18" s="85">
        <v>0</v>
      </c>
      <c r="BR18" s="85">
        <v>0</v>
      </c>
    </row>
    <row r="19" spans="1:70" s="4" customFormat="1" ht="12.75">
      <c r="A19" s="32"/>
      <c r="B19" s="18">
        <f t="shared" ca="1" si="2"/>
        <v>5</v>
      </c>
      <c r="C19" s="37">
        <f ca="1">IF(type&lt;&gt;"", IF(ROW(stage_id)=ROW($C$13)+2, 1, IF(type="S", MAX(prev_col_range)+1, MAX(prev_col_range))), -1)</f>
        <v>1</v>
      </c>
      <c r="D19" s="38">
        <f ca="1">_xlfn.IFNA(IF(OR(type="T", type="M"), MATCH(role,Settings!$I$9:$I$16,0), -1),-1)</f>
        <v>1</v>
      </c>
      <c r="E19" s="18" t="s">
        <v>97</v>
      </c>
      <c r="F19" s="17" t="s">
        <v>101</v>
      </c>
      <c r="H19" s="21" t="str">
        <f ca="1">_xlfn.IFNA(INDEX(Settings!$P$9:$P$35,MATCH(team_member, Settings!$N$9:$N$35,0)),"")</f>
        <v>ROW</v>
      </c>
      <c r="I19" s="17" t="s">
        <v>40</v>
      </c>
      <c r="J19" s="19" t="s">
        <v>83</v>
      </c>
      <c r="K19" s="26"/>
      <c r="L19" s="27"/>
      <c r="M19" s="18">
        <f t="shared" ca="1" si="4"/>
        <v>4</v>
      </c>
      <c r="N19" s="28" t="str">
        <f t="shared" ca="1" si="3"/>
        <v>↖</v>
      </c>
      <c r="O19" s="29" t="str" cm="1">
        <f t="array" aca="1" ref="O19" ca="1">IFERROR("(" &amp; d.type &amp; ") " &amp; IF(LEN(d.name)&gt;7, LEFT(d.name, 7) &amp; "…", d.name),"")</f>
        <v>(T) DN paym…</v>
      </c>
      <c r="P19" s="30" t="s">
        <v>96</v>
      </c>
      <c r="Q19" s="19"/>
      <c r="R19" s="24">
        <f>R27+R39+R51+R63+R75</f>
        <v>10</v>
      </c>
      <c r="S19" s="22" cm="1">
        <f t="array" aca="1" ref="S19" ca="1">IFERROR(IF(ind.start&gt;0, ind.start,
                                IF(ind.end&lt;&gt;"", plan_start_calculation,
                                                          IF(d.id&lt;&gt;"",
                                                                             IF(OR(d.conn="FS",d.conn=""), fs_calculation,
                                                                             IF(d.conn="SS", ss_calculation,
                                                                             plan_start_calculation)),""))),"")</f>
        <v>45817</v>
      </c>
      <c r="T19" s="23" cm="1">
        <f t="array" aca="1" ref="T19" ca="1">IFERROR(IF(ind.start&lt;&gt;"", plan_end_calculation,
                                IF(ind.end&lt;&gt;"", ind.end,
                                                          IF(d.id&lt;&gt;"",
                                                                             IF(d.conn="SF", sf_calculation,
                                                                             IF(d.conn="FF", ff_calculation,
                                                                             plan_end_calculation)),""))),"")</f>
        <v>45828</v>
      </c>
      <c r="U19" s="33"/>
      <c r="V19" s="34"/>
      <c r="W19" s="35"/>
      <c r="X19" s="86"/>
      <c r="Y19" s="85">
        <v>0</v>
      </c>
      <c r="Z19" s="85">
        <v>0</v>
      </c>
      <c r="AA19" s="85">
        <v>0</v>
      </c>
      <c r="AB19" s="85">
        <v>0</v>
      </c>
      <c r="AC19" s="85">
        <v>0</v>
      </c>
      <c r="AD19" s="85">
        <v>0</v>
      </c>
      <c r="AE19" s="85">
        <v>0</v>
      </c>
      <c r="AF19" s="85">
        <v>0</v>
      </c>
      <c r="AG19" s="85">
        <v>0</v>
      </c>
      <c r="AH19" s="85">
        <v>0</v>
      </c>
      <c r="AI19" s="85">
        <v>0</v>
      </c>
      <c r="AJ19" s="85">
        <v>0</v>
      </c>
      <c r="AK19" s="85">
        <v>0</v>
      </c>
      <c r="AL19" s="85">
        <v>0</v>
      </c>
      <c r="AM19" s="85">
        <v>0</v>
      </c>
      <c r="AN19" s="85">
        <v>0</v>
      </c>
      <c r="AO19" s="85">
        <v>0</v>
      </c>
      <c r="AP19" s="85">
        <v>0</v>
      </c>
      <c r="AQ19" s="85">
        <v>0</v>
      </c>
      <c r="AR19" s="85">
        <v>0</v>
      </c>
      <c r="AS19" s="85">
        <v>0</v>
      </c>
      <c r="AT19" s="85">
        <v>0</v>
      </c>
      <c r="AU19" s="85">
        <v>0</v>
      </c>
      <c r="AV19" s="85">
        <v>0</v>
      </c>
      <c r="AW19" s="85">
        <v>0</v>
      </c>
      <c r="AX19" s="85">
        <v>0</v>
      </c>
      <c r="AY19" s="85">
        <v>0</v>
      </c>
      <c r="AZ19" s="85">
        <v>0</v>
      </c>
      <c r="BA19" s="85">
        <v>0</v>
      </c>
      <c r="BB19" s="85">
        <v>0</v>
      </c>
      <c r="BC19" s="85">
        <v>0</v>
      </c>
      <c r="BD19" s="85">
        <v>0</v>
      </c>
      <c r="BE19" s="85">
        <v>0</v>
      </c>
      <c r="BF19" s="85">
        <v>0</v>
      </c>
      <c r="BG19" s="85">
        <v>0</v>
      </c>
      <c r="BH19" s="85">
        <v>0</v>
      </c>
      <c r="BI19" s="85">
        <v>0</v>
      </c>
      <c r="BJ19" s="85">
        <v>0</v>
      </c>
      <c r="BK19" s="85">
        <v>0</v>
      </c>
      <c r="BL19" s="85">
        <v>0</v>
      </c>
      <c r="BM19" s="85">
        <v>0</v>
      </c>
      <c r="BN19" s="85">
        <v>0</v>
      </c>
      <c r="BO19" s="85">
        <v>0</v>
      </c>
      <c r="BP19" s="85">
        <v>0</v>
      </c>
      <c r="BQ19" s="85">
        <v>0</v>
      </c>
      <c r="BR19" s="85">
        <v>0</v>
      </c>
    </row>
    <row r="20" spans="1:70" s="4" customFormat="1" ht="12.75">
      <c r="A20" s="32"/>
      <c r="B20" s="18">
        <f t="shared" ca="1" si="2"/>
        <v>6</v>
      </c>
      <c r="C20" s="37">
        <f ca="1">IF(type&lt;&gt;"", IF(ROW(stage_id)=ROW($C$13)+2, 1, IF(type="S", MAX(prev_col_range)+1, MAX(prev_col_range))), -1)</f>
        <v>1</v>
      </c>
      <c r="D20" s="38">
        <f ca="1">_xlfn.IFNA(IF(OR(type="T", type="M"), MATCH(role,Settings!$I$9:$I$16,0), -1),-1)</f>
        <v>2</v>
      </c>
      <c r="E20" s="18" t="s">
        <v>97</v>
      </c>
      <c r="F20" s="17" t="s">
        <v>102</v>
      </c>
      <c r="H20" s="21" t="str">
        <f ca="1">_xlfn.IFNA(INDEX(Settings!$P$9:$P$35,MATCH(team_member, Settings!$N$9:$N$35,0)),"")</f>
        <v>RM</v>
      </c>
      <c r="I20" s="17" t="s">
        <v>36</v>
      </c>
      <c r="J20" s="19" t="s">
        <v>83</v>
      </c>
      <c r="K20" s="26">
        <v>45751</v>
      </c>
      <c r="L20" s="27"/>
      <c r="M20" s="18">
        <f t="shared" ref="M20" ca="1" si="5">B19</f>
        <v>5</v>
      </c>
      <c r="N20" s="28" t="str">
        <f t="shared" ca="1" si="3"/>
        <v>↖</v>
      </c>
      <c r="O20" s="29" t="str" cm="1">
        <f t="array" aca="1" ref="O20" ca="1">IFERROR("(" &amp; d.type &amp; ") " &amp; IF(LEN(d.name)&gt;7, LEFT(d.name, 7) &amp; "…", d.name),"")</f>
        <v>(T) Permit …</v>
      </c>
      <c r="P20" s="30" t="s">
        <v>96</v>
      </c>
      <c r="Q20" s="19"/>
      <c r="R20" s="24"/>
      <c r="S20" s="22" cm="1">
        <f t="array" aca="1" ref="S20" ca="1">IFERROR(IF(ind.start&gt;0, ind.start,
                                IF(ind.end&lt;&gt;"", plan_start_calculation,
                                                          IF(d.id&lt;&gt;"",
                                                                             IF(OR(d.conn="FS",d.conn=""), fs_calculation,
                                                                             IF(d.conn="SS", ss_calculation,
                                                                             plan_start_calculation)),""))),"")</f>
        <v>45751</v>
      </c>
      <c r="T20" s="23" cm="1">
        <f t="array" aca="1" ref="T20" ca="1">IFERROR(IF(ind.start&lt;&gt;"", plan_end_calculation,
                                IF(ind.end&lt;&gt;"", ind.end,
                                                          IF(d.id&lt;&gt;"",
                                                                             IF(d.conn="SF", sf_calculation,
                                                                             IF(d.conn="FF", ff_calculation,
                                                                             plan_end_calculation)),""))),"")</f>
        <v>45751</v>
      </c>
      <c r="U20" s="33"/>
      <c r="V20" s="34"/>
      <c r="W20" s="35"/>
      <c r="X20" s="86"/>
      <c r="Y20" s="85">
        <v>0</v>
      </c>
      <c r="Z20" s="85">
        <v>0</v>
      </c>
      <c r="AA20" s="85">
        <v>0</v>
      </c>
      <c r="AB20" s="85">
        <v>0</v>
      </c>
      <c r="AC20" s="85">
        <v>0</v>
      </c>
      <c r="AD20" s="85">
        <v>0</v>
      </c>
      <c r="AE20" s="85">
        <v>0</v>
      </c>
      <c r="AF20" s="85">
        <v>0</v>
      </c>
      <c r="AG20" s="85">
        <v>0</v>
      </c>
      <c r="AH20" s="85">
        <v>0</v>
      </c>
      <c r="AI20" s="85">
        <v>0</v>
      </c>
      <c r="AJ20" s="85">
        <v>0</v>
      </c>
      <c r="AK20" s="85">
        <v>0</v>
      </c>
      <c r="AL20" s="85">
        <v>0</v>
      </c>
      <c r="AM20" s="85">
        <v>0</v>
      </c>
      <c r="AN20" s="85">
        <v>0</v>
      </c>
      <c r="AO20" s="85">
        <v>0</v>
      </c>
      <c r="AP20" s="85">
        <v>0</v>
      </c>
      <c r="AQ20" s="85">
        <v>0</v>
      </c>
      <c r="AR20" s="85">
        <v>0</v>
      </c>
      <c r="AS20" s="85">
        <v>0</v>
      </c>
      <c r="AT20" s="85">
        <v>0</v>
      </c>
      <c r="AU20" s="85">
        <v>0</v>
      </c>
      <c r="AV20" s="85">
        <v>0</v>
      </c>
      <c r="AW20" s="85">
        <v>0</v>
      </c>
      <c r="AX20" s="85">
        <v>0</v>
      </c>
      <c r="AY20" s="85">
        <v>0</v>
      </c>
      <c r="AZ20" s="85">
        <v>0</v>
      </c>
      <c r="BA20" s="85">
        <v>0</v>
      </c>
      <c r="BB20" s="85">
        <v>0</v>
      </c>
      <c r="BC20" s="85">
        <v>0</v>
      </c>
      <c r="BD20" s="85">
        <v>0</v>
      </c>
      <c r="BE20" s="85">
        <v>0</v>
      </c>
      <c r="BF20" s="85">
        <v>0</v>
      </c>
      <c r="BG20" s="85">
        <v>0</v>
      </c>
      <c r="BH20" s="85">
        <v>0</v>
      </c>
      <c r="BI20" s="85">
        <v>0</v>
      </c>
      <c r="BJ20" s="85">
        <v>0</v>
      </c>
      <c r="BK20" s="85">
        <v>0</v>
      </c>
      <c r="BL20" s="85">
        <v>0</v>
      </c>
      <c r="BM20" s="85">
        <v>0</v>
      </c>
      <c r="BN20" s="85">
        <v>0</v>
      </c>
      <c r="BO20" s="85">
        <v>0</v>
      </c>
      <c r="BP20" s="85">
        <v>0</v>
      </c>
      <c r="BQ20" s="85">
        <v>0</v>
      </c>
      <c r="BR20" s="85">
        <v>0</v>
      </c>
    </row>
    <row r="21" spans="1:70" s="4" customFormat="1" ht="12.75">
      <c r="A21" s="32"/>
      <c r="B21" s="18">
        <f t="shared" ca="1" si="2"/>
        <v>7</v>
      </c>
      <c r="C21" s="37">
        <f ca="1">IF(type&lt;&gt;"", IF(ROW(stage_id)=ROW($C$13)+2, 1, IF(type="S", MAX(prev_col_range)+1, MAX(prev_col_range))), -1)</f>
        <v>1</v>
      </c>
      <c r="D21" s="38">
        <f ca="1">_xlfn.IFNA(IF(OR(type="T", type="M"), MATCH(role,Settings!$I$9:$I$16,0), -1),-1)</f>
        <v>2</v>
      </c>
      <c r="E21" s="18" t="s">
        <v>97</v>
      </c>
      <c r="F21" s="17" t="s">
        <v>103</v>
      </c>
      <c r="H21" s="21" t="str">
        <f ca="1">_xlfn.IFNA(INDEX(Settings!$P$9:$P$35,MATCH(team_member, Settings!$N$9:$N$35,0)),"")</f>
        <v>RM</v>
      </c>
      <c r="I21" s="17" t="s">
        <v>36</v>
      </c>
      <c r="J21" s="19" t="s">
        <v>83</v>
      </c>
      <c r="K21" s="26">
        <v>45756</v>
      </c>
      <c r="L21" s="27"/>
      <c r="M21" s="18">
        <f t="shared" ref="M21" ca="1" si="6">B19</f>
        <v>5</v>
      </c>
      <c r="N21" s="28" t="str">
        <f t="shared" ca="1" si="3"/>
        <v>↖</v>
      </c>
      <c r="O21" s="29" t="str" cm="1">
        <f t="array" aca="1" ref="O21" ca="1">IFERROR("(" &amp; d.type &amp; ") " &amp; IF(LEN(d.name)&gt;7, LEFT(d.name, 7) &amp; "…", d.name),"")</f>
        <v>(T) Permit …</v>
      </c>
      <c r="P21" s="30" t="s">
        <v>96</v>
      </c>
      <c r="Q21" s="19"/>
      <c r="R21" s="24"/>
      <c r="S21" s="22" cm="1">
        <f t="array" aca="1" ref="S21" ca="1">IFERROR(IF(ind.start&gt;0, ind.start,
                                IF(ind.end&lt;&gt;"", plan_start_calculation,
                                                          IF(d.id&lt;&gt;"",
                                                                             IF(OR(d.conn="FS",d.conn=""), fs_calculation,
                                                                             IF(d.conn="SS", ss_calculation,
                                                                             plan_start_calculation)),""))),"")</f>
        <v>45756</v>
      </c>
      <c r="T21" s="23" cm="1">
        <f t="array" aca="1" ref="T21" ca="1">IFERROR(IF(ind.start&lt;&gt;"", plan_end_calculation,
                                IF(ind.end&lt;&gt;"", ind.end,
                                                          IF(d.id&lt;&gt;"",
                                                                             IF(d.conn="SF", sf_calculation,
                                                                             IF(d.conn="FF", ff_calculation,
                                                                             plan_end_calculation)),""))),"")</f>
        <v>45756</v>
      </c>
      <c r="U21" s="33"/>
      <c r="V21" s="34"/>
      <c r="W21" s="35"/>
      <c r="X21" s="86"/>
      <c r="Y21" s="85">
        <v>0</v>
      </c>
      <c r="Z21" s="85">
        <v>0</v>
      </c>
      <c r="AA21" s="85">
        <v>0</v>
      </c>
      <c r="AB21" s="85">
        <v>0</v>
      </c>
      <c r="AC21" s="85">
        <v>0</v>
      </c>
      <c r="AD21" s="85">
        <v>0</v>
      </c>
      <c r="AE21" s="85">
        <v>0</v>
      </c>
      <c r="AF21" s="85">
        <v>0</v>
      </c>
      <c r="AG21" s="85">
        <v>0</v>
      </c>
      <c r="AH21" s="85">
        <v>0</v>
      </c>
      <c r="AI21" s="85">
        <v>0</v>
      </c>
      <c r="AJ21" s="85">
        <v>0</v>
      </c>
      <c r="AK21" s="85">
        <v>0</v>
      </c>
      <c r="AL21" s="85">
        <v>0</v>
      </c>
      <c r="AM21" s="85">
        <v>0</v>
      </c>
      <c r="AN21" s="85">
        <v>0</v>
      </c>
      <c r="AO21" s="85">
        <v>0</v>
      </c>
      <c r="AP21" s="85">
        <v>0</v>
      </c>
      <c r="AQ21" s="85">
        <v>0</v>
      </c>
      <c r="AR21" s="85">
        <v>0</v>
      </c>
      <c r="AS21" s="85">
        <v>0</v>
      </c>
      <c r="AT21" s="85">
        <v>0</v>
      </c>
      <c r="AU21" s="85">
        <v>0</v>
      </c>
      <c r="AV21" s="85">
        <v>0</v>
      </c>
      <c r="AW21" s="85">
        <v>0</v>
      </c>
      <c r="AX21" s="85">
        <v>0</v>
      </c>
      <c r="AY21" s="85">
        <v>0</v>
      </c>
      <c r="AZ21" s="85">
        <v>0</v>
      </c>
      <c r="BA21" s="85">
        <v>0</v>
      </c>
      <c r="BB21" s="85">
        <v>0</v>
      </c>
      <c r="BC21" s="85">
        <v>0</v>
      </c>
      <c r="BD21" s="85">
        <v>0</v>
      </c>
      <c r="BE21" s="85">
        <v>0</v>
      </c>
      <c r="BF21" s="85">
        <v>0</v>
      </c>
      <c r="BG21" s="85">
        <v>0</v>
      </c>
      <c r="BH21" s="85">
        <v>0</v>
      </c>
      <c r="BI21" s="85">
        <v>0</v>
      </c>
      <c r="BJ21" s="85">
        <v>0</v>
      </c>
      <c r="BK21" s="85">
        <v>0</v>
      </c>
      <c r="BL21" s="85">
        <v>0</v>
      </c>
      <c r="BM21" s="85">
        <v>0</v>
      </c>
      <c r="BN21" s="85">
        <v>0</v>
      </c>
      <c r="BO21" s="85">
        <v>0</v>
      </c>
      <c r="BP21" s="85">
        <v>0</v>
      </c>
      <c r="BQ21" s="85">
        <v>0</v>
      </c>
      <c r="BR21" s="85">
        <v>0</v>
      </c>
    </row>
    <row r="22" spans="1:70" s="4" customFormat="1" ht="12.75">
      <c r="A22" s="32"/>
      <c r="B22" s="18">
        <f t="shared" ca="1" si="2"/>
        <v>8</v>
      </c>
      <c r="C22" s="37">
        <f ca="1">IF(type&lt;&gt;"", IF(ROW(stage_id)=ROW($C$13)+2, 1, IF(type="S", MAX(prev_col_range)+1, MAX(prev_col_range))), -1)</f>
        <v>1</v>
      </c>
      <c r="D22" s="38">
        <f ca="1">_xlfn.IFNA(IF(OR(type="T", type="M"), MATCH(role,Settings!$I$9:$I$16,0), -1),-1)</f>
        <v>2</v>
      </c>
      <c r="E22" s="18" t="s">
        <v>97</v>
      </c>
      <c r="F22" s="17" t="s">
        <v>104</v>
      </c>
      <c r="H22" s="21" t="str">
        <f ca="1">_xlfn.IFNA(INDEX(Settings!$P$9:$P$35,MATCH(team_member, Settings!$N$9:$N$35,0)),"")</f>
        <v>RM</v>
      </c>
      <c r="I22" s="17" t="s">
        <v>36</v>
      </c>
      <c r="J22" s="19" t="s">
        <v>83</v>
      </c>
      <c r="K22" s="26">
        <v>45751</v>
      </c>
      <c r="L22" s="27"/>
      <c r="M22" s="18">
        <f ca="1">B19</f>
        <v>5</v>
      </c>
      <c r="N22" s="28" t="str">
        <f t="shared" ca="1" si="3"/>
        <v>↖</v>
      </c>
      <c r="O22" s="29" t="str" cm="1">
        <f t="array" aca="1" ref="O22" ca="1">IFERROR("(" &amp; d.type &amp; ") " &amp; IF(LEN(d.name)&gt;7, LEFT(d.name, 7) &amp; "…", d.name),"")</f>
        <v>(T) Permit …</v>
      </c>
      <c r="P22" s="30" t="s">
        <v>96</v>
      </c>
      <c r="Q22" s="19"/>
      <c r="R22" s="24"/>
      <c r="S22" s="22" cm="1">
        <f t="array" aca="1" ref="S22" ca="1">IFERROR(IF(ind.start&gt;0, ind.start,
                                IF(ind.end&lt;&gt;"", plan_start_calculation,
                                                          IF(d.id&lt;&gt;"",
                                                                             IF(OR(d.conn="FS",d.conn=""), fs_calculation,
                                                                             IF(d.conn="SS", ss_calculation,
                                                                             plan_start_calculation)),""))),"")</f>
        <v>45751</v>
      </c>
      <c r="T22" s="23" cm="1">
        <f t="array" aca="1" ref="T22" ca="1">IFERROR(IF(ind.start&lt;&gt;"", plan_end_calculation,
                                IF(ind.end&lt;&gt;"", ind.end,
                                                          IF(d.id&lt;&gt;"",
                                                                             IF(d.conn="SF", sf_calculation,
                                                                             IF(d.conn="FF", ff_calculation,
                                                                             plan_end_calculation)),""))),"")</f>
        <v>45751</v>
      </c>
      <c r="U22" s="33"/>
      <c r="V22" s="34"/>
      <c r="W22" s="35"/>
      <c r="X22" s="86"/>
      <c r="Y22" s="85">
        <v>0</v>
      </c>
      <c r="Z22" s="85">
        <v>0</v>
      </c>
      <c r="AA22" s="85">
        <v>0</v>
      </c>
      <c r="AB22" s="85">
        <v>0</v>
      </c>
      <c r="AC22" s="85">
        <v>0</v>
      </c>
      <c r="AD22" s="85">
        <v>0</v>
      </c>
      <c r="AE22" s="85">
        <v>0</v>
      </c>
      <c r="AF22" s="85">
        <v>0</v>
      </c>
      <c r="AG22" s="85">
        <v>0</v>
      </c>
      <c r="AH22" s="85">
        <v>0</v>
      </c>
      <c r="AI22" s="85">
        <v>0</v>
      </c>
      <c r="AJ22" s="85">
        <v>0</v>
      </c>
      <c r="AK22" s="85">
        <v>0</v>
      </c>
      <c r="AL22" s="85">
        <v>0</v>
      </c>
      <c r="AM22" s="85">
        <v>0</v>
      </c>
      <c r="AN22" s="85">
        <v>0</v>
      </c>
      <c r="AO22" s="85">
        <v>0</v>
      </c>
      <c r="AP22" s="85">
        <v>0</v>
      </c>
      <c r="AQ22" s="85">
        <v>0</v>
      </c>
      <c r="AR22" s="85">
        <v>0</v>
      </c>
      <c r="AS22" s="85">
        <v>0</v>
      </c>
      <c r="AT22" s="85">
        <v>0</v>
      </c>
      <c r="AU22" s="85">
        <v>0</v>
      </c>
      <c r="AV22" s="85">
        <v>0</v>
      </c>
      <c r="AW22" s="85">
        <v>0</v>
      </c>
      <c r="AX22" s="85">
        <v>0</v>
      </c>
      <c r="AY22" s="85">
        <v>0</v>
      </c>
      <c r="AZ22" s="85">
        <v>0</v>
      </c>
      <c r="BA22" s="85">
        <v>0</v>
      </c>
      <c r="BB22" s="85">
        <v>0</v>
      </c>
      <c r="BC22" s="85">
        <v>0</v>
      </c>
      <c r="BD22" s="85">
        <v>0</v>
      </c>
      <c r="BE22" s="85">
        <v>0</v>
      </c>
      <c r="BF22" s="85">
        <v>0</v>
      </c>
      <c r="BG22" s="85">
        <v>0</v>
      </c>
      <c r="BH22" s="85">
        <v>0</v>
      </c>
      <c r="BI22" s="85">
        <v>0</v>
      </c>
      <c r="BJ22" s="85">
        <v>0</v>
      </c>
      <c r="BK22" s="85">
        <v>0</v>
      </c>
      <c r="BL22" s="85">
        <v>0</v>
      </c>
      <c r="BM22" s="85">
        <v>0</v>
      </c>
      <c r="BN22" s="85">
        <v>0</v>
      </c>
      <c r="BO22" s="85">
        <v>0</v>
      </c>
      <c r="BP22" s="85">
        <v>0</v>
      </c>
      <c r="BQ22" s="85">
        <v>0</v>
      </c>
      <c r="BR22" s="85">
        <v>0</v>
      </c>
    </row>
    <row r="23" spans="1:70" s="4" customFormat="1" ht="12.75">
      <c r="A23" s="32"/>
      <c r="B23" s="18">
        <f t="shared" ca="1" si="2"/>
        <v>9</v>
      </c>
      <c r="C23" s="37">
        <f ca="1">IF(type&lt;&gt;"", IF(ROW(stage_id)=ROW($C$13)+2, 1, IF(type="S", MAX(prev_col_range)+1, MAX(prev_col_range))), -1)</f>
        <v>2</v>
      </c>
      <c r="D23" s="38">
        <f ca="1">_xlfn.IFNA(IF(OR(type="T", type="M"), MATCH(role,Settings!$I$9:$I$16,0), -1),-1)</f>
        <v>-1</v>
      </c>
      <c r="E23" s="18" t="s">
        <v>94</v>
      </c>
      <c r="F23" s="17" t="s">
        <v>105</v>
      </c>
      <c r="H23" s="21" t="str">
        <f ca="1">_xlfn.IFNA(INDEX(Settings!$P$9:$P$35,MATCH(team_member, Settings!$N$9:$N$35,0)),"")</f>
        <v/>
      </c>
      <c r="I23" s="17"/>
      <c r="J23" s="19"/>
      <c r="K23" s="26">
        <f ca="1">MIN(S24:S34)</f>
        <v>45733</v>
      </c>
      <c r="L23" s="27"/>
      <c r="M23" s="18"/>
      <c r="N23" s="28" t="str">
        <f t="shared" ca="1" si="3"/>
        <v/>
      </c>
      <c r="O23" s="29" t="str" cm="1">
        <f t="array" aca="1" ref="O23" ca="1">IFERROR("(" &amp; d.type &amp; ") " &amp; IF(LEN(d.name)&gt;7, LEFT(d.name, 7) &amp; "…", d.name),"")</f>
        <v/>
      </c>
      <c r="P23" s="30" t="s">
        <v>96</v>
      </c>
      <c r="Q23" s="19"/>
      <c r="R23" s="24">
        <f ca="1">NETWORKDAYS(plan_start, MAX(T24:T34))</f>
        <v>55</v>
      </c>
      <c r="S23" s="22" cm="1">
        <f t="array" aca="1" ref="S23" ca="1">IFERROR(IF(ind.start&gt;0, ind.start,
                                IF(ind.end&lt;&gt;"", plan_start_calculation,
                                                          IF(d.id&lt;&gt;"",
                                                                             IF(OR(d.conn="FS",d.conn=""), fs_calculation,
                                                                             IF(d.conn="SS", ss_calculation,
                                                                             plan_start_calculation)),""))),"")</f>
        <v>45733</v>
      </c>
      <c r="T23" s="23" cm="1">
        <f t="array" aca="1" ref="T23" ca="1">IFERROR(IF(ind.start&lt;&gt;"", plan_end_calculation,
                                IF(ind.end&lt;&gt;"", ind.end,
                                                          IF(d.id&lt;&gt;"",
                                                                             IF(d.conn="SF", sf_calculation,
                                                                             IF(d.conn="FF", ff_calculation,
                                                                             plan_end_calculation)),""))),"")</f>
        <v>45807</v>
      </c>
      <c r="U23" s="33"/>
      <c r="V23" s="34"/>
      <c r="W23" s="35" cm="1">
        <f t="array" ref="W23">SUM(W24:W34*R24:R34)/SUM(R24:R34)</f>
        <v>0</v>
      </c>
      <c r="X23" s="86"/>
      <c r="Y23" s="85">
        <v>0</v>
      </c>
      <c r="Z23" s="85">
        <v>0</v>
      </c>
      <c r="AA23" s="85">
        <v>0</v>
      </c>
      <c r="AB23" s="85">
        <v>0</v>
      </c>
      <c r="AC23" s="85">
        <v>0</v>
      </c>
      <c r="AD23" s="85">
        <v>0</v>
      </c>
      <c r="AE23" s="85">
        <v>0</v>
      </c>
      <c r="AF23" s="85">
        <v>0</v>
      </c>
      <c r="AG23" s="85">
        <v>0</v>
      </c>
      <c r="AH23" s="85">
        <v>0</v>
      </c>
      <c r="AI23" s="85">
        <v>0</v>
      </c>
      <c r="AJ23" s="85">
        <v>0</v>
      </c>
      <c r="AK23" s="85">
        <v>0</v>
      </c>
      <c r="AL23" s="85">
        <v>0</v>
      </c>
      <c r="AM23" s="85">
        <v>0</v>
      </c>
      <c r="AN23" s="85">
        <v>0</v>
      </c>
      <c r="AO23" s="85">
        <v>0</v>
      </c>
      <c r="AP23" s="85">
        <v>0</v>
      </c>
      <c r="AQ23" s="85">
        <v>0</v>
      </c>
      <c r="AR23" s="85">
        <v>0</v>
      </c>
      <c r="AS23" s="85">
        <v>0</v>
      </c>
      <c r="AT23" s="85">
        <v>0</v>
      </c>
      <c r="AU23" s="85">
        <v>0</v>
      </c>
      <c r="AV23" s="85">
        <v>0</v>
      </c>
      <c r="AW23" s="85">
        <v>0</v>
      </c>
      <c r="AX23" s="85">
        <v>0</v>
      </c>
      <c r="AY23" s="85">
        <v>0</v>
      </c>
      <c r="AZ23" s="85">
        <v>0</v>
      </c>
      <c r="BA23" s="85">
        <v>0</v>
      </c>
      <c r="BB23" s="85">
        <v>0</v>
      </c>
      <c r="BC23" s="85">
        <v>0</v>
      </c>
      <c r="BD23" s="85">
        <v>0</v>
      </c>
      <c r="BE23" s="85">
        <v>0</v>
      </c>
      <c r="BF23" s="85">
        <v>0</v>
      </c>
      <c r="BG23" s="85">
        <v>0</v>
      </c>
      <c r="BH23" s="85">
        <v>0</v>
      </c>
      <c r="BI23" s="85">
        <v>0</v>
      </c>
      <c r="BJ23" s="85">
        <v>0</v>
      </c>
      <c r="BK23" s="85">
        <v>0</v>
      </c>
      <c r="BL23" s="85">
        <v>0</v>
      </c>
      <c r="BM23" s="85">
        <v>0</v>
      </c>
      <c r="BN23" s="85">
        <v>0</v>
      </c>
      <c r="BO23" s="85">
        <v>0</v>
      </c>
      <c r="BP23" s="85">
        <v>0</v>
      </c>
      <c r="BQ23" s="85">
        <v>0</v>
      </c>
      <c r="BR23" s="85">
        <v>0</v>
      </c>
    </row>
    <row r="24" spans="1:70" s="4" customFormat="1" ht="12.75">
      <c r="A24" s="32"/>
      <c r="B24" s="18">
        <f t="shared" ca="1" si="2"/>
        <v>10</v>
      </c>
      <c r="C24" s="37">
        <f ca="1">IF(type&lt;&gt;"", IF(ROW(stage_id)=ROW($C$13)+2, 1, IF(type="S", MAX(prev_col_range)+1, MAX(prev_col_range))), -1)</f>
        <v>2</v>
      </c>
      <c r="D24" s="38">
        <f ca="1">_xlfn.IFNA(IF(OR(type="T", type="M"), MATCH(role,Settings!$I$9:$I$16,0), -1),-1)</f>
        <v>1</v>
      </c>
      <c r="E24" s="18" t="s">
        <v>97</v>
      </c>
      <c r="F24" s="17" t="s">
        <v>98</v>
      </c>
      <c r="H24" s="21" t="str">
        <f ca="1">_xlfn.IFNA(INDEX(Settings!$P$9:$P$35,MATCH(team_member, Settings!$N$9:$N$35,0)),"")</f>
        <v>ROW</v>
      </c>
      <c r="I24" s="17" t="s">
        <v>40</v>
      </c>
      <c r="J24" s="19"/>
      <c r="K24" s="26">
        <v>45733</v>
      </c>
      <c r="L24" s="27"/>
      <c r="M24" s="18"/>
      <c r="N24" s="28" t="str">
        <f t="shared" ca="1" si="3"/>
        <v/>
      </c>
      <c r="O24" s="29" t="str" cm="1">
        <f t="array" aca="1" ref="O24" ca="1">IFERROR("(" &amp; d.type &amp; ") " &amp; IF(LEN(d.name)&gt;7, LEFT(d.name, 7) &amp; "…", d.name),"")</f>
        <v/>
      </c>
      <c r="P24" s="30"/>
      <c r="Q24" s="19"/>
      <c r="R24" s="24">
        <v>2</v>
      </c>
      <c r="S24" s="22" cm="1">
        <f t="array" aca="1" ref="S24" ca="1">IFERROR(IF(ind.start&gt;0, ind.start,
                                IF(ind.end&lt;&gt;"", plan_start_calculation,
                                                          IF(d.id&lt;&gt;"",
                                                                             IF(OR(d.conn="FS",d.conn=""), fs_calculation,
                                                                             IF(d.conn="SS", ss_calculation,
                                                                             plan_start_calculation)),""))),"")</f>
        <v>45733</v>
      </c>
      <c r="T24" s="23" cm="1">
        <f t="array" aca="1" ref="T24" ca="1">IFERROR(IF(ind.start&lt;&gt;"", plan_end_calculation,
                                IF(ind.end&lt;&gt;"", ind.end,
                                                          IF(d.id&lt;&gt;"",
                                                                             IF(d.conn="SF", sf_calculation,
                                                                             IF(d.conn="FF", ff_calculation,
                                                                             plan_end_calculation)),""))),"")</f>
        <v>45734</v>
      </c>
      <c r="U24" s="33"/>
      <c r="V24" s="34"/>
      <c r="W24" s="35">
        <v>0</v>
      </c>
      <c r="X24" s="86"/>
      <c r="Y24" s="85">
        <v>0</v>
      </c>
      <c r="Z24" s="85">
        <v>0</v>
      </c>
      <c r="AA24" s="85">
        <v>0</v>
      </c>
      <c r="AB24" s="85">
        <v>0</v>
      </c>
      <c r="AC24" s="85">
        <v>0</v>
      </c>
      <c r="AD24" s="85">
        <v>0</v>
      </c>
      <c r="AE24" s="85">
        <v>0</v>
      </c>
      <c r="AF24" s="85">
        <v>0</v>
      </c>
      <c r="AG24" s="85">
        <v>0</v>
      </c>
      <c r="AH24" s="85">
        <v>0</v>
      </c>
      <c r="AI24" s="85">
        <v>0</v>
      </c>
      <c r="AJ24" s="85">
        <v>0</v>
      </c>
      <c r="AK24" s="85">
        <v>0</v>
      </c>
      <c r="AL24" s="85">
        <v>0</v>
      </c>
      <c r="AM24" s="85">
        <v>0</v>
      </c>
      <c r="AN24" s="85">
        <v>0</v>
      </c>
      <c r="AO24" s="85">
        <v>0</v>
      </c>
      <c r="AP24" s="85">
        <v>0</v>
      </c>
      <c r="AQ24" s="85">
        <v>0</v>
      </c>
      <c r="AR24" s="85">
        <v>0</v>
      </c>
      <c r="AS24" s="85">
        <v>0</v>
      </c>
      <c r="AT24" s="85">
        <v>0</v>
      </c>
      <c r="AU24" s="85">
        <v>0</v>
      </c>
      <c r="AV24" s="85">
        <v>0</v>
      </c>
      <c r="AW24" s="85">
        <v>0</v>
      </c>
      <c r="AX24" s="85">
        <v>0</v>
      </c>
      <c r="AY24" s="85">
        <v>0</v>
      </c>
      <c r="AZ24" s="85">
        <v>0</v>
      </c>
      <c r="BA24" s="85">
        <v>0</v>
      </c>
      <c r="BB24" s="85">
        <v>0</v>
      </c>
      <c r="BC24" s="85">
        <v>0</v>
      </c>
      <c r="BD24" s="85">
        <v>0</v>
      </c>
      <c r="BE24" s="85">
        <v>0</v>
      </c>
      <c r="BF24" s="85">
        <v>0</v>
      </c>
      <c r="BG24" s="85">
        <v>0</v>
      </c>
      <c r="BH24" s="85">
        <v>0</v>
      </c>
      <c r="BI24" s="85">
        <v>0</v>
      </c>
      <c r="BJ24" s="85">
        <v>0</v>
      </c>
      <c r="BK24" s="85">
        <v>0</v>
      </c>
      <c r="BL24" s="85">
        <v>0</v>
      </c>
      <c r="BM24" s="85">
        <v>0</v>
      </c>
      <c r="BN24" s="85">
        <v>0</v>
      </c>
      <c r="BO24" s="85">
        <v>0</v>
      </c>
      <c r="BP24" s="85">
        <v>0</v>
      </c>
      <c r="BQ24" s="85">
        <v>0</v>
      </c>
      <c r="BR24" s="85">
        <v>0</v>
      </c>
    </row>
    <row r="25" spans="1:70" s="4" customFormat="1" ht="12.75">
      <c r="A25" s="32"/>
      <c r="B25" s="18">
        <f t="shared" ca="1" si="2"/>
        <v>11</v>
      </c>
      <c r="C25" s="37">
        <f ca="1">IF(type&lt;&gt;"", IF(ROW(stage_id)=ROW($C$13)+2, 1, IF(type="S", MAX(prev_col_range)+1, MAX(prev_col_range))), -1)</f>
        <v>2</v>
      </c>
      <c r="D25" s="38">
        <f ca="1">_xlfn.IFNA(IF(OR(type="T", type="M"), MATCH(role,Settings!$I$9:$I$16,0), -1),-1)</f>
        <v>1</v>
      </c>
      <c r="E25" s="18" t="s">
        <v>97</v>
      </c>
      <c r="F25" s="17" t="s">
        <v>99</v>
      </c>
      <c r="H25" s="21" t="str">
        <f ca="1">_xlfn.IFNA(INDEX(Settings!$P$9:$P$35,MATCH(team_member, Settings!$N$9:$N$35,0)),"")</f>
        <v>ROW</v>
      </c>
      <c r="I25" s="17" t="s">
        <v>40</v>
      </c>
      <c r="J25" s="19"/>
      <c r="K25" s="26"/>
      <c r="L25" s="27"/>
      <c r="M25" s="18">
        <f t="shared" ref="M25:M34" ca="1" si="7">B24</f>
        <v>10</v>
      </c>
      <c r="N25" s="28" t="str">
        <f t="shared" ca="1" si="3"/>
        <v>↖</v>
      </c>
      <c r="O25" s="29" t="str" cm="1">
        <f t="array" aca="1" ref="O25" ca="1">IFERROR("(" &amp; d.type &amp; ") " &amp; IF(LEN(d.name)&gt;7, LEFT(d.name, 7) &amp; "…", d.name),"")</f>
        <v>(T) Applica…</v>
      </c>
      <c r="P25" s="30" t="s">
        <v>96</v>
      </c>
      <c r="Q25" s="19"/>
      <c r="R25" s="24">
        <v>5</v>
      </c>
      <c r="S25" s="22" cm="1">
        <f t="array" aca="1" ref="S25" ca="1">IFERROR(IF(ind.start&gt;0, ind.start,
                                IF(ind.end&lt;&gt;"", plan_start_calculation,
                                                          IF(d.id&lt;&gt;"",
                                                                             IF(OR(d.conn="FS",d.conn=""), fs_calculation,
                                                                             IF(d.conn="SS", ss_calculation,
                                                                             plan_start_calculation)),""))),"")</f>
        <v>45735</v>
      </c>
      <c r="T25" s="23" cm="1">
        <f t="array" aca="1" ref="T25" ca="1">IFERROR(IF(ind.start&lt;&gt;"", plan_end_calculation,
                                IF(ind.end&lt;&gt;"", ind.end,
                                                          IF(d.id&lt;&gt;"",
                                                                             IF(d.conn="SF", sf_calculation,
                                                                             IF(d.conn="FF", ff_calculation,
                                                                             plan_end_calculation)),""))),"")</f>
        <v>45741</v>
      </c>
      <c r="U25" s="33"/>
      <c r="V25" s="34"/>
      <c r="W25" s="35">
        <v>0</v>
      </c>
      <c r="X25" s="86"/>
      <c r="Y25" s="85">
        <v>0</v>
      </c>
      <c r="Z25" s="85">
        <v>0</v>
      </c>
      <c r="AA25" s="85">
        <v>0</v>
      </c>
      <c r="AB25" s="85">
        <v>0</v>
      </c>
      <c r="AC25" s="85">
        <v>0</v>
      </c>
      <c r="AD25" s="85">
        <v>0</v>
      </c>
      <c r="AE25" s="85">
        <v>0</v>
      </c>
      <c r="AF25" s="85">
        <v>0</v>
      </c>
      <c r="AG25" s="85">
        <v>0</v>
      </c>
      <c r="AH25" s="85">
        <v>0</v>
      </c>
      <c r="AI25" s="85">
        <v>0</v>
      </c>
      <c r="AJ25" s="85">
        <v>0</v>
      </c>
      <c r="AK25" s="85">
        <v>0</v>
      </c>
      <c r="AL25" s="85">
        <v>0</v>
      </c>
      <c r="AM25" s="85">
        <v>0</v>
      </c>
      <c r="AN25" s="85">
        <v>0</v>
      </c>
      <c r="AO25" s="85">
        <v>0</v>
      </c>
      <c r="AP25" s="85">
        <v>0</v>
      </c>
      <c r="AQ25" s="85">
        <v>0</v>
      </c>
      <c r="AR25" s="85">
        <v>0</v>
      </c>
      <c r="AS25" s="85">
        <v>0</v>
      </c>
      <c r="AT25" s="85">
        <v>0</v>
      </c>
      <c r="AU25" s="85">
        <v>0</v>
      </c>
      <c r="AV25" s="85">
        <v>0</v>
      </c>
      <c r="AW25" s="85">
        <v>0</v>
      </c>
      <c r="AX25" s="85">
        <v>0</v>
      </c>
      <c r="AY25" s="85">
        <v>0</v>
      </c>
      <c r="AZ25" s="85">
        <v>0</v>
      </c>
      <c r="BA25" s="85">
        <v>0</v>
      </c>
      <c r="BB25" s="85">
        <v>0</v>
      </c>
      <c r="BC25" s="85">
        <v>0</v>
      </c>
      <c r="BD25" s="85">
        <v>0</v>
      </c>
      <c r="BE25" s="85">
        <v>0</v>
      </c>
      <c r="BF25" s="85">
        <v>0</v>
      </c>
      <c r="BG25" s="85">
        <v>0</v>
      </c>
      <c r="BH25" s="85">
        <v>0</v>
      </c>
      <c r="BI25" s="85">
        <v>0</v>
      </c>
      <c r="BJ25" s="85">
        <v>0</v>
      </c>
      <c r="BK25" s="85">
        <v>0</v>
      </c>
      <c r="BL25" s="85">
        <v>0</v>
      </c>
      <c r="BM25" s="85">
        <v>0</v>
      </c>
      <c r="BN25" s="85">
        <v>0</v>
      </c>
      <c r="BO25" s="85">
        <v>0</v>
      </c>
      <c r="BP25" s="85">
        <v>0</v>
      </c>
      <c r="BQ25" s="85">
        <v>0</v>
      </c>
      <c r="BR25" s="85">
        <v>0</v>
      </c>
    </row>
    <row r="26" spans="1:70" s="4" customFormat="1" ht="12.75">
      <c r="A26" s="32"/>
      <c r="B26" s="18">
        <f t="shared" ca="1" si="2"/>
        <v>12</v>
      </c>
      <c r="C26" s="37">
        <f ca="1">IF(type&lt;&gt;"", IF(ROW(stage_id)=ROW($C$13)+2, 1, IF(type="S", MAX(prev_col_range)+1, MAX(prev_col_range))), -1)</f>
        <v>2</v>
      </c>
      <c r="D26" s="38">
        <f ca="1">_xlfn.IFNA(IF(OR(type="T", type="M"), MATCH(role,Settings!$I$9:$I$16,0), -1),-1)</f>
        <v>1</v>
      </c>
      <c r="E26" s="18" t="s">
        <v>97</v>
      </c>
      <c r="F26" s="17" t="s">
        <v>100</v>
      </c>
      <c r="H26" s="21" t="str">
        <f ca="1">_xlfn.IFNA(INDEX(Settings!$P$9:$P$35,MATCH(team_member, Settings!$N$9:$N$35,0)),"")</f>
        <v>ROW</v>
      </c>
      <c r="I26" s="17" t="s">
        <v>40</v>
      </c>
      <c r="J26" s="19"/>
      <c r="K26" s="26"/>
      <c r="L26" s="27"/>
      <c r="M26" s="18">
        <f t="shared" ca="1" si="7"/>
        <v>11</v>
      </c>
      <c r="N26" s="28" t="str">
        <f t="shared" ca="1" si="3"/>
        <v>↖</v>
      </c>
      <c r="O26" s="29" t="str" cm="1">
        <f t="array" aca="1" ref="O26" ca="1">IFERROR("(" &amp; d.type &amp; ") " &amp; IF(LEN(d.name)&gt;7, LEFT(d.name, 7) &amp; "…", d.name),"")</f>
        <v>(T) Demand …</v>
      </c>
      <c r="P26" s="30" t="s">
        <v>96</v>
      </c>
      <c r="Q26" s="19"/>
      <c r="R26" s="24">
        <v>5</v>
      </c>
      <c r="S26" s="22" cm="1">
        <f t="array" aca="1" ref="S26" ca="1">IFERROR(IF(ind.start&gt;0, ind.start,
                                IF(ind.end&lt;&gt;"", plan_start_calculation,
                                                          IF(d.id&lt;&gt;"",
                                                                             IF(OR(d.conn="FS",d.conn=""), fs_calculation,
                                                                             IF(d.conn="SS", ss_calculation,
                                                                             plan_start_calculation)),""))),"")</f>
        <v>45742</v>
      </c>
      <c r="T26" s="23" cm="1">
        <f t="array" aca="1" ref="T26" ca="1">IFERROR(IF(ind.start&lt;&gt;"", plan_end_calculation,
                                IF(ind.end&lt;&gt;"", ind.end,
                                                          IF(d.id&lt;&gt;"",
                                                                             IF(d.conn="SF", sf_calculation,
                                                                             IF(d.conn="FF", ff_calculation,
                                                                             plan_end_calculation)),""))),"")</f>
        <v>45748</v>
      </c>
      <c r="U26" s="33"/>
      <c r="V26" s="34"/>
      <c r="W26" s="35">
        <v>0</v>
      </c>
      <c r="X26" s="86"/>
      <c r="Y26" s="85">
        <v>0</v>
      </c>
      <c r="Z26" s="85">
        <v>0</v>
      </c>
      <c r="AA26" s="85">
        <v>0</v>
      </c>
      <c r="AB26" s="85">
        <v>0</v>
      </c>
      <c r="AC26" s="85">
        <v>0</v>
      </c>
      <c r="AD26" s="85">
        <v>0</v>
      </c>
      <c r="AE26" s="85">
        <v>0</v>
      </c>
      <c r="AF26" s="85">
        <v>0</v>
      </c>
      <c r="AG26" s="85">
        <v>0</v>
      </c>
      <c r="AH26" s="85">
        <v>0</v>
      </c>
      <c r="AI26" s="85">
        <v>0</v>
      </c>
      <c r="AJ26" s="85">
        <v>0</v>
      </c>
      <c r="AK26" s="85">
        <v>0</v>
      </c>
      <c r="AL26" s="85">
        <v>0</v>
      </c>
      <c r="AM26" s="85">
        <v>0</v>
      </c>
      <c r="AN26" s="85">
        <v>0</v>
      </c>
      <c r="AO26" s="85">
        <v>0</v>
      </c>
      <c r="AP26" s="85">
        <v>0</v>
      </c>
      <c r="AQ26" s="85">
        <v>0</v>
      </c>
      <c r="AR26" s="85">
        <v>0</v>
      </c>
      <c r="AS26" s="85">
        <v>0</v>
      </c>
      <c r="AT26" s="85">
        <v>0</v>
      </c>
      <c r="AU26" s="85">
        <v>0</v>
      </c>
      <c r="AV26" s="85">
        <v>0</v>
      </c>
      <c r="AW26" s="85">
        <v>0</v>
      </c>
      <c r="AX26" s="85">
        <v>0</v>
      </c>
      <c r="AY26" s="85">
        <v>0</v>
      </c>
      <c r="AZ26" s="85">
        <v>0</v>
      </c>
      <c r="BA26" s="85">
        <v>0</v>
      </c>
      <c r="BB26" s="85">
        <v>0</v>
      </c>
      <c r="BC26" s="85">
        <v>0</v>
      </c>
      <c r="BD26" s="85">
        <v>0</v>
      </c>
      <c r="BE26" s="85">
        <v>0</v>
      </c>
      <c r="BF26" s="85">
        <v>0</v>
      </c>
      <c r="BG26" s="85">
        <v>0</v>
      </c>
      <c r="BH26" s="85">
        <v>0</v>
      </c>
      <c r="BI26" s="85">
        <v>0</v>
      </c>
      <c r="BJ26" s="85">
        <v>0</v>
      </c>
      <c r="BK26" s="85">
        <v>0</v>
      </c>
      <c r="BL26" s="85">
        <v>0</v>
      </c>
      <c r="BM26" s="85">
        <v>0</v>
      </c>
      <c r="BN26" s="85">
        <v>0</v>
      </c>
      <c r="BO26" s="85">
        <v>0</v>
      </c>
      <c r="BP26" s="85">
        <v>0</v>
      </c>
      <c r="BQ26" s="85">
        <v>0</v>
      </c>
      <c r="BR26" s="85">
        <v>0</v>
      </c>
    </row>
    <row r="27" spans="1:70" s="4" customFormat="1" ht="12.75">
      <c r="A27" s="32"/>
      <c r="B27" s="18">
        <f t="shared" ca="1" si="2"/>
        <v>13</v>
      </c>
      <c r="C27" s="37">
        <f ca="1">IF(type&lt;&gt;"", IF(ROW(stage_id)=ROW($C$13)+2, 1, IF(type="S", MAX(prev_col_range)+1, MAX(prev_col_range))), -1)</f>
        <v>2</v>
      </c>
      <c r="D27" s="38">
        <f ca="1">_xlfn.IFNA(IF(OR(type="T", type="M"), MATCH(role,Settings!$I$9:$I$16,0), -1),-1)</f>
        <v>1</v>
      </c>
      <c r="E27" s="18" t="s">
        <v>97</v>
      </c>
      <c r="F27" s="17" t="s">
        <v>101</v>
      </c>
      <c r="H27" s="21" t="str">
        <f ca="1">_xlfn.IFNA(INDEX(Settings!$P$9:$P$35,MATCH(team_member, Settings!$N$9:$N$35,0)),"")</f>
        <v>ROW</v>
      </c>
      <c r="I27" s="17" t="s">
        <v>40</v>
      </c>
      <c r="J27" s="19"/>
      <c r="K27" s="26"/>
      <c r="L27" s="27"/>
      <c r="M27" s="18">
        <f t="shared" ca="1" si="7"/>
        <v>12</v>
      </c>
      <c r="N27" s="28" t="str">
        <f t="shared" ca="1" si="3"/>
        <v>↖</v>
      </c>
      <c r="O27" s="29" t="str" cm="1">
        <f t="array" aca="1" ref="O27" ca="1">IFERROR("(" &amp; d.type &amp; ") " &amp; IF(LEN(d.name)&gt;7, LEFT(d.name, 7) &amp; "…", d.name),"")</f>
        <v>(T) DN paym…</v>
      </c>
      <c r="P27" s="30" t="s">
        <v>96</v>
      </c>
      <c r="Q27" s="19"/>
      <c r="R27" s="24">
        <v>2</v>
      </c>
      <c r="S27" s="22" cm="1">
        <f t="array" aca="1" ref="S27" ca="1">IFERROR(IF(ind.start&gt;0, ind.start,
                                IF(ind.end&lt;&gt;"", plan_start_calculation,
                                                          IF(d.id&lt;&gt;"",
                                                                             IF(OR(d.conn="FS",d.conn=""), fs_calculation,
                                                                             IF(d.conn="SS", ss_calculation,
                                                                             plan_start_calculation)),""))),"")</f>
        <v>45749</v>
      </c>
      <c r="T27" s="23" cm="1">
        <f t="array" aca="1" ref="T27" ca="1">IFERROR(IF(ind.start&lt;&gt;"", plan_end_calculation,
                                IF(ind.end&lt;&gt;"", ind.end,
                                                          IF(d.id&lt;&gt;"",
                                                                             IF(d.conn="SF", sf_calculation,
                                                                             IF(d.conn="FF", ff_calculation,
                                                                             plan_end_calculation)),""))),"")</f>
        <v>45750</v>
      </c>
      <c r="U27" s="33"/>
      <c r="V27" s="34"/>
      <c r="W27" s="35">
        <v>0</v>
      </c>
      <c r="X27" s="86"/>
      <c r="Y27" s="85">
        <v>0</v>
      </c>
      <c r="Z27" s="85">
        <v>0</v>
      </c>
      <c r="AA27" s="85">
        <v>0</v>
      </c>
      <c r="AB27" s="85">
        <v>0</v>
      </c>
      <c r="AC27" s="85">
        <v>0</v>
      </c>
      <c r="AD27" s="85">
        <v>0</v>
      </c>
      <c r="AE27" s="85">
        <v>0</v>
      </c>
      <c r="AF27" s="85">
        <v>0</v>
      </c>
      <c r="AG27" s="85">
        <v>0</v>
      </c>
      <c r="AH27" s="85">
        <v>0</v>
      </c>
      <c r="AI27" s="85">
        <v>0</v>
      </c>
      <c r="AJ27" s="85">
        <v>0</v>
      </c>
      <c r="AK27" s="85">
        <v>0</v>
      </c>
      <c r="AL27" s="85">
        <v>0</v>
      </c>
      <c r="AM27" s="85">
        <v>0</v>
      </c>
      <c r="AN27" s="85">
        <v>0</v>
      </c>
      <c r="AO27" s="85">
        <v>0</v>
      </c>
      <c r="AP27" s="85">
        <v>0</v>
      </c>
      <c r="AQ27" s="85">
        <v>0</v>
      </c>
      <c r="AR27" s="85">
        <v>0</v>
      </c>
      <c r="AS27" s="85">
        <v>0</v>
      </c>
      <c r="AT27" s="85">
        <v>0</v>
      </c>
      <c r="AU27" s="85">
        <v>0</v>
      </c>
      <c r="AV27" s="85">
        <v>0</v>
      </c>
      <c r="AW27" s="85">
        <v>0</v>
      </c>
      <c r="AX27" s="85">
        <v>0</v>
      </c>
      <c r="AY27" s="85">
        <v>0</v>
      </c>
      <c r="AZ27" s="85">
        <v>0</v>
      </c>
      <c r="BA27" s="85">
        <v>0</v>
      </c>
      <c r="BB27" s="85">
        <v>0</v>
      </c>
      <c r="BC27" s="85">
        <v>0</v>
      </c>
      <c r="BD27" s="85">
        <v>0</v>
      </c>
      <c r="BE27" s="85">
        <v>0</v>
      </c>
      <c r="BF27" s="85">
        <v>0</v>
      </c>
      <c r="BG27" s="85">
        <v>0</v>
      </c>
      <c r="BH27" s="85">
        <v>0</v>
      </c>
      <c r="BI27" s="85">
        <v>0</v>
      </c>
      <c r="BJ27" s="85">
        <v>0</v>
      </c>
      <c r="BK27" s="85">
        <v>0</v>
      </c>
      <c r="BL27" s="85">
        <v>0</v>
      </c>
      <c r="BM27" s="85">
        <v>0</v>
      </c>
      <c r="BN27" s="85">
        <v>0</v>
      </c>
      <c r="BO27" s="85">
        <v>0</v>
      </c>
      <c r="BP27" s="85">
        <v>0</v>
      </c>
      <c r="BQ27" s="85">
        <v>0</v>
      </c>
      <c r="BR27" s="85">
        <v>0</v>
      </c>
    </row>
    <row r="28" spans="1:70" s="4" customFormat="1" ht="12.75">
      <c r="A28" s="32"/>
      <c r="B28" s="18">
        <f t="shared" ca="1" si="2"/>
        <v>14</v>
      </c>
      <c r="C28" s="37">
        <f ca="1">IF(type&lt;&gt;"", IF(ROW(stage_id)=ROW($C$13)+2, 1, IF(type="S", MAX(prev_col_range)+1, MAX(prev_col_range))), -1)</f>
        <v>2</v>
      </c>
      <c r="D28" s="38">
        <f ca="1">_xlfn.IFNA(IF(OR(type="T", type="M"), MATCH(role,Settings!$I$9:$I$16,0), -1),-1)</f>
        <v>3</v>
      </c>
      <c r="E28" s="18" t="s">
        <v>97</v>
      </c>
      <c r="F28" s="17" t="s">
        <v>106</v>
      </c>
      <c r="H28" s="21" t="str">
        <f ca="1">_xlfn.IFNA(INDEX(Settings!$P$9:$P$35,MATCH(team_member, Settings!$N$9:$N$35,0)),"")</f>
        <v>FE1</v>
      </c>
      <c r="I28" s="17" t="s">
        <v>43</v>
      </c>
      <c r="J28" s="19"/>
      <c r="K28" s="26"/>
      <c r="L28" s="27"/>
      <c r="M28" s="18">
        <f t="shared" ca="1" si="7"/>
        <v>13</v>
      </c>
      <c r="N28" s="28" t="str">
        <f t="shared" ca="1" si="3"/>
        <v>↖</v>
      </c>
      <c r="O28" s="29" t="str" cm="1">
        <f t="array" aca="1" ref="O28" ca="1">IFERROR("(" &amp; d.type &amp; ") " &amp; IF(LEN(d.name)&gt;7, LEFT(d.name, 7) &amp; "…", d.name),"")</f>
        <v>(T) Permit …</v>
      </c>
      <c r="P28" s="30" t="s">
        <v>96</v>
      </c>
      <c r="Q28" s="19"/>
      <c r="R28" s="24">
        <v>7</v>
      </c>
      <c r="S28" s="22" cm="1">
        <f t="array" aca="1" ref="S28" ca="1">IFERROR(IF(ind.start&gt;0, ind.start,
                                IF(ind.end&lt;&gt;"", plan_start_calculation,
                                                          IF(d.id&lt;&gt;"",
                                                                             IF(OR(d.conn="FS",d.conn=""), fs_calculation,
                                                                             IF(d.conn="SS", ss_calculation,
                                                                             plan_start_calculation)),""))),"")</f>
        <v>45751</v>
      </c>
      <c r="T28" s="23" cm="1">
        <f t="array" aca="1" ref="T28" ca="1">IFERROR(IF(ind.start&lt;&gt;"", plan_end_calculation,
                                IF(ind.end&lt;&gt;"", ind.end,
                                                          IF(d.id&lt;&gt;"",
                                                                             IF(d.conn="SF", sf_calculation,
                                                                             IF(d.conn="FF", ff_calculation,
                                                                             plan_end_calculation)),""))),"")</f>
        <v>45761</v>
      </c>
      <c r="U28" s="33"/>
      <c r="V28" s="34"/>
      <c r="W28" s="35">
        <v>0</v>
      </c>
      <c r="X28" s="86"/>
      <c r="Y28" s="85">
        <v>0</v>
      </c>
      <c r="Z28" s="85">
        <v>0</v>
      </c>
      <c r="AA28" s="85">
        <v>0</v>
      </c>
      <c r="AB28" s="85">
        <v>0</v>
      </c>
      <c r="AC28" s="85">
        <v>0</v>
      </c>
      <c r="AD28" s="85">
        <v>0</v>
      </c>
      <c r="AE28" s="85">
        <v>0</v>
      </c>
      <c r="AF28" s="85">
        <v>0</v>
      </c>
      <c r="AG28" s="85">
        <v>0</v>
      </c>
      <c r="AH28" s="85">
        <v>0</v>
      </c>
      <c r="AI28" s="85">
        <v>0</v>
      </c>
      <c r="AJ28" s="85">
        <v>0</v>
      </c>
      <c r="AK28" s="85">
        <v>0</v>
      </c>
      <c r="AL28" s="85">
        <v>0</v>
      </c>
      <c r="AM28" s="85">
        <v>0</v>
      </c>
      <c r="AN28" s="85">
        <v>0</v>
      </c>
      <c r="AO28" s="85">
        <v>0</v>
      </c>
      <c r="AP28" s="85">
        <v>0</v>
      </c>
      <c r="AQ28" s="85">
        <v>0</v>
      </c>
      <c r="AR28" s="85">
        <v>0</v>
      </c>
      <c r="AS28" s="85">
        <v>0</v>
      </c>
      <c r="AT28" s="85">
        <v>0</v>
      </c>
      <c r="AU28" s="85">
        <v>0</v>
      </c>
      <c r="AV28" s="85">
        <v>0</v>
      </c>
      <c r="AW28" s="85">
        <v>0</v>
      </c>
      <c r="AX28" s="85">
        <v>0</v>
      </c>
      <c r="AY28" s="85">
        <v>0</v>
      </c>
      <c r="AZ28" s="85">
        <v>0</v>
      </c>
      <c r="BA28" s="85">
        <v>0</v>
      </c>
      <c r="BB28" s="85">
        <v>0</v>
      </c>
      <c r="BC28" s="85">
        <v>0</v>
      </c>
      <c r="BD28" s="85">
        <v>0</v>
      </c>
      <c r="BE28" s="85">
        <v>0</v>
      </c>
      <c r="BF28" s="85">
        <v>0</v>
      </c>
      <c r="BG28" s="85">
        <v>0</v>
      </c>
      <c r="BH28" s="85">
        <v>0</v>
      </c>
      <c r="BI28" s="85">
        <v>0</v>
      </c>
      <c r="BJ28" s="85">
        <v>0</v>
      </c>
      <c r="BK28" s="85">
        <v>0</v>
      </c>
      <c r="BL28" s="85">
        <v>0</v>
      </c>
      <c r="BM28" s="85">
        <v>0</v>
      </c>
      <c r="BN28" s="85">
        <v>0</v>
      </c>
      <c r="BO28" s="85">
        <v>0</v>
      </c>
      <c r="BP28" s="85">
        <v>0</v>
      </c>
      <c r="BQ28" s="85">
        <v>0</v>
      </c>
      <c r="BR28" s="85">
        <v>0</v>
      </c>
    </row>
    <row r="29" spans="1:70" s="4" customFormat="1" ht="12.75">
      <c r="A29" s="32"/>
      <c r="B29" s="18">
        <f t="shared" ca="1" si="2"/>
        <v>15</v>
      </c>
      <c r="C29" s="37">
        <f ca="1">IF(type&lt;&gt;"", IF(ROW(stage_id)=ROW($C$13)+2, 1, IF(type="S", MAX(prev_col_range)+1, MAX(prev_col_range))), -1)</f>
        <v>2</v>
      </c>
      <c r="D29" s="38">
        <f ca="1">_xlfn.IFNA(IF(OR(type="T", type="M"), MATCH(role,Settings!$I$9:$I$16,0), -1),-1)</f>
        <v>3</v>
      </c>
      <c r="E29" s="18" t="s">
        <v>97</v>
      </c>
      <c r="F29" s="17" t="s">
        <v>107</v>
      </c>
      <c r="H29" s="21" t="str">
        <f ca="1">_xlfn.IFNA(INDEX(Settings!$P$9:$P$35,MATCH(team_member, Settings!$N$9:$N$35,0)),"")</f>
        <v>FE1</v>
      </c>
      <c r="I29" s="17" t="s">
        <v>43</v>
      </c>
      <c r="J29" s="19"/>
      <c r="K29" s="26"/>
      <c r="L29" s="27"/>
      <c r="M29" s="18">
        <f t="shared" ca="1" si="7"/>
        <v>14</v>
      </c>
      <c r="N29" s="28" t="str">
        <f t="shared" ca="1" si="3"/>
        <v>↖</v>
      </c>
      <c r="O29" s="29" t="str" cm="1">
        <f t="array" aca="1" ref="O29" ca="1">IFERROR("(" &amp; d.type &amp; ") " &amp; IF(LEN(d.name)&gt;7, LEFT(d.name, 7) &amp; "…", d.name),"")</f>
        <v>(T) Ducting…</v>
      </c>
      <c r="P29" s="30" t="s">
        <v>108</v>
      </c>
      <c r="Q29" s="19">
        <v>3</v>
      </c>
      <c r="R29" s="24">
        <v>2</v>
      </c>
      <c r="S29" s="22" cm="1">
        <f t="array" aca="1" ref="S29" ca="1">IFERROR(IF(ind.start&gt;0, ind.start,
                                IF(ind.end&lt;&gt;"", plan_start_calculation,
                                                          IF(d.id&lt;&gt;"",
                                                                             IF(OR(d.conn="FS",d.conn=""), fs_calculation,
                                                                             IF(d.conn="SS", ss_calculation,
                                                                             plan_start_calculation)),""))),"")</f>
        <v>45756</v>
      </c>
      <c r="T29" s="23" cm="1">
        <f t="array" aca="1" ref="T29" ca="1">IFERROR(IF(ind.start&lt;&gt;"", plan_end_calculation,
                                IF(ind.end&lt;&gt;"", ind.end,
                                                          IF(d.id&lt;&gt;"",
                                                                             IF(d.conn="SF", sf_calculation,
                                                                             IF(d.conn="FF", ff_calculation,
                                                                             plan_end_calculation)),""))),"")</f>
        <v>45757</v>
      </c>
      <c r="U29" s="33"/>
      <c r="V29" s="34"/>
      <c r="W29" s="35">
        <v>0</v>
      </c>
      <c r="X29" s="86"/>
      <c r="Y29" s="85">
        <v>0</v>
      </c>
      <c r="Z29" s="85">
        <v>0</v>
      </c>
      <c r="AA29" s="85">
        <v>0</v>
      </c>
      <c r="AB29" s="85">
        <v>0</v>
      </c>
      <c r="AC29" s="85">
        <v>0</v>
      </c>
      <c r="AD29" s="85">
        <v>0</v>
      </c>
      <c r="AE29" s="85">
        <v>0</v>
      </c>
      <c r="AF29" s="85">
        <v>0</v>
      </c>
      <c r="AG29" s="85">
        <v>0</v>
      </c>
      <c r="AH29" s="85">
        <v>0</v>
      </c>
      <c r="AI29" s="85">
        <v>0</v>
      </c>
      <c r="AJ29" s="85">
        <v>0</v>
      </c>
      <c r="AK29" s="85">
        <v>0</v>
      </c>
      <c r="AL29" s="85">
        <v>0</v>
      </c>
      <c r="AM29" s="85">
        <v>0</v>
      </c>
      <c r="AN29" s="85">
        <v>0</v>
      </c>
      <c r="AO29" s="85">
        <v>0</v>
      </c>
      <c r="AP29" s="85">
        <v>0</v>
      </c>
      <c r="AQ29" s="85">
        <v>0</v>
      </c>
      <c r="AR29" s="85">
        <v>0</v>
      </c>
      <c r="AS29" s="85">
        <v>0</v>
      </c>
      <c r="AT29" s="85">
        <v>0</v>
      </c>
      <c r="AU29" s="85">
        <v>0</v>
      </c>
      <c r="AV29" s="85">
        <v>0</v>
      </c>
      <c r="AW29" s="85">
        <v>0</v>
      </c>
      <c r="AX29" s="85">
        <v>0</v>
      </c>
      <c r="AY29" s="85">
        <v>0</v>
      </c>
      <c r="AZ29" s="85">
        <v>0</v>
      </c>
      <c r="BA29" s="85">
        <v>0</v>
      </c>
      <c r="BB29" s="85">
        <v>0</v>
      </c>
      <c r="BC29" s="85">
        <v>0</v>
      </c>
      <c r="BD29" s="85">
        <v>0</v>
      </c>
      <c r="BE29" s="85">
        <v>0</v>
      </c>
      <c r="BF29" s="85">
        <v>0</v>
      </c>
      <c r="BG29" s="85">
        <v>0</v>
      </c>
      <c r="BH29" s="85">
        <v>0</v>
      </c>
      <c r="BI29" s="85">
        <v>0</v>
      </c>
      <c r="BJ29" s="85">
        <v>0</v>
      </c>
      <c r="BK29" s="85">
        <v>0</v>
      </c>
      <c r="BL29" s="85">
        <v>0</v>
      </c>
      <c r="BM29" s="85">
        <v>0</v>
      </c>
      <c r="BN29" s="85">
        <v>0</v>
      </c>
      <c r="BO29" s="85">
        <v>0</v>
      </c>
      <c r="BP29" s="85">
        <v>0</v>
      </c>
      <c r="BQ29" s="85">
        <v>0</v>
      </c>
      <c r="BR29" s="85">
        <v>0</v>
      </c>
    </row>
    <row r="30" spans="1:70" s="4" customFormat="1" ht="12.75">
      <c r="A30" s="32"/>
      <c r="B30" s="18">
        <f t="shared" ca="1" si="2"/>
        <v>16</v>
      </c>
      <c r="C30" s="37">
        <f ca="1">IF(type&lt;&gt;"", IF(ROW(stage_id)=ROW($C$13)+2, 1, IF(type="S", MAX(prev_col_range)+1, MAX(prev_col_range))), -1)</f>
        <v>2</v>
      </c>
      <c r="D30" s="38">
        <f ca="1">_xlfn.IFNA(IF(OR(type="T", type="M"), MATCH(role,Settings!$I$9:$I$16,0), -1),-1)</f>
        <v>2</v>
      </c>
      <c r="E30" s="18" t="s">
        <v>97</v>
      </c>
      <c r="F30" s="17" t="s">
        <v>109</v>
      </c>
      <c r="H30" s="21" t="str">
        <f ca="1">_xlfn.IFNA(INDEX(Settings!$P$9:$P$35,MATCH(team_member, Settings!$N$9:$N$35,0)),"")</f>
        <v>RM</v>
      </c>
      <c r="I30" s="17" t="s">
        <v>36</v>
      </c>
      <c r="J30" s="19"/>
      <c r="K30" s="26"/>
      <c r="L30" s="27"/>
      <c r="M30" s="18">
        <f t="shared" ca="1" si="7"/>
        <v>15</v>
      </c>
      <c r="N30" s="28" t="str">
        <f t="shared" ca="1" si="3"/>
        <v>↖</v>
      </c>
      <c r="O30" s="29" t="str" cm="1">
        <f t="array" aca="1" ref="O30" ca="1">IFERROR("(" &amp; d.type &amp; ") " &amp; IF(LEN(d.name)&gt;7, LEFT(d.name, 7) &amp; "…", d.name),"")</f>
        <v>(T) Blowing…</v>
      </c>
      <c r="P30" s="30" t="s">
        <v>96</v>
      </c>
      <c r="Q30" s="19"/>
      <c r="R30" s="24">
        <v>3</v>
      </c>
      <c r="S30" s="22" cm="1">
        <f t="array" aca="1" ref="S30" ca="1">IFERROR(IF(ind.start&gt;0, ind.start,
                                IF(ind.end&lt;&gt;"", plan_start_calculation,
                                                          IF(d.id&lt;&gt;"",
                                                                             IF(OR(d.conn="FS",d.conn=""), fs_calculation,
                                                                             IF(d.conn="SS", ss_calculation,
                                                                             plan_start_calculation)),""))),"")</f>
        <v>45758</v>
      </c>
      <c r="T30" s="23" cm="1">
        <f t="array" aca="1" ref="T30" ca="1">IFERROR(IF(ind.start&lt;&gt;"", plan_end_calculation,
                                IF(ind.end&lt;&gt;"", ind.end,
                                                          IF(d.id&lt;&gt;"",
                                                                             IF(d.conn="SF", sf_calculation,
                                                                             IF(d.conn="FF", ff_calculation,
                                                                             plan_end_calculation)),""))),"")</f>
        <v>45762</v>
      </c>
      <c r="U30" s="33"/>
      <c r="V30" s="34"/>
      <c r="W30" s="35">
        <v>0</v>
      </c>
      <c r="X30" s="86"/>
      <c r="Y30" s="85">
        <v>0</v>
      </c>
      <c r="Z30" s="85">
        <v>0</v>
      </c>
      <c r="AA30" s="85">
        <v>0</v>
      </c>
      <c r="AB30" s="85">
        <v>0</v>
      </c>
      <c r="AC30" s="85">
        <v>0</v>
      </c>
      <c r="AD30" s="85">
        <v>0</v>
      </c>
      <c r="AE30" s="85">
        <v>0</v>
      </c>
      <c r="AF30" s="85">
        <v>0</v>
      </c>
      <c r="AG30" s="85">
        <v>0</v>
      </c>
      <c r="AH30" s="85">
        <v>0</v>
      </c>
      <c r="AI30" s="85">
        <v>0</v>
      </c>
      <c r="AJ30" s="85">
        <v>0</v>
      </c>
      <c r="AK30" s="85">
        <v>0</v>
      </c>
      <c r="AL30" s="85">
        <v>0</v>
      </c>
      <c r="AM30" s="85">
        <v>0</v>
      </c>
      <c r="AN30" s="85">
        <v>0</v>
      </c>
      <c r="AO30" s="85">
        <v>0</v>
      </c>
      <c r="AP30" s="85">
        <v>0</v>
      </c>
      <c r="AQ30" s="85">
        <v>0</v>
      </c>
      <c r="AR30" s="85">
        <v>0</v>
      </c>
      <c r="AS30" s="85">
        <v>0</v>
      </c>
      <c r="AT30" s="85">
        <v>0</v>
      </c>
      <c r="AU30" s="85">
        <v>0</v>
      </c>
      <c r="AV30" s="85">
        <v>0</v>
      </c>
      <c r="AW30" s="85">
        <v>0</v>
      </c>
      <c r="AX30" s="85">
        <v>0</v>
      </c>
      <c r="AY30" s="85">
        <v>0</v>
      </c>
      <c r="AZ30" s="85">
        <v>0</v>
      </c>
      <c r="BA30" s="85">
        <v>0</v>
      </c>
      <c r="BB30" s="85">
        <v>0</v>
      </c>
      <c r="BC30" s="85">
        <v>0</v>
      </c>
      <c r="BD30" s="85">
        <v>0</v>
      </c>
      <c r="BE30" s="85">
        <v>0</v>
      </c>
      <c r="BF30" s="85">
        <v>0</v>
      </c>
      <c r="BG30" s="85">
        <v>0</v>
      </c>
      <c r="BH30" s="85">
        <v>0</v>
      </c>
      <c r="BI30" s="85">
        <v>0</v>
      </c>
      <c r="BJ30" s="85">
        <v>0</v>
      </c>
      <c r="BK30" s="85">
        <v>0</v>
      </c>
      <c r="BL30" s="85">
        <v>0</v>
      </c>
      <c r="BM30" s="85">
        <v>0</v>
      </c>
      <c r="BN30" s="85">
        <v>0</v>
      </c>
      <c r="BO30" s="85">
        <v>0</v>
      </c>
      <c r="BP30" s="85">
        <v>0</v>
      </c>
      <c r="BQ30" s="85">
        <v>0</v>
      </c>
      <c r="BR30" s="85">
        <v>0</v>
      </c>
    </row>
    <row r="31" spans="1:70" s="4" customFormat="1" ht="12.75">
      <c r="A31" s="32"/>
      <c r="B31" s="18">
        <f t="shared" ca="1" si="2"/>
        <v>17</v>
      </c>
      <c r="C31" s="37">
        <f ca="1">IF(type&lt;&gt;"", IF(ROW(stage_id)=ROW($C$13)+2, 1, IF(type="S", MAX(prev_col_range)+1, MAX(prev_col_range))), -1)</f>
        <v>2</v>
      </c>
      <c r="D31" s="38">
        <f ca="1">_xlfn.IFNA(IF(OR(type="T", type="M"), MATCH(role,Settings!$I$9:$I$16,0), -1),-1)</f>
        <v>2</v>
      </c>
      <c r="E31" s="18" t="s">
        <v>97</v>
      </c>
      <c r="F31" s="17" t="s">
        <v>110</v>
      </c>
      <c r="H31" s="21" t="str">
        <f ca="1">_xlfn.IFNA(INDEX(Settings!$P$9:$P$35,MATCH(team_member, Settings!$N$9:$N$35,0)),"")</f>
        <v>RM</v>
      </c>
      <c r="I31" s="17" t="s">
        <v>36</v>
      </c>
      <c r="J31" s="19"/>
      <c r="K31" s="26"/>
      <c r="L31" s="27"/>
      <c r="M31" s="18">
        <f t="shared" ca="1" si="7"/>
        <v>16</v>
      </c>
      <c r="N31" s="28" t="str">
        <f t="shared" ca="1" si="3"/>
        <v>↖</v>
      </c>
      <c r="O31" s="29" t="str" cm="1">
        <f t="array" aca="1" ref="O31" ca="1">IFERROR("(" &amp; d.type &amp; ") " &amp; IF(LEN(d.name)&gt;7, LEFT(d.name, 7) &amp; "…", d.name),"")</f>
        <v>(T) T1 targ…</v>
      </c>
      <c r="P31" s="30" t="s">
        <v>108</v>
      </c>
      <c r="Q31" s="19"/>
      <c r="R31" s="24">
        <v>15</v>
      </c>
      <c r="S31" s="22" cm="1">
        <f t="array" aca="1" ref="S31" ca="1">IFERROR(IF(ind.start&gt;0, ind.start,
                                IF(ind.end&lt;&gt;"", plan_start_calculation,
                                                          IF(d.id&lt;&gt;"",
                                                                             IF(OR(d.conn="FS",d.conn=""), fs_calculation,
                                                                             IF(d.conn="SS", ss_calculation,
                                                                             plan_start_calculation)),""))),"")</f>
        <v>45758</v>
      </c>
      <c r="T31" s="23" cm="1">
        <f t="array" aca="1" ref="T31" ca="1">IFERROR(IF(ind.start&lt;&gt;"", plan_end_calculation,
                                IF(ind.end&lt;&gt;"", ind.end,
                                                          IF(d.id&lt;&gt;"",
                                                                             IF(d.conn="SF", sf_calculation,
                                                                             IF(d.conn="FF", ff_calculation,
                                                                             plan_end_calculation)),""))),"")</f>
        <v>45778</v>
      </c>
      <c r="U31" s="33"/>
      <c r="V31" s="34"/>
      <c r="W31" s="35">
        <v>0</v>
      </c>
      <c r="X31" s="86"/>
      <c r="Y31" s="85">
        <v>0</v>
      </c>
      <c r="Z31" s="85">
        <v>0</v>
      </c>
      <c r="AA31" s="85">
        <v>0</v>
      </c>
      <c r="AB31" s="85">
        <v>0</v>
      </c>
      <c r="AC31" s="85">
        <v>0</v>
      </c>
      <c r="AD31" s="85">
        <v>0</v>
      </c>
      <c r="AE31" s="85">
        <v>0</v>
      </c>
      <c r="AF31" s="85">
        <v>0</v>
      </c>
      <c r="AG31" s="85">
        <v>0</v>
      </c>
      <c r="AH31" s="85">
        <v>0</v>
      </c>
      <c r="AI31" s="85">
        <v>0</v>
      </c>
      <c r="AJ31" s="85">
        <v>0</v>
      </c>
      <c r="AK31" s="85">
        <v>0</v>
      </c>
      <c r="AL31" s="85">
        <v>0</v>
      </c>
      <c r="AM31" s="85">
        <v>0</v>
      </c>
      <c r="AN31" s="85">
        <v>0</v>
      </c>
      <c r="AO31" s="85">
        <v>0</v>
      </c>
      <c r="AP31" s="85">
        <v>0</v>
      </c>
      <c r="AQ31" s="85">
        <v>0</v>
      </c>
      <c r="AR31" s="85">
        <v>0</v>
      </c>
      <c r="AS31" s="85">
        <v>0</v>
      </c>
      <c r="AT31" s="85">
        <v>0</v>
      </c>
      <c r="AU31" s="85">
        <v>0</v>
      </c>
      <c r="AV31" s="85">
        <v>0</v>
      </c>
      <c r="AW31" s="85">
        <v>0</v>
      </c>
      <c r="AX31" s="85">
        <v>0</v>
      </c>
      <c r="AY31" s="85">
        <v>0</v>
      </c>
      <c r="AZ31" s="85">
        <v>0</v>
      </c>
      <c r="BA31" s="85">
        <v>0</v>
      </c>
      <c r="BB31" s="85">
        <v>0</v>
      </c>
      <c r="BC31" s="85">
        <v>0</v>
      </c>
      <c r="BD31" s="85">
        <v>0</v>
      </c>
      <c r="BE31" s="85">
        <v>0</v>
      </c>
      <c r="BF31" s="85">
        <v>0</v>
      </c>
      <c r="BG31" s="85">
        <v>0</v>
      </c>
      <c r="BH31" s="85">
        <v>0</v>
      </c>
      <c r="BI31" s="85">
        <v>0</v>
      </c>
      <c r="BJ31" s="85">
        <v>0</v>
      </c>
      <c r="BK31" s="85">
        <v>0</v>
      </c>
      <c r="BL31" s="85">
        <v>0</v>
      </c>
      <c r="BM31" s="85">
        <v>0</v>
      </c>
      <c r="BN31" s="85">
        <v>0</v>
      </c>
      <c r="BO31" s="85">
        <v>0</v>
      </c>
      <c r="BP31" s="85">
        <v>0</v>
      </c>
      <c r="BQ31" s="85">
        <v>0</v>
      </c>
      <c r="BR31" s="85">
        <v>0</v>
      </c>
    </row>
    <row r="32" spans="1:70" s="4" customFormat="1" ht="12.75">
      <c r="A32" s="32"/>
      <c r="B32" s="18">
        <f t="shared" ca="1" si="2"/>
        <v>18</v>
      </c>
      <c r="C32" s="37">
        <f ca="1">IF(type&lt;&gt;"", IF(ROW(stage_id)=ROW($C$13)+2, 1, IF(type="S", MAX(prev_col_range)+1, MAX(prev_col_range))), -1)</f>
        <v>2</v>
      </c>
      <c r="D32" s="38">
        <f ca="1">_xlfn.IFNA(IF(OR(type="T", type="M"), MATCH(role,Settings!$I$9:$I$16,0), -1),-1)</f>
        <v>2</v>
      </c>
      <c r="E32" s="18" t="s">
        <v>111</v>
      </c>
      <c r="F32" s="17" t="s">
        <v>112</v>
      </c>
      <c r="H32" s="21" t="str">
        <f ca="1">_xlfn.IFNA(INDEX(Settings!$P$9:$P$35,MATCH(team_member, Settings!$N$9:$N$35,0)),"")</f>
        <v>RM</v>
      </c>
      <c r="I32" s="17" t="s">
        <v>36</v>
      </c>
      <c r="J32" s="19"/>
      <c r="K32" s="26"/>
      <c r="L32" s="27"/>
      <c r="M32" s="18">
        <f t="shared" ca="1" si="7"/>
        <v>17</v>
      </c>
      <c r="N32" s="28" t="str">
        <f t="shared" ca="1" si="3"/>
        <v>↖</v>
      </c>
      <c r="O32" s="29" t="str" cm="1">
        <f t="array" aca="1" ref="O32" ca="1">IFERROR("(" &amp; d.type &amp; ") " &amp; IF(LEN(d.name)&gt;7, LEFT(d.name, 7) &amp; "…", d.name),"")</f>
        <v>(T) T2 Targ…</v>
      </c>
      <c r="P32" s="30" t="s">
        <v>108</v>
      </c>
      <c r="Q32" s="19"/>
      <c r="R32" s="24">
        <v>30</v>
      </c>
      <c r="S32" s="22" cm="1">
        <f t="array" aca="1" ref="S32" ca="1">IFERROR(IF(ind.start&gt;0, ind.start,
                                IF(ind.end&lt;&gt;"", plan_start_calculation,
                                                          IF(d.id&lt;&gt;"",
                                                                             IF(OR(d.conn="FS",d.conn=""), fs_calculation,
                                                                             IF(d.conn="SS", ss_calculation,
                                                                             plan_start_calculation)),""))),"")</f>
        <v>45758</v>
      </c>
      <c r="T32" s="23" cm="1">
        <f t="array" aca="1" ref="T32" ca="1">IFERROR(IF(ind.start&lt;&gt;"", plan_end_calculation,
                                IF(ind.end&lt;&gt;"", ind.end,
                                                          IF(d.id&lt;&gt;"",
                                                                             IF(d.conn="SF", sf_calculation,
                                                                             IF(d.conn="FF", ff_calculation,
                                                                             plan_end_calculation)),""))),"")</f>
        <v>45799</v>
      </c>
      <c r="U32" s="33"/>
      <c r="V32" s="34"/>
      <c r="W32" s="35">
        <v>0</v>
      </c>
      <c r="X32" s="86"/>
      <c r="Y32" s="85">
        <v>0</v>
      </c>
      <c r="Z32" s="85">
        <v>0</v>
      </c>
      <c r="AA32" s="85">
        <v>0</v>
      </c>
      <c r="AB32" s="85">
        <v>0</v>
      </c>
      <c r="AC32" s="85">
        <v>0</v>
      </c>
      <c r="AD32" s="85">
        <v>0</v>
      </c>
      <c r="AE32" s="85">
        <v>0</v>
      </c>
      <c r="AF32" s="85">
        <v>0</v>
      </c>
      <c r="AG32" s="85">
        <v>0</v>
      </c>
      <c r="AH32" s="85">
        <v>0</v>
      </c>
      <c r="AI32" s="85">
        <v>0</v>
      </c>
      <c r="AJ32" s="85">
        <v>0</v>
      </c>
      <c r="AK32" s="85">
        <v>0</v>
      </c>
      <c r="AL32" s="85">
        <v>0</v>
      </c>
      <c r="AM32" s="85">
        <v>0</v>
      </c>
      <c r="AN32" s="85">
        <v>0</v>
      </c>
      <c r="AO32" s="85">
        <v>0</v>
      </c>
      <c r="AP32" s="85">
        <v>0</v>
      </c>
      <c r="AQ32" s="85">
        <v>0</v>
      </c>
      <c r="AR32" s="85">
        <v>0</v>
      </c>
      <c r="AS32" s="85">
        <v>0</v>
      </c>
      <c r="AT32" s="85">
        <v>0</v>
      </c>
      <c r="AU32" s="85">
        <v>0</v>
      </c>
      <c r="AV32" s="85">
        <v>0</v>
      </c>
      <c r="AW32" s="85">
        <v>0</v>
      </c>
      <c r="AX32" s="85">
        <v>0</v>
      </c>
      <c r="AY32" s="85">
        <v>0</v>
      </c>
      <c r="AZ32" s="85">
        <v>0</v>
      </c>
      <c r="BA32" s="85">
        <v>0</v>
      </c>
      <c r="BB32" s="85">
        <v>0</v>
      </c>
      <c r="BC32" s="85">
        <v>0</v>
      </c>
      <c r="BD32" s="85">
        <v>0</v>
      </c>
      <c r="BE32" s="85">
        <v>0</v>
      </c>
      <c r="BF32" s="85">
        <v>0</v>
      </c>
      <c r="BG32" s="85">
        <v>0</v>
      </c>
      <c r="BH32" s="85">
        <v>0</v>
      </c>
      <c r="BI32" s="85">
        <v>0</v>
      </c>
      <c r="BJ32" s="85">
        <v>0</v>
      </c>
      <c r="BK32" s="85">
        <v>0</v>
      </c>
      <c r="BL32" s="85">
        <v>0</v>
      </c>
      <c r="BM32" s="85">
        <v>0</v>
      </c>
      <c r="BN32" s="85">
        <v>0</v>
      </c>
      <c r="BO32" s="85">
        <v>0</v>
      </c>
      <c r="BP32" s="85">
        <v>0</v>
      </c>
      <c r="BQ32" s="85">
        <v>0</v>
      </c>
      <c r="BR32" s="85">
        <v>0</v>
      </c>
    </row>
    <row r="33" spans="1:70" s="4" customFormat="1" ht="12.75">
      <c r="A33" s="32"/>
      <c r="B33" s="18">
        <f t="shared" ca="1" si="2"/>
        <v>19</v>
      </c>
      <c r="C33" s="37">
        <f ca="1">IF(type&lt;&gt;"", IF(ROW(stage_id)=ROW($C$13)+2, 1, IF(type="S", MAX(prev_col_range)+1, MAX(prev_col_range))), -1)</f>
        <v>2</v>
      </c>
      <c r="D33" s="38">
        <f ca="1">_xlfn.IFNA(IF(OR(type="T", type="M"), MATCH(role,Settings!$I$9:$I$16,0), -1),-1)</f>
        <v>2</v>
      </c>
      <c r="E33" s="18" t="s">
        <v>111</v>
      </c>
      <c r="F33" s="17" t="s">
        <v>113</v>
      </c>
      <c r="H33" s="21" t="str">
        <f ca="1">_xlfn.IFNA(INDEX(Settings!$P$9:$P$35,MATCH(team_member, Settings!$N$9:$N$35,0)),"")</f>
        <v>RM</v>
      </c>
      <c r="I33" s="17" t="s">
        <v>36</v>
      </c>
      <c r="J33" s="19"/>
      <c r="K33" s="26"/>
      <c r="L33" s="27"/>
      <c r="M33" s="18">
        <f t="shared" ca="1" si="7"/>
        <v>18</v>
      </c>
      <c r="N33" s="28" t="str">
        <f t="shared" ca="1" si="3"/>
        <v>↖</v>
      </c>
      <c r="O33" s="29" t="str" cm="1">
        <f t="array" aca="1" ref="O33" ca="1">IFERROR("(" &amp; d.type &amp; ") " &amp; IF(LEN(d.name)&gt;7, LEFT(d.name, 7) &amp; "…", d.name),"")</f>
        <v>(M) T3 Targ…</v>
      </c>
      <c r="P33" s="30" t="s">
        <v>96</v>
      </c>
      <c r="Q33" s="19"/>
      <c r="R33" s="24">
        <v>5</v>
      </c>
      <c r="S33" s="22" cm="1">
        <f t="array" aca="1" ref="S33" ca="1">IFERROR(IF(ind.start&gt;0, ind.start,
                                IF(ind.end&lt;&gt;"", plan_start_calculation,
                                                          IF(d.id&lt;&gt;"",
                                                                             IF(OR(d.conn="FS",d.conn=""), fs_calculation,
                                                                             IF(d.conn="SS", ss_calculation,
                                                                             plan_start_calculation)),""))),"")</f>
        <v>45800</v>
      </c>
      <c r="T33" s="23" cm="1">
        <f t="array" aca="1" ref="T33" ca="1">IFERROR(IF(ind.start&lt;&gt;"", plan_end_calculation,
                                IF(ind.end&lt;&gt;"", ind.end,
                                                          IF(d.id&lt;&gt;"",
                                                                             IF(d.conn="SF", sf_calculation,
                                                                             IF(d.conn="FF", ff_calculation,
                                                                             plan_end_calculation)),""))),"")</f>
        <v>45806</v>
      </c>
      <c r="U33" s="33"/>
      <c r="V33" s="34"/>
      <c r="W33" s="35">
        <v>0</v>
      </c>
      <c r="X33" s="86"/>
      <c r="Y33" s="85">
        <v>0</v>
      </c>
      <c r="Z33" s="85">
        <v>0</v>
      </c>
      <c r="AA33" s="85">
        <v>0</v>
      </c>
      <c r="AB33" s="85">
        <v>0</v>
      </c>
      <c r="AC33" s="85">
        <v>0</v>
      </c>
      <c r="AD33" s="85">
        <v>0</v>
      </c>
      <c r="AE33" s="85">
        <v>0</v>
      </c>
      <c r="AF33" s="85">
        <v>0</v>
      </c>
      <c r="AG33" s="85">
        <v>0</v>
      </c>
      <c r="AH33" s="85">
        <v>0</v>
      </c>
      <c r="AI33" s="85">
        <v>0</v>
      </c>
      <c r="AJ33" s="85">
        <v>0</v>
      </c>
      <c r="AK33" s="85">
        <v>0</v>
      </c>
      <c r="AL33" s="85">
        <v>0</v>
      </c>
      <c r="AM33" s="85">
        <v>0</v>
      </c>
      <c r="AN33" s="85">
        <v>0</v>
      </c>
      <c r="AO33" s="85">
        <v>0</v>
      </c>
      <c r="AP33" s="85">
        <v>0</v>
      </c>
      <c r="AQ33" s="85">
        <v>0</v>
      </c>
      <c r="AR33" s="85">
        <v>0</v>
      </c>
      <c r="AS33" s="85">
        <v>0</v>
      </c>
      <c r="AT33" s="85">
        <v>0</v>
      </c>
      <c r="AU33" s="85">
        <v>0</v>
      </c>
      <c r="AV33" s="85">
        <v>0</v>
      </c>
      <c r="AW33" s="85">
        <v>0</v>
      </c>
      <c r="AX33" s="85">
        <v>0</v>
      </c>
      <c r="AY33" s="85">
        <v>0</v>
      </c>
      <c r="AZ33" s="85">
        <v>0</v>
      </c>
      <c r="BA33" s="85">
        <v>0</v>
      </c>
      <c r="BB33" s="85">
        <v>0</v>
      </c>
      <c r="BC33" s="85">
        <v>0</v>
      </c>
      <c r="BD33" s="85">
        <v>0</v>
      </c>
      <c r="BE33" s="85">
        <v>0</v>
      </c>
      <c r="BF33" s="85">
        <v>0</v>
      </c>
      <c r="BG33" s="85">
        <v>0</v>
      </c>
      <c r="BH33" s="85">
        <v>0</v>
      </c>
      <c r="BI33" s="85">
        <v>0</v>
      </c>
      <c r="BJ33" s="85">
        <v>0</v>
      </c>
      <c r="BK33" s="85">
        <v>0</v>
      </c>
      <c r="BL33" s="85">
        <v>0</v>
      </c>
      <c r="BM33" s="85">
        <v>0</v>
      </c>
      <c r="BN33" s="85">
        <v>0</v>
      </c>
      <c r="BO33" s="85">
        <v>0</v>
      </c>
      <c r="BP33" s="85">
        <v>0</v>
      </c>
      <c r="BQ33" s="85">
        <v>0</v>
      </c>
      <c r="BR33" s="85">
        <v>0</v>
      </c>
    </row>
    <row r="34" spans="1:70" s="4" customFormat="1" ht="12.75">
      <c r="A34" s="32"/>
      <c r="B34" s="18">
        <f t="shared" ca="1" si="2"/>
        <v>20</v>
      </c>
      <c r="C34" s="37">
        <f ca="1">IF(type&lt;&gt;"", IF(ROW(stage_id)=ROW($C$13)+2, 1, IF(type="S", MAX(prev_col_range)+1, MAX(prev_col_range))), -1)</f>
        <v>2</v>
      </c>
      <c r="D34" s="38">
        <f ca="1">_xlfn.IFNA(IF(OR(type="T", type="M"), MATCH(role,Settings!$I$9:$I$16,0), -1),-1)</f>
        <v>2</v>
      </c>
      <c r="E34" s="18" t="s">
        <v>111</v>
      </c>
      <c r="F34" s="17" t="s">
        <v>114</v>
      </c>
      <c r="H34" s="21" t="str">
        <f ca="1">_xlfn.IFNA(INDEX(Settings!$P$9:$P$35,MATCH(team_member, Settings!$N$9:$N$35,0)),"")</f>
        <v>RM</v>
      </c>
      <c r="I34" s="17" t="s">
        <v>36</v>
      </c>
      <c r="J34" s="19"/>
      <c r="K34" s="26"/>
      <c r="L34" s="27"/>
      <c r="M34" s="18">
        <f t="shared" ca="1" si="7"/>
        <v>19</v>
      </c>
      <c r="N34" s="28" t="str">
        <f t="shared" ca="1" si="3"/>
        <v>↖</v>
      </c>
      <c r="O34" s="29" t="str" cm="1">
        <f t="array" aca="1" ref="O34" ca="1">IFERROR("(" &amp; d.type &amp; ") " &amp; IF(LEN(d.name)&gt;7, LEFT(d.name, 7) &amp; "…", d.name),"")</f>
        <v>(M) Airtel …</v>
      </c>
      <c r="P34" s="30" t="s">
        <v>96</v>
      </c>
      <c r="Q34" s="19"/>
      <c r="R34" s="24">
        <v>1</v>
      </c>
      <c r="S34" s="22" cm="1">
        <f t="array" aca="1" ref="S34" ca="1">IFERROR(IF(ind.start&gt;0, ind.start,
                                IF(ind.end&lt;&gt;"", plan_start_calculation,
                                                          IF(d.id&lt;&gt;"",
                                                                             IF(OR(d.conn="FS",d.conn=""), fs_calculation,
                                                                             IF(d.conn="SS", ss_calculation,
                                                                             plan_start_calculation)),""))),"")</f>
        <v>45807</v>
      </c>
      <c r="T34" s="23" cm="1">
        <f t="array" aca="1" ref="T34" ca="1">IFERROR(IF(ind.start&lt;&gt;"", plan_end_calculation,
                                IF(ind.end&lt;&gt;"", ind.end,
                                                          IF(d.id&lt;&gt;"",
                                                                             IF(d.conn="SF", sf_calculation,
                                                                             IF(d.conn="FF", ff_calculation,
                                                                             plan_end_calculation)),""))),"")</f>
        <v>45807</v>
      </c>
      <c r="U34" s="33"/>
      <c r="V34" s="34"/>
      <c r="W34" s="35">
        <v>0</v>
      </c>
      <c r="X34" s="86"/>
      <c r="Y34" s="85">
        <v>0</v>
      </c>
      <c r="Z34" s="85">
        <v>0</v>
      </c>
      <c r="AA34" s="85">
        <v>0</v>
      </c>
      <c r="AB34" s="85">
        <v>0</v>
      </c>
      <c r="AC34" s="85">
        <v>0</v>
      </c>
      <c r="AD34" s="85">
        <v>0</v>
      </c>
      <c r="AE34" s="85">
        <v>0</v>
      </c>
      <c r="AF34" s="85">
        <v>0</v>
      </c>
      <c r="AG34" s="85">
        <v>0</v>
      </c>
      <c r="AH34" s="85">
        <v>0</v>
      </c>
      <c r="AI34" s="85">
        <v>0</v>
      </c>
      <c r="AJ34" s="85">
        <v>0</v>
      </c>
      <c r="AK34" s="85">
        <v>0</v>
      </c>
      <c r="AL34" s="85">
        <v>0</v>
      </c>
      <c r="AM34" s="85">
        <v>0</v>
      </c>
      <c r="AN34" s="85">
        <v>0</v>
      </c>
      <c r="AO34" s="85">
        <v>0</v>
      </c>
      <c r="AP34" s="85">
        <v>0</v>
      </c>
      <c r="AQ34" s="85">
        <v>0</v>
      </c>
      <c r="AR34" s="85">
        <v>0</v>
      </c>
      <c r="AS34" s="85">
        <v>0</v>
      </c>
      <c r="AT34" s="85">
        <v>0</v>
      </c>
      <c r="AU34" s="85">
        <v>0</v>
      </c>
      <c r="AV34" s="85">
        <v>0</v>
      </c>
      <c r="AW34" s="85">
        <v>0</v>
      </c>
      <c r="AX34" s="85">
        <v>0</v>
      </c>
      <c r="AY34" s="85">
        <v>0</v>
      </c>
      <c r="AZ34" s="85">
        <v>0</v>
      </c>
      <c r="BA34" s="85">
        <v>0</v>
      </c>
      <c r="BB34" s="85">
        <v>0</v>
      </c>
      <c r="BC34" s="85">
        <v>0</v>
      </c>
      <c r="BD34" s="85">
        <v>0</v>
      </c>
      <c r="BE34" s="85">
        <v>0</v>
      </c>
      <c r="BF34" s="85">
        <v>0</v>
      </c>
      <c r="BG34" s="85">
        <v>0</v>
      </c>
      <c r="BH34" s="85">
        <v>0</v>
      </c>
      <c r="BI34" s="85">
        <v>0</v>
      </c>
      <c r="BJ34" s="85">
        <v>0</v>
      </c>
      <c r="BK34" s="85">
        <v>0</v>
      </c>
      <c r="BL34" s="85">
        <v>0</v>
      </c>
      <c r="BM34" s="85">
        <v>0</v>
      </c>
      <c r="BN34" s="85">
        <v>0</v>
      </c>
      <c r="BO34" s="85">
        <v>0</v>
      </c>
      <c r="BP34" s="85">
        <v>0</v>
      </c>
      <c r="BQ34" s="85">
        <v>0</v>
      </c>
      <c r="BR34" s="85">
        <v>0</v>
      </c>
    </row>
    <row r="35" spans="1:70" s="4" customFormat="1" ht="12.75">
      <c r="A35" s="32"/>
      <c r="B35" s="18">
        <f t="shared" ca="1" si="2"/>
        <v>21</v>
      </c>
      <c r="C35" s="37">
        <f ca="1">IF(type&lt;&gt;"", IF(ROW(stage_id)=ROW($C$13)+2, 1, IF(type="S", MAX(prev_col_range)+1, MAX(prev_col_range))), -1)</f>
        <v>3</v>
      </c>
      <c r="D35" s="38">
        <f ca="1">_xlfn.IFNA(IF(OR(type="T", type="M"), MATCH(role,Settings!$I$9:$I$16,0), -1),-1)</f>
        <v>-1</v>
      </c>
      <c r="E35" s="18" t="s">
        <v>94</v>
      </c>
      <c r="F35" s="17" t="s">
        <v>105</v>
      </c>
      <c r="H35" s="21" t="str">
        <f ca="1">_xlfn.IFNA(INDEX(Settings!$P$9:$P$35,MATCH(team_member, Settings!$N$9:$N$35,0)),"")</f>
        <v/>
      </c>
      <c r="I35" s="17"/>
      <c r="J35" s="19"/>
      <c r="K35" s="26">
        <f ca="1">MIN(S36:S46)</f>
        <v>45735</v>
      </c>
      <c r="L35" s="27"/>
      <c r="M35" s="18"/>
      <c r="N35" s="28" t="str">
        <f t="shared" ca="1" si="3"/>
        <v/>
      </c>
      <c r="O35" s="29" t="str" cm="1">
        <f t="array" aca="1" ref="O35" ca="1">IFERROR("(" &amp; d.type &amp; ") " &amp; IF(LEN(d.name)&gt;7, LEFT(d.name, 7) &amp; "…", d.name),"")</f>
        <v/>
      </c>
      <c r="P35" s="30" t="s">
        <v>96</v>
      </c>
      <c r="Q35" s="19"/>
      <c r="R35" s="24">
        <f ca="1">NETWORKDAYS(plan_start, MAX(T36:T46))</f>
        <v>52</v>
      </c>
      <c r="S35" s="22" cm="1">
        <f t="array" aca="1" ref="S35" ca="1">IFERROR(IF(ind.start&gt;0, ind.start,
                                IF(ind.end&lt;&gt;"", plan_start_calculation,
                                                          IF(d.id&lt;&gt;"",
                                                                             IF(OR(d.conn="FS",d.conn=""), fs_calculation,
                                                                             IF(d.conn="SS", ss_calculation,
                                                                             plan_start_calculation)),""))),"")</f>
        <v>45735</v>
      </c>
      <c r="T35" s="23" cm="1">
        <f t="array" aca="1" ref="T35" ca="1">IFERROR(IF(ind.start&lt;&gt;"", plan_end_calculation,
                                IF(ind.end&lt;&gt;"", ind.end,
                                                          IF(d.id&lt;&gt;"",
                                                                             IF(d.conn="SF", sf_calculation,
                                                                             IF(d.conn="FF", ff_calculation,
                                                                             plan_end_calculation)),""))),"")</f>
        <v>45806</v>
      </c>
      <c r="U35" s="33"/>
      <c r="V35" s="34"/>
      <c r="W35" s="35" cm="1">
        <f t="array" ref="W35">SUM(W36:W46*R36:R46)/SUM(R36:R46)</f>
        <v>0</v>
      </c>
      <c r="X35" s="86"/>
      <c r="Y35" s="85">
        <v>0</v>
      </c>
      <c r="Z35" s="85">
        <v>0</v>
      </c>
      <c r="AA35" s="85">
        <v>0</v>
      </c>
      <c r="AB35" s="85">
        <v>0</v>
      </c>
      <c r="AC35" s="85">
        <v>0</v>
      </c>
      <c r="AD35" s="85">
        <v>0</v>
      </c>
      <c r="AE35" s="85">
        <v>0</v>
      </c>
      <c r="AF35" s="85">
        <v>0</v>
      </c>
      <c r="AG35" s="85">
        <v>0</v>
      </c>
      <c r="AH35" s="85">
        <v>0</v>
      </c>
      <c r="AI35" s="85">
        <v>0</v>
      </c>
      <c r="AJ35" s="85">
        <v>0</v>
      </c>
      <c r="AK35" s="85">
        <v>0</v>
      </c>
      <c r="AL35" s="85">
        <v>0</v>
      </c>
      <c r="AM35" s="85">
        <v>0</v>
      </c>
      <c r="AN35" s="85">
        <v>0</v>
      </c>
      <c r="AO35" s="85">
        <v>0</v>
      </c>
      <c r="AP35" s="85">
        <v>0</v>
      </c>
      <c r="AQ35" s="85">
        <v>0</v>
      </c>
      <c r="AR35" s="85">
        <v>0</v>
      </c>
      <c r="AS35" s="85">
        <v>0</v>
      </c>
      <c r="AT35" s="85">
        <v>0</v>
      </c>
      <c r="AU35" s="85">
        <v>0</v>
      </c>
      <c r="AV35" s="85">
        <v>0</v>
      </c>
      <c r="AW35" s="85">
        <v>0</v>
      </c>
      <c r="AX35" s="85">
        <v>0</v>
      </c>
      <c r="AY35" s="85">
        <v>0</v>
      </c>
      <c r="AZ35" s="85">
        <v>0</v>
      </c>
      <c r="BA35" s="85">
        <v>0</v>
      </c>
      <c r="BB35" s="85">
        <v>0</v>
      </c>
      <c r="BC35" s="85">
        <v>0</v>
      </c>
      <c r="BD35" s="85">
        <v>0</v>
      </c>
      <c r="BE35" s="85">
        <v>0</v>
      </c>
      <c r="BF35" s="85">
        <v>0</v>
      </c>
      <c r="BG35" s="85">
        <v>0</v>
      </c>
      <c r="BH35" s="85">
        <v>0</v>
      </c>
      <c r="BI35" s="85">
        <v>0</v>
      </c>
      <c r="BJ35" s="85">
        <v>0</v>
      </c>
      <c r="BK35" s="85">
        <v>0</v>
      </c>
      <c r="BL35" s="85">
        <v>0</v>
      </c>
      <c r="BM35" s="85">
        <v>0</v>
      </c>
      <c r="BN35" s="85">
        <v>0</v>
      </c>
      <c r="BO35" s="85">
        <v>0</v>
      </c>
      <c r="BP35" s="85">
        <v>0</v>
      </c>
      <c r="BQ35" s="85">
        <v>0</v>
      </c>
      <c r="BR35" s="85">
        <v>0</v>
      </c>
    </row>
    <row r="36" spans="1:70" s="4" customFormat="1" ht="12.75">
      <c r="A36" s="32"/>
      <c r="B36" s="18">
        <f t="shared" ca="1" si="2"/>
        <v>22</v>
      </c>
      <c r="C36" s="37">
        <f ca="1">IF(type&lt;&gt;"", IF(ROW(stage_id)=ROW($C$13)+2, 1, IF(type="S", MAX(prev_col_range)+1, MAX(prev_col_range))), -1)</f>
        <v>3</v>
      </c>
      <c r="D36" s="38">
        <f ca="1">_xlfn.IFNA(IF(OR(type="T", type="M"), MATCH(role,Settings!$I$9:$I$16,0), -1),-1)</f>
        <v>1</v>
      </c>
      <c r="E36" s="18" t="s">
        <v>97</v>
      </c>
      <c r="F36" s="17" t="s">
        <v>98</v>
      </c>
      <c r="H36" s="21" t="str">
        <f ca="1">_xlfn.IFNA(INDEX(Settings!$P$9:$P$35,MATCH(team_member, Settings!$N$9:$N$35,0)),"")</f>
        <v>ROW</v>
      </c>
      <c r="I36" s="17" t="s">
        <v>40</v>
      </c>
      <c r="J36" s="19"/>
      <c r="K36" s="26">
        <v>45735</v>
      </c>
      <c r="L36" s="27"/>
      <c r="M36" s="18"/>
      <c r="N36" s="28" t="str">
        <f t="shared" ca="1" si="3"/>
        <v/>
      </c>
      <c r="O36" s="29" t="str" cm="1">
        <f t="array" aca="1" ref="O36" ca="1">IFERROR("(" &amp; d.type &amp; ") " &amp; IF(LEN(d.name)&gt;7, LEFT(d.name, 7) &amp; "…", d.name),"")</f>
        <v/>
      </c>
      <c r="P36" s="30"/>
      <c r="Q36" s="19"/>
      <c r="R36" s="24">
        <v>2</v>
      </c>
      <c r="S36" s="22" cm="1">
        <f t="array" aca="1" ref="S36" ca="1">IFERROR(IF(ind.start&gt;0, ind.start,
                                IF(ind.end&lt;&gt;"", plan_start_calculation,
                                                          IF(d.id&lt;&gt;"",
                                                                             IF(OR(d.conn="FS",d.conn=""), fs_calculation,
                                                                             IF(d.conn="SS", ss_calculation,
                                                                             plan_start_calculation)),""))),"")</f>
        <v>45735</v>
      </c>
      <c r="T36" s="23" cm="1">
        <f t="array" aca="1" ref="T36" ca="1">IFERROR(IF(ind.start&lt;&gt;"", plan_end_calculation,
                                IF(ind.end&lt;&gt;"", ind.end,
                                                          IF(d.id&lt;&gt;"",
                                                                             IF(d.conn="SF", sf_calculation,
                                                                             IF(d.conn="FF", ff_calculation,
                                                                             plan_end_calculation)),""))),"")</f>
        <v>45736</v>
      </c>
      <c r="U36" s="33"/>
      <c r="V36" s="34"/>
      <c r="W36" s="35"/>
      <c r="X36" s="86"/>
      <c r="Y36" s="85">
        <v>0</v>
      </c>
      <c r="Z36" s="85">
        <v>0</v>
      </c>
      <c r="AA36" s="85">
        <v>0</v>
      </c>
      <c r="AB36" s="85">
        <v>0</v>
      </c>
      <c r="AC36" s="85">
        <v>0</v>
      </c>
      <c r="AD36" s="85">
        <v>0</v>
      </c>
      <c r="AE36" s="85">
        <v>0</v>
      </c>
      <c r="AF36" s="85">
        <v>0</v>
      </c>
      <c r="AG36" s="85">
        <v>0</v>
      </c>
      <c r="AH36" s="85">
        <v>0</v>
      </c>
      <c r="AI36" s="85">
        <v>0</v>
      </c>
      <c r="AJ36" s="85">
        <v>0</v>
      </c>
      <c r="AK36" s="85">
        <v>0</v>
      </c>
      <c r="AL36" s="85">
        <v>0</v>
      </c>
      <c r="AM36" s="85">
        <v>0</v>
      </c>
      <c r="AN36" s="85">
        <v>0</v>
      </c>
      <c r="AO36" s="85">
        <v>0</v>
      </c>
      <c r="AP36" s="85">
        <v>0</v>
      </c>
      <c r="AQ36" s="85">
        <v>0</v>
      </c>
      <c r="AR36" s="85">
        <v>0</v>
      </c>
      <c r="AS36" s="85">
        <v>0</v>
      </c>
      <c r="AT36" s="85">
        <v>0</v>
      </c>
      <c r="AU36" s="85">
        <v>0</v>
      </c>
      <c r="AV36" s="85">
        <v>0</v>
      </c>
      <c r="AW36" s="85">
        <v>0</v>
      </c>
      <c r="AX36" s="85">
        <v>0</v>
      </c>
      <c r="AY36" s="85">
        <v>0</v>
      </c>
      <c r="AZ36" s="85">
        <v>0</v>
      </c>
      <c r="BA36" s="85">
        <v>0</v>
      </c>
      <c r="BB36" s="85">
        <v>0</v>
      </c>
      <c r="BC36" s="85">
        <v>0</v>
      </c>
      <c r="BD36" s="85">
        <v>0</v>
      </c>
      <c r="BE36" s="85">
        <v>0</v>
      </c>
      <c r="BF36" s="85">
        <v>0</v>
      </c>
      <c r="BG36" s="85">
        <v>0</v>
      </c>
      <c r="BH36" s="85">
        <v>0</v>
      </c>
      <c r="BI36" s="85">
        <v>0</v>
      </c>
      <c r="BJ36" s="85">
        <v>0</v>
      </c>
      <c r="BK36" s="85">
        <v>0</v>
      </c>
      <c r="BL36" s="85">
        <v>0</v>
      </c>
      <c r="BM36" s="85">
        <v>0</v>
      </c>
      <c r="BN36" s="85">
        <v>0</v>
      </c>
      <c r="BO36" s="85">
        <v>0</v>
      </c>
      <c r="BP36" s="85">
        <v>0</v>
      </c>
      <c r="BQ36" s="85">
        <v>0</v>
      </c>
      <c r="BR36" s="85">
        <v>0</v>
      </c>
    </row>
    <row r="37" spans="1:70" s="4" customFormat="1" ht="12.75">
      <c r="A37" s="32"/>
      <c r="B37" s="18">
        <f t="shared" ca="1" si="2"/>
        <v>23</v>
      </c>
      <c r="C37" s="37">
        <f ca="1">IF(type&lt;&gt;"", IF(ROW(stage_id)=ROW($C$13)+2, 1, IF(type="S", MAX(prev_col_range)+1, MAX(prev_col_range))), -1)</f>
        <v>3</v>
      </c>
      <c r="D37" s="38">
        <f ca="1">_xlfn.IFNA(IF(OR(type="T", type="M"), MATCH(role,Settings!$I$9:$I$16,0), -1),-1)</f>
        <v>1</v>
      </c>
      <c r="E37" s="18" t="s">
        <v>97</v>
      </c>
      <c r="F37" s="17" t="s">
        <v>99</v>
      </c>
      <c r="H37" s="21" t="str">
        <f ca="1">_xlfn.IFNA(INDEX(Settings!$P$9:$P$35,MATCH(team_member, Settings!$N$9:$N$35,0)),"")</f>
        <v>ROW</v>
      </c>
      <c r="I37" s="17" t="s">
        <v>40</v>
      </c>
      <c r="J37" s="19"/>
      <c r="K37" s="26"/>
      <c r="L37" s="27"/>
      <c r="M37" s="18">
        <f t="shared" ref="M37:M46" ca="1" si="8">B36</f>
        <v>22</v>
      </c>
      <c r="N37" s="28" t="str">
        <f t="shared" ca="1" si="3"/>
        <v>↖</v>
      </c>
      <c r="O37" s="29" t="str" cm="1">
        <f t="array" aca="1" ref="O37" ca="1">IFERROR("(" &amp; d.type &amp; ") " &amp; IF(LEN(d.name)&gt;7, LEFT(d.name, 7) &amp; "…", d.name),"")</f>
        <v>(T) Applica…</v>
      </c>
      <c r="P37" s="30" t="s">
        <v>96</v>
      </c>
      <c r="Q37" s="19"/>
      <c r="R37" s="24">
        <v>5</v>
      </c>
      <c r="S37" s="22" cm="1">
        <f t="array" aca="1" ref="S37" ca="1">IFERROR(IF(ind.start&gt;0, ind.start,
                                IF(ind.end&lt;&gt;"", plan_start_calculation,
                                                          IF(d.id&lt;&gt;"",
                                                                             IF(OR(d.conn="FS",d.conn=""), fs_calculation,
                                                                             IF(d.conn="SS", ss_calculation,
                                                                             plan_start_calculation)),""))),"")</f>
        <v>45737</v>
      </c>
      <c r="T37" s="23" cm="1">
        <f t="array" aca="1" ref="T37" ca="1">IFERROR(IF(ind.start&lt;&gt;"", plan_end_calculation,
                                IF(ind.end&lt;&gt;"", ind.end,
                                                          IF(d.id&lt;&gt;"",
                                                                             IF(d.conn="SF", sf_calculation,
                                                                             IF(d.conn="FF", ff_calculation,
                                                                             plan_end_calculation)),""))),"")</f>
        <v>45743</v>
      </c>
      <c r="U37" s="33"/>
      <c r="V37" s="34"/>
      <c r="W37" s="35"/>
      <c r="X37" s="86"/>
      <c r="Y37" s="85">
        <v>0</v>
      </c>
      <c r="Z37" s="85">
        <v>0</v>
      </c>
      <c r="AA37" s="85">
        <v>0</v>
      </c>
      <c r="AB37" s="85">
        <v>0</v>
      </c>
      <c r="AC37" s="85">
        <v>0</v>
      </c>
      <c r="AD37" s="85">
        <v>0</v>
      </c>
      <c r="AE37" s="85">
        <v>0</v>
      </c>
      <c r="AF37" s="85">
        <v>0</v>
      </c>
      <c r="AG37" s="85">
        <v>0</v>
      </c>
      <c r="AH37" s="85">
        <v>0</v>
      </c>
      <c r="AI37" s="85">
        <v>0</v>
      </c>
      <c r="AJ37" s="85">
        <v>0</v>
      </c>
      <c r="AK37" s="85">
        <v>0</v>
      </c>
      <c r="AL37" s="85">
        <v>0</v>
      </c>
      <c r="AM37" s="85">
        <v>0</v>
      </c>
      <c r="AN37" s="85">
        <v>0</v>
      </c>
      <c r="AO37" s="85">
        <v>0</v>
      </c>
      <c r="AP37" s="85">
        <v>0</v>
      </c>
      <c r="AQ37" s="85">
        <v>0</v>
      </c>
      <c r="AR37" s="85">
        <v>0</v>
      </c>
      <c r="AS37" s="85">
        <v>0</v>
      </c>
      <c r="AT37" s="85">
        <v>0</v>
      </c>
      <c r="AU37" s="85">
        <v>0</v>
      </c>
      <c r="AV37" s="85">
        <v>0</v>
      </c>
      <c r="AW37" s="85">
        <v>0</v>
      </c>
      <c r="AX37" s="85">
        <v>0</v>
      </c>
      <c r="AY37" s="85">
        <v>0</v>
      </c>
      <c r="AZ37" s="85">
        <v>0</v>
      </c>
      <c r="BA37" s="85">
        <v>0</v>
      </c>
      <c r="BB37" s="85">
        <v>0</v>
      </c>
      <c r="BC37" s="85">
        <v>0</v>
      </c>
      <c r="BD37" s="85">
        <v>0</v>
      </c>
      <c r="BE37" s="85">
        <v>0</v>
      </c>
      <c r="BF37" s="85">
        <v>0</v>
      </c>
      <c r="BG37" s="85">
        <v>0</v>
      </c>
      <c r="BH37" s="85">
        <v>0</v>
      </c>
      <c r="BI37" s="85">
        <v>0</v>
      </c>
      <c r="BJ37" s="85">
        <v>0</v>
      </c>
      <c r="BK37" s="85">
        <v>0</v>
      </c>
      <c r="BL37" s="85">
        <v>0</v>
      </c>
      <c r="BM37" s="85">
        <v>0</v>
      </c>
      <c r="BN37" s="85">
        <v>0</v>
      </c>
      <c r="BO37" s="85">
        <v>0</v>
      </c>
      <c r="BP37" s="85">
        <v>0</v>
      </c>
      <c r="BQ37" s="85">
        <v>0</v>
      </c>
      <c r="BR37" s="85">
        <v>0</v>
      </c>
    </row>
    <row r="38" spans="1:70" s="4" customFormat="1" ht="12.75">
      <c r="A38" s="32"/>
      <c r="B38" s="18">
        <f t="shared" ca="1" si="2"/>
        <v>24</v>
      </c>
      <c r="C38" s="37">
        <f ca="1">IF(type&lt;&gt;"", IF(ROW(stage_id)=ROW($C$13)+2, 1, IF(type="S", MAX(prev_col_range)+1, MAX(prev_col_range))), -1)</f>
        <v>3</v>
      </c>
      <c r="D38" s="38">
        <f ca="1">_xlfn.IFNA(IF(OR(type="T", type="M"), MATCH(role,Settings!$I$9:$I$16,0), -1),-1)</f>
        <v>1</v>
      </c>
      <c r="E38" s="18" t="s">
        <v>97</v>
      </c>
      <c r="F38" s="17" t="s">
        <v>100</v>
      </c>
      <c r="H38" s="21" t="str">
        <f ca="1">_xlfn.IFNA(INDEX(Settings!$P$9:$P$35,MATCH(team_member, Settings!$N$9:$N$35,0)),"")</f>
        <v>ROW</v>
      </c>
      <c r="I38" s="17" t="s">
        <v>40</v>
      </c>
      <c r="J38" s="19"/>
      <c r="K38" s="26"/>
      <c r="L38" s="27"/>
      <c r="M38" s="18">
        <f t="shared" ca="1" si="8"/>
        <v>23</v>
      </c>
      <c r="N38" s="28" t="str">
        <f t="shared" ca="1" si="3"/>
        <v>↖</v>
      </c>
      <c r="O38" s="29" t="str" cm="1">
        <f t="array" aca="1" ref="O38" ca="1">IFERROR("(" &amp; d.type &amp; ") " &amp; IF(LEN(d.name)&gt;7, LEFT(d.name, 7) &amp; "…", d.name),"")</f>
        <v>(T) Demand …</v>
      </c>
      <c r="P38" s="30" t="s">
        <v>96</v>
      </c>
      <c r="Q38" s="19"/>
      <c r="R38" s="24">
        <v>5</v>
      </c>
      <c r="S38" s="22" cm="1">
        <f t="array" aca="1" ref="S38" ca="1">IFERROR(IF(ind.start&gt;0, ind.start,
                                IF(ind.end&lt;&gt;"", plan_start_calculation,
                                                          IF(d.id&lt;&gt;"",
                                                                             IF(OR(d.conn="FS",d.conn=""), fs_calculation,
                                                                             IF(d.conn="SS", ss_calculation,
                                                                             plan_start_calculation)),""))),"")</f>
        <v>45744</v>
      </c>
      <c r="T38" s="23" cm="1">
        <f t="array" aca="1" ref="T38" ca="1">IFERROR(IF(ind.start&lt;&gt;"", plan_end_calculation,
                                IF(ind.end&lt;&gt;"", ind.end,
                                                          IF(d.id&lt;&gt;"",
                                                                             IF(d.conn="SF", sf_calculation,
                                                                             IF(d.conn="FF", ff_calculation,
                                                                             plan_end_calculation)),""))),"")</f>
        <v>45750</v>
      </c>
      <c r="U38" s="33"/>
      <c r="V38" s="34"/>
      <c r="W38" s="35"/>
      <c r="X38" s="86"/>
      <c r="Y38" s="85">
        <v>0</v>
      </c>
      <c r="Z38" s="85">
        <v>0</v>
      </c>
      <c r="AA38" s="85">
        <v>0</v>
      </c>
      <c r="AB38" s="85">
        <v>0</v>
      </c>
      <c r="AC38" s="85">
        <v>0</v>
      </c>
      <c r="AD38" s="85">
        <v>0</v>
      </c>
      <c r="AE38" s="85">
        <v>0</v>
      </c>
      <c r="AF38" s="85">
        <v>0</v>
      </c>
      <c r="AG38" s="85">
        <v>0</v>
      </c>
      <c r="AH38" s="85">
        <v>0</v>
      </c>
      <c r="AI38" s="85">
        <v>0</v>
      </c>
      <c r="AJ38" s="85">
        <v>0</v>
      </c>
      <c r="AK38" s="85">
        <v>0</v>
      </c>
      <c r="AL38" s="85">
        <v>0</v>
      </c>
      <c r="AM38" s="85">
        <v>0</v>
      </c>
      <c r="AN38" s="85">
        <v>0</v>
      </c>
      <c r="AO38" s="85">
        <v>0</v>
      </c>
      <c r="AP38" s="85">
        <v>0</v>
      </c>
      <c r="AQ38" s="85">
        <v>0</v>
      </c>
      <c r="AR38" s="85">
        <v>0</v>
      </c>
      <c r="AS38" s="85">
        <v>0</v>
      </c>
      <c r="AT38" s="85">
        <v>0</v>
      </c>
      <c r="AU38" s="85">
        <v>0</v>
      </c>
      <c r="AV38" s="85">
        <v>0</v>
      </c>
      <c r="AW38" s="85">
        <v>0</v>
      </c>
      <c r="AX38" s="85">
        <v>0</v>
      </c>
      <c r="AY38" s="85">
        <v>0</v>
      </c>
      <c r="AZ38" s="85">
        <v>0</v>
      </c>
      <c r="BA38" s="85">
        <v>0</v>
      </c>
      <c r="BB38" s="85">
        <v>0</v>
      </c>
      <c r="BC38" s="85">
        <v>0</v>
      </c>
      <c r="BD38" s="85">
        <v>0</v>
      </c>
      <c r="BE38" s="85">
        <v>0</v>
      </c>
      <c r="BF38" s="85">
        <v>0</v>
      </c>
      <c r="BG38" s="85">
        <v>0</v>
      </c>
      <c r="BH38" s="85">
        <v>0</v>
      </c>
      <c r="BI38" s="85">
        <v>0</v>
      </c>
      <c r="BJ38" s="85">
        <v>0</v>
      </c>
      <c r="BK38" s="85">
        <v>0</v>
      </c>
      <c r="BL38" s="85">
        <v>0</v>
      </c>
      <c r="BM38" s="85">
        <v>0</v>
      </c>
      <c r="BN38" s="85">
        <v>0</v>
      </c>
      <c r="BO38" s="85">
        <v>0</v>
      </c>
      <c r="BP38" s="85">
        <v>0</v>
      </c>
      <c r="BQ38" s="85">
        <v>0</v>
      </c>
      <c r="BR38" s="85">
        <v>0</v>
      </c>
    </row>
    <row r="39" spans="1:70" s="4" customFormat="1" ht="12.75">
      <c r="A39" s="32"/>
      <c r="B39" s="18">
        <f t="shared" ca="1" si="2"/>
        <v>25</v>
      </c>
      <c r="C39" s="37">
        <f ca="1">IF(type&lt;&gt;"", IF(ROW(stage_id)=ROW($C$13)+2, 1, IF(type="S", MAX(prev_col_range)+1, MAX(prev_col_range))), -1)</f>
        <v>3</v>
      </c>
      <c r="D39" s="38">
        <f ca="1">_xlfn.IFNA(IF(OR(type="T", type="M"), MATCH(role,Settings!$I$9:$I$16,0), -1),-1)</f>
        <v>1</v>
      </c>
      <c r="E39" s="18" t="s">
        <v>97</v>
      </c>
      <c r="F39" s="17" t="s">
        <v>101</v>
      </c>
      <c r="H39" s="21" t="str">
        <f ca="1">_xlfn.IFNA(INDEX(Settings!$P$9:$P$35,MATCH(team_member, Settings!$N$9:$N$35,0)),"")</f>
        <v>ROW</v>
      </c>
      <c r="I39" s="17" t="s">
        <v>40</v>
      </c>
      <c r="J39" s="19"/>
      <c r="K39" s="26"/>
      <c r="L39" s="27"/>
      <c r="M39" s="18">
        <f t="shared" ca="1" si="8"/>
        <v>24</v>
      </c>
      <c r="N39" s="28" t="str">
        <f t="shared" ca="1" si="3"/>
        <v>↖</v>
      </c>
      <c r="O39" s="29" t="str" cm="1">
        <f t="array" aca="1" ref="O39" ca="1">IFERROR("(" &amp; d.type &amp; ") " &amp; IF(LEN(d.name)&gt;7, LEFT(d.name, 7) &amp; "…", d.name),"")</f>
        <v>(T) DN paym…</v>
      </c>
      <c r="P39" s="30" t="s">
        <v>96</v>
      </c>
      <c r="Q39" s="19"/>
      <c r="R39" s="24">
        <v>2</v>
      </c>
      <c r="S39" s="22" cm="1">
        <f t="array" aca="1" ref="S39" ca="1">IFERROR(IF(ind.start&gt;0, ind.start,
                                IF(ind.end&lt;&gt;"", plan_start_calculation,
                                                          IF(d.id&lt;&gt;"",
                                                                             IF(OR(d.conn="FS",d.conn=""), fs_calculation,
                                                                             IF(d.conn="SS", ss_calculation,
                                                                             plan_start_calculation)),""))),"")</f>
        <v>45751</v>
      </c>
      <c r="T39" s="23" cm="1">
        <f t="array" aca="1" ref="T39" ca="1">IFERROR(IF(ind.start&lt;&gt;"", plan_end_calculation,
                                IF(ind.end&lt;&gt;"", ind.end,
                                                          IF(d.id&lt;&gt;"",
                                                                             IF(d.conn="SF", sf_calculation,
                                                                             IF(d.conn="FF", ff_calculation,
                                                                             plan_end_calculation)),""))),"")</f>
        <v>45754</v>
      </c>
      <c r="U39" s="33"/>
      <c r="V39" s="34"/>
      <c r="W39" s="35"/>
      <c r="X39" s="86"/>
      <c r="Y39" s="85">
        <v>0</v>
      </c>
      <c r="Z39" s="85">
        <v>0</v>
      </c>
      <c r="AA39" s="85">
        <v>0</v>
      </c>
      <c r="AB39" s="85">
        <v>0</v>
      </c>
      <c r="AC39" s="85">
        <v>0</v>
      </c>
      <c r="AD39" s="85">
        <v>0</v>
      </c>
      <c r="AE39" s="85">
        <v>0</v>
      </c>
      <c r="AF39" s="85">
        <v>0</v>
      </c>
      <c r="AG39" s="85">
        <v>0</v>
      </c>
      <c r="AH39" s="85">
        <v>0</v>
      </c>
      <c r="AI39" s="85">
        <v>0</v>
      </c>
      <c r="AJ39" s="85">
        <v>0</v>
      </c>
      <c r="AK39" s="85">
        <v>0</v>
      </c>
      <c r="AL39" s="85">
        <v>0</v>
      </c>
      <c r="AM39" s="85">
        <v>0</v>
      </c>
      <c r="AN39" s="85">
        <v>0</v>
      </c>
      <c r="AO39" s="85">
        <v>0</v>
      </c>
      <c r="AP39" s="85">
        <v>0</v>
      </c>
      <c r="AQ39" s="85">
        <v>0</v>
      </c>
      <c r="AR39" s="85">
        <v>0</v>
      </c>
      <c r="AS39" s="85">
        <v>0</v>
      </c>
      <c r="AT39" s="85">
        <v>0</v>
      </c>
      <c r="AU39" s="85">
        <v>0</v>
      </c>
      <c r="AV39" s="85">
        <v>0</v>
      </c>
      <c r="AW39" s="85">
        <v>0</v>
      </c>
      <c r="AX39" s="85">
        <v>0</v>
      </c>
      <c r="AY39" s="85">
        <v>0</v>
      </c>
      <c r="AZ39" s="85">
        <v>0</v>
      </c>
      <c r="BA39" s="85">
        <v>0</v>
      </c>
      <c r="BB39" s="85">
        <v>0</v>
      </c>
      <c r="BC39" s="85">
        <v>0</v>
      </c>
      <c r="BD39" s="85">
        <v>0</v>
      </c>
      <c r="BE39" s="85">
        <v>0</v>
      </c>
      <c r="BF39" s="85">
        <v>0</v>
      </c>
      <c r="BG39" s="85">
        <v>0</v>
      </c>
      <c r="BH39" s="85">
        <v>0</v>
      </c>
      <c r="BI39" s="85">
        <v>0</v>
      </c>
      <c r="BJ39" s="85">
        <v>0</v>
      </c>
      <c r="BK39" s="85">
        <v>0</v>
      </c>
      <c r="BL39" s="85">
        <v>0</v>
      </c>
      <c r="BM39" s="85">
        <v>0</v>
      </c>
      <c r="BN39" s="85">
        <v>0</v>
      </c>
      <c r="BO39" s="85">
        <v>0</v>
      </c>
      <c r="BP39" s="85">
        <v>0</v>
      </c>
      <c r="BQ39" s="85">
        <v>0</v>
      </c>
      <c r="BR39" s="85">
        <v>0</v>
      </c>
    </row>
    <row r="40" spans="1:70" s="4" customFormat="1" ht="12.75">
      <c r="A40" s="32"/>
      <c r="B40" s="18">
        <f t="shared" ca="1" si="2"/>
        <v>26</v>
      </c>
      <c r="C40" s="37">
        <f ca="1">IF(type&lt;&gt;"", IF(ROW(stage_id)=ROW($C$13)+2, 1, IF(type="S", MAX(prev_col_range)+1, MAX(prev_col_range))), -1)</f>
        <v>3</v>
      </c>
      <c r="D40" s="38">
        <f ca="1">_xlfn.IFNA(IF(OR(type="T", type="M"), MATCH(role,Settings!$I$9:$I$16,0), -1),-1)</f>
        <v>4</v>
      </c>
      <c r="E40" s="18" t="s">
        <v>97</v>
      </c>
      <c r="F40" s="17" t="s">
        <v>106</v>
      </c>
      <c r="H40" s="21" t="str">
        <f ca="1">_xlfn.IFNA(INDEX(Settings!$P$9:$P$35,MATCH(team_member, Settings!$N$9:$N$35,0)),"")</f>
        <v xml:space="preserve">FE2 </v>
      </c>
      <c r="I40" s="17" t="s">
        <v>48</v>
      </c>
      <c r="J40" s="19"/>
      <c r="K40" s="26"/>
      <c r="L40" s="27"/>
      <c r="M40" s="18">
        <f t="shared" ca="1" si="8"/>
        <v>25</v>
      </c>
      <c r="N40" s="28" t="str">
        <f t="shared" ca="1" si="3"/>
        <v>↖</v>
      </c>
      <c r="O40" s="29" t="str" cm="1">
        <f t="array" aca="1" ref="O40" ca="1">IFERROR("(" &amp; d.type &amp; ") " &amp; IF(LEN(d.name)&gt;7, LEFT(d.name, 7) &amp; "…", d.name),"")</f>
        <v>(T) Permit …</v>
      </c>
      <c r="P40" s="30" t="s">
        <v>96</v>
      </c>
      <c r="Q40" s="19"/>
      <c r="R40" s="24">
        <v>7</v>
      </c>
      <c r="S40" s="22" cm="1">
        <f t="array" aca="1" ref="S40" ca="1">IFERROR(IF(ind.start&gt;0, ind.start,
                                IF(ind.end&lt;&gt;"", plan_start_calculation,
                                                          IF(d.id&lt;&gt;"",
                                                                             IF(OR(d.conn="FS",d.conn=""), fs_calculation,
                                                                             IF(d.conn="SS", ss_calculation,
                                                                             plan_start_calculation)),""))),"")</f>
        <v>45755</v>
      </c>
      <c r="T40" s="23" cm="1">
        <f t="array" aca="1" ref="T40" ca="1">IFERROR(IF(ind.start&lt;&gt;"", plan_end_calculation,
                                IF(ind.end&lt;&gt;"", ind.end,
                                                          IF(d.id&lt;&gt;"",
                                                                             IF(d.conn="SF", sf_calculation,
                                                                             IF(d.conn="FF", ff_calculation,
                                                                             plan_end_calculation)),""))),"")</f>
        <v>45763</v>
      </c>
      <c r="U40" s="33"/>
      <c r="V40" s="34"/>
      <c r="W40" s="35"/>
      <c r="X40" s="86"/>
      <c r="Y40" s="85">
        <v>0</v>
      </c>
      <c r="Z40" s="85">
        <v>0</v>
      </c>
      <c r="AA40" s="85">
        <v>0</v>
      </c>
      <c r="AB40" s="85">
        <v>0</v>
      </c>
      <c r="AC40" s="85">
        <v>0</v>
      </c>
      <c r="AD40" s="85">
        <v>0</v>
      </c>
      <c r="AE40" s="85">
        <v>0</v>
      </c>
      <c r="AF40" s="85">
        <v>0</v>
      </c>
      <c r="AG40" s="85">
        <v>0</v>
      </c>
      <c r="AH40" s="85">
        <v>0</v>
      </c>
      <c r="AI40" s="85">
        <v>0</v>
      </c>
      <c r="AJ40" s="85">
        <v>0</v>
      </c>
      <c r="AK40" s="85">
        <v>0</v>
      </c>
      <c r="AL40" s="85">
        <v>0</v>
      </c>
      <c r="AM40" s="85">
        <v>0</v>
      </c>
      <c r="AN40" s="85">
        <v>0</v>
      </c>
      <c r="AO40" s="85">
        <v>0</v>
      </c>
      <c r="AP40" s="85">
        <v>0</v>
      </c>
      <c r="AQ40" s="85">
        <v>0</v>
      </c>
      <c r="AR40" s="85">
        <v>0</v>
      </c>
      <c r="AS40" s="85">
        <v>0</v>
      </c>
      <c r="AT40" s="85">
        <v>0</v>
      </c>
      <c r="AU40" s="85">
        <v>0</v>
      </c>
      <c r="AV40" s="85">
        <v>0</v>
      </c>
      <c r="AW40" s="85">
        <v>0</v>
      </c>
      <c r="AX40" s="85">
        <v>0</v>
      </c>
      <c r="AY40" s="85">
        <v>0</v>
      </c>
      <c r="AZ40" s="85">
        <v>0</v>
      </c>
      <c r="BA40" s="85">
        <v>0</v>
      </c>
      <c r="BB40" s="85">
        <v>0</v>
      </c>
      <c r="BC40" s="85">
        <v>0</v>
      </c>
      <c r="BD40" s="85">
        <v>0</v>
      </c>
      <c r="BE40" s="85">
        <v>0</v>
      </c>
      <c r="BF40" s="85">
        <v>0</v>
      </c>
      <c r="BG40" s="85">
        <v>0</v>
      </c>
      <c r="BH40" s="85">
        <v>0</v>
      </c>
      <c r="BI40" s="85">
        <v>0</v>
      </c>
      <c r="BJ40" s="85">
        <v>0</v>
      </c>
      <c r="BK40" s="85">
        <v>0</v>
      </c>
      <c r="BL40" s="85">
        <v>0</v>
      </c>
      <c r="BM40" s="85">
        <v>0</v>
      </c>
      <c r="BN40" s="85">
        <v>0</v>
      </c>
      <c r="BO40" s="85">
        <v>0</v>
      </c>
      <c r="BP40" s="85">
        <v>0</v>
      </c>
      <c r="BQ40" s="85">
        <v>0</v>
      </c>
      <c r="BR40" s="85">
        <v>0</v>
      </c>
    </row>
    <row r="41" spans="1:70" s="4" customFormat="1" ht="12.75">
      <c r="A41" s="32"/>
      <c r="B41" s="18">
        <f t="shared" ca="1" si="2"/>
        <v>27</v>
      </c>
      <c r="C41" s="37">
        <f ca="1">IF(type&lt;&gt;"", IF(ROW(stage_id)=ROW($C$13)+2, 1, IF(type="S", MAX(prev_col_range)+1, MAX(prev_col_range))), -1)</f>
        <v>3</v>
      </c>
      <c r="D41" s="38">
        <f ca="1">_xlfn.IFNA(IF(OR(type="T", type="M"), MATCH(role,Settings!$I$9:$I$16,0), -1),-1)</f>
        <v>4</v>
      </c>
      <c r="E41" s="18" t="s">
        <v>97</v>
      </c>
      <c r="F41" s="17" t="s">
        <v>107</v>
      </c>
      <c r="H41" s="21" t="str">
        <f ca="1">_xlfn.IFNA(INDEX(Settings!$P$9:$P$35,MATCH(team_member, Settings!$N$9:$N$35,0)),"")</f>
        <v xml:space="preserve">FE2 </v>
      </c>
      <c r="I41" s="17" t="s">
        <v>48</v>
      </c>
      <c r="J41" s="19"/>
      <c r="K41" s="26"/>
      <c r="L41" s="27"/>
      <c r="M41" s="18">
        <f t="shared" ca="1" si="8"/>
        <v>26</v>
      </c>
      <c r="N41" s="28" t="str">
        <f t="shared" ca="1" si="3"/>
        <v>↖</v>
      </c>
      <c r="O41" s="29" t="str" cm="1">
        <f t="array" aca="1" ref="O41" ca="1">IFERROR("(" &amp; d.type &amp; ") " &amp; IF(LEN(d.name)&gt;7, LEFT(d.name, 7) &amp; "…", d.name),"")</f>
        <v>(T) Ducting…</v>
      </c>
      <c r="P41" s="30" t="s">
        <v>108</v>
      </c>
      <c r="Q41" s="19"/>
      <c r="R41" s="24">
        <v>2</v>
      </c>
      <c r="S41" s="22" cm="1">
        <f t="array" aca="1" ref="S41" ca="1">IFERROR(IF(ind.start&gt;0, ind.start,
                                IF(ind.end&lt;&gt;"", plan_start_calculation,
                                                          IF(d.id&lt;&gt;"",
                                                                             IF(OR(d.conn="FS",d.conn=""), fs_calculation,
                                                                             IF(d.conn="SS", ss_calculation,
                                                                             plan_start_calculation)),""))),"")</f>
        <v>45755</v>
      </c>
      <c r="T41" s="23" cm="1">
        <f t="array" aca="1" ref="T41" ca="1">IFERROR(IF(ind.start&lt;&gt;"", plan_end_calculation,
                                IF(ind.end&lt;&gt;"", ind.end,
                                                          IF(d.id&lt;&gt;"",
                                                                             IF(d.conn="SF", sf_calculation,
                                                                             IF(d.conn="FF", ff_calculation,
                                                                             plan_end_calculation)),""))),"")</f>
        <v>45756</v>
      </c>
      <c r="U41" s="33"/>
      <c r="V41" s="34"/>
      <c r="W41" s="35"/>
      <c r="X41" s="86"/>
      <c r="Y41" s="85">
        <v>0</v>
      </c>
      <c r="Z41" s="85">
        <v>0</v>
      </c>
      <c r="AA41" s="85">
        <v>0</v>
      </c>
      <c r="AB41" s="85">
        <v>0</v>
      </c>
      <c r="AC41" s="85">
        <v>0</v>
      </c>
      <c r="AD41" s="85">
        <v>0</v>
      </c>
      <c r="AE41" s="85">
        <v>0</v>
      </c>
      <c r="AF41" s="85">
        <v>0</v>
      </c>
      <c r="AG41" s="85">
        <v>0</v>
      </c>
      <c r="AH41" s="85">
        <v>0</v>
      </c>
      <c r="AI41" s="85">
        <v>0</v>
      </c>
      <c r="AJ41" s="85">
        <v>0</v>
      </c>
      <c r="AK41" s="85">
        <v>0</v>
      </c>
      <c r="AL41" s="85">
        <v>0</v>
      </c>
      <c r="AM41" s="85">
        <v>0</v>
      </c>
      <c r="AN41" s="85">
        <v>0</v>
      </c>
      <c r="AO41" s="85">
        <v>0</v>
      </c>
      <c r="AP41" s="85">
        <v>0</v>
      </c>
      <c r="AQ41" s="85">
        <v>0</v>
      </c>
      <c r="AR41" s="85">
        <v>0</v>
      </c>
      <c r="AS41" s="85">
        <v>0</v>
      </c>
      <c r="AT41" s="85">
        <v>0</v>
      </c>
      <c r="AU41" s="85">
        <v>0</v>
      </c>
      <c r="AV41" s="85">
        <v>0</v>
      </c>
      <c r="AW41" s="85">
        <v>0</v>
      </c>
      <c r="AX41" s="85">
        <v>0</v>
      </c>
      <c r="AY41" s="85">
        <v>0</v>
      </c>
      <c r="AZ41" s="85">
        <v>0</v>
      </c>
      <c r="BA41" s="85">
        <v>0</v>
      </c>
      <c r="BB41" s="85">
        <v>0</v>
      </c>
      <c r="BC41" s="85">
        <v>0</v>
      </c>
      <c r="BD41" s="85">
        <v>0</v>
      </c>
      <c r="BE41" s="85">
        <v>0</v>
      </c>
      <c r="BF41" s="85">
        <v>0</v>
      </c>
      <c r="BG41" s="85">
        <v>0</v>
      </c>
      <c r="BH41" s="85">
        <v>0</v>
      </c>
      <c r="BI41" s="85">
        <v>0</v>
      </c>
      <c r="BJ41" s="85">
        <v>0</v>
      </c>
      <c r="BK41" s="85">
        <v>0</v>
      </c>
      <c r="BL41" s="85">
        <v>0</v>
      </c>
      <c r="BM41" s="85">
        <v>0</v>
      </c>
      <c r="BN41" s="85">
        <v>0</v>
      </c>
      <c r="BO41" s="85">
        <v>0</v>
      </c>
      <c r="BP41" s="85">
        <v>0</v>
      </c>
      <c r="BQ41" s="85">
        <v>0</v>
      </c>
      <c r="BR41" s="85">
        <v>0</v>
      </c>
    </row>
    <row r="42" spans="1:70" s="4" customFormat="1" ht="12.75">
      <c r="A42" s="32"/>
      <c r="B42" s="18">
        <f t="shared" ca="1" si="2"/>
        <v>28</v>
      </c>
      <c r="C42" s="37">
        <f ca="1">IF(type&lt;&gt;"", IF(ROW(stage_id)=ROW($C$13)+2, 1, IF(type="S", MAX(prev_col_range)+1, MAX(prev_col_range))), -1)</f>
        <v>3</v>
      </c>
      <c r="D42" s="38">
        <f ca="1">_xlfn.IFNA(IF(OR(type="T", type="M"), MATCH(role,Settings!$I$9:$I$16,0), -1),-1)</f>
        <v>2</v>
      </c>
      <c r="E42" s="18" t="s">
        <v>97</v>
      </c>
      <c r="F42" s="17" t="s">
        <v>109</v>
      </c>
      <c r="H42" s="21" t="str">
        <f ca="1">_xlfn.IFNA(INDEX(Settings!$P$9:$P$35,MATCH(team_member, Settings!$N$9:$N$35,0)),"")</f>
        <v>RM</v>
      </c>
      <c r="I42" s="17" t="s">
        <v>36</v>
      </c>
      <c r="J42" s="19"/>
      <c r="K42" s="26"/>
      <c r="L42" s="27"/>
      <c r="M42" s="18">
        <f t="shared" ca="1" si="8"/>
        <v>27</v>
      </c>
      <c r="N42" s="28" t="str">
        <f t="shared" ca="1" si="3"/>
        <v>↖</v>
      </c>
      <c r="O42" s="29" t="str" cm="1">
        <f t="array" aca="1" ref="O42" ca="1">IFERROR("(" &amp; d.type &amp; ") " &amp; IF(LEN(d.name)&gt;7, LEFT(d.name, 7) &amp; "…", d.name),"")</f>
        <v>(T) Blowing…</v>
      </c>
      <c r="P42" s="30" t="s">
        <v>96</v>
      </c>
      <c r="Q42" s="19"/>
      <c r="R42" s="24">
        <v>3</v>
      </c>
      <c r="S42" s="22" cm="1">
        <f t="array" aca="1" ref="S42" ca="1">IFERROR(IF(ind.start&gt;0, ind.start,
                                IF(ind.end&lt;&gt;"", plan_start_calculation,
                                                          IF(d.id&lt;&gt;"",
                                                                             IF(OR(d.conn="FS",d.conn=""), fs_calculation,
                                                                             IF(d.conn="SS", ss_calculation,
                                                                             plan_start_calculation)),""))),"")</f>
        <v>45757</v>
      </c>
      <c r="T42" s="23" cm="1">
        <f t="array" aca="1" ref="T42" ca="1">IFERROR(IF(ind.start&lt;&gt;"", plan_end_calculation,
                                IF(ind.end&lt;&gt;"", ind.end,
                                                          IF(d.id&lt;&gt;"",
                                                                             IF(d.conn="SF", sf_calculation,
                                                                             IF(d.conn="FF", ff_calculation,
                                                                             plan_end_calculation)),""))),"")</f>
        <v>45761</v>
      </c>
      <c r="U42" s="33"/>
      <c r="V42" s="34"/>
      <c r="W42" s="35"/>
      <c r="X42" s="86"/>
      <c r="Y42" s="85">
        <v>0</v>
      </c>
      <c r="Z42" s="85">
        <v>0</v>
      </c>
      <c r="AA42" s="85">
        <v>0</v>
      </c>
      <c r="AB42" s="85">
        <v>0</v>
      </c>
      <c r="AC42" s="85">
        <v>0</v>
      </c>
      <c r="AD42" s="85">
        <v>0</v>
      </c>
      <c r="AE42" s="85">
        <v>0</v>
      </c>
      <c r="AF42" s="85">
        <v>0</v>
      </c>
      <c r="AG42" s="85">
        <v>0</v>
      </c>
      <c r="AH42" s="85">
        <v>0</v>
      </c>
      <c r="AI42" s="85">
        <v>0</v>
      </c>
      <c r="AJ42" s="85">
        <v>0</v>
      </c>
      <c r="AK42" s="85">
        <v>0</v>
      </c>
      <c r="AL42" s="85">
        <v>0</v>
      </c>
      <c r="AM42" s="85">
        <v>0</v>
      </c>
      <c r="AN42" s="85">
        <v>0</v>
      </c>
      <c r="AO42" s="85">
        <v>0</v>
      </c>
      <c r="AP42" s="85">
        <v>0</v>
      </c>
      <c r="AQ42" s="85">
        <v>0</v>
      </c>
      <c r="AR42" s="85">
        <v>0</v>
      </c>
      <c r="AS42" s="85">
        <v>0</v>
      </c>
      <c r="AT42" s="85">
        <v>0</v>
      </c>
      <c r="AU42" s="85">
        <v>0</v>
      </c>
      <c r="AV42" s="85">
        <v>0</v>
      </c>
      <c r="AW42" s="85">
        <v>0</v>
      </c>
      <c r="AX42" s="85">
        <v>0</v>
      </c>
      <c r="AY42" s="85">
        <v>0</v>
      </c>
      <c r="AZ42" s="85">
        <v>0</v>
      </c>
      <c r="BA42" s="85">
        <v>0</v>
      </c>
      <c r="BB42" s="85">
        <v>0</v>
      </c>
      <c r="BC42" s="85">
        <v>0</v>
      </c>
      <c r="BD42" s="85">
        <v>0</v>
      </c>
      <c r="BE42" s="85">
        <v>0</v>
      </c>
      <c r="BF42" s="85">
        <v>0</v>
      </c>
      <c r="BG42" s="85">
        <v>0</v>
      </c>
      <c r="BH42" s="85">
        <v>0</v>
      </c>
      <c r="BI42" s="85">
        <v>0</v>
      </c>
      <c r="BJ42" s="85">
        <v>0</v>
      </c>
      <c r="BK42" s="85">
        <v>0</v>
      </c>
      <c r="BL42" s="85">
        <v>0</v>
      </c>
      <c r="BM42" s="85">
        <v>0</v>
      </c>
      <c r="BN42" s="85">
        <v>0</v>
      </c>
      <c r="BO42" s="85">
        <v>0</v>
      </c>
      <c r="BP42" s="85">
        <v>0</v>
      </c>
      <c r="BQ42" s="85">
        <v>0</v>
      </c>
      <c r="BR42" s="85">
        <v>0</v>
      </c>
    </row>
    <row r="43" spans="1:70" s="4" customFormat="1" ht="12.75">
      <c r="A43" s="32"/>
      <c r="B43" s="18">
        <f t="shared" ca="1" si="2"/>
        <v>29</v>
      </c>
      <c r="C43" s="37">
        <f ca="1">IF(type&lt;&gt;"", IF(ROW(stage_id)=ROW($C$13)+2, 1, IF(type="S", MAX(prev_col_range)+1, MAX(prev_col_range))), -1)</f>
        <v>3</v>
      </c>
      <c r="D43" s="38">
        <f ca="1">_xlfn.IFNA(IF(OR(type="T", type="M"), MATCH(role,Settings!$I$9:$I$16,0), -1),-1)</f>
        <v>2</v>
      </c>
      <c r="E43" s="18" t="s">
        <v>97</v>
      </c>
      <c r="F43" s="17" t="s">
        <v>110</v>
      </c>
      <c r="H43" s="21" t="str">
        <f ca="1">_xlfn.IFNA(INDEX(Settings!$P$9:$P$35,MATCH(team_member, Settings!$N$9:$N$35,0)),"")</f>
        <v>RM</v>
      </c>
      <c r="I43" s="17" t="s">
        <v>36</v>
      </c>
      <c r="J43" s="19"/>
      <c r="K43" s="26"/>
      <c r="L43" s="27"/>
      <c r="M43" s="18">
        <f t="shared" ca="1" si="8"/>
        <v>28</v>
      </c>
      <c r="N43" s="28" t="str">
        <f t="shared" ca="1" si="3"/>
        <v>↖</v>
      </c>
      <c r="O43" s="29" t="str" cm="1">
        <f t="array" aca="1" ref="O43" ca="1">IFERROR("(" &amp; d.type &amp; ") " &amp; IF(LEN(d.name)&gt;7, LEFT(d.name, 7) &amp; "…", d.name),"")</f>
        <v>(T) T1 targ…</v>
      </c>
      <c r="P43" s="30" t="s">
        <v>108</v>
      </c>
      <c r="Q43" s="19"/>
      <c r="R43" s="24">
        <v>15</v>
      </c>
      <c r="S43" s="22" cm="1">
        <f t="array" aca="1" ref="S43" ca="1">IFERROR(IF(ind.start&gt;0, ind.start,
                                IF(ind.end&lt;&gt;"", plan_start_calculation,
                                                          IF(d.id&lt;&gt;"",
                                                                             IF(OR(d.conn="FS",d.conn=""), fs_calculation,
                                                                             IF(d.conn="SS", ss_calculation,
                                                                             plan_start_calculation)),""))),"")</f>
        <v>45757</v>
      </c>
      <c r="T43" s="23" cm="1">
        <f t="array" aca="1" ref="T43" ca="1">IFERROR(IF(ind.start&lt;&gt;"", plan_end_calculation,
                                IF(ind.end&lt;&gt;"", ind.end,
                                                          IF(d.id&lt;&gt;"",
                                                                             IF(d.conn="SF", sf_calculation,
                                                                             IF(d.conn="FF", ff_calculation,
                                                                             plan_end_calculation)),""))),"")</f>
        <v>45777</v>
      </c>
      <c r="U43" s="33"/>
      <c r="V43" s="34"/>
      <c r="W43" s="35"/>
      <c r="X43" s="86"/>
      <c r="Y43" s="85">
        <v>0</v>
      </c>
      <c r="Z43" s="85">
        <v>0</v>
      </c>
      <c r="AA43" s="85">
        <v>0</v>
      </c>
      <c r="AB43" s="85">
        <v>0</v>
      </c>
      <c r="AC43" s="85">
        <v>0</v>
      </c>
      <c r="AD43" s="85">
        <v>0</v>
      </c>
      <c r="AE43" s="85">
        <v>0</v>
      </c>
      <c r="AF43" s="85">
        <v>0</v>
      </c>
      <c r="AG43" s="85">
        <v>0</v>
      </c>
      <c r="AH43" s="85">
        <v>0</v>
      </c>
      <c r="AI43" s="85">
        <v>0</v>
      </c>
      <c r="AJ43" s="85">
        <v>0</v>
      </c>
      <c r="AK43" s="85">
        <v>0</v>
      </c>
      <c r="AL43" s="85">
        <v>0</v>
      </c>
      <c r="AM43" s="85">
        <v>0</v>
      </c>
      <c r="AN43" s="85">
        <v>0</v>
      </c>
      <c r="AO43" s="85">
        <v>0</v>
      </c>
      <c r="AP43" s="85">
        <v>0</v>
      </c>
      <c r="AQ43" s="85">
        <v>0</v>
      </c>
      <c r="AR43" s="85">
        <v>0</v>
      </c>
      <c r="AS43" s="85">
        <v>0</v>
      </c>
      <c r="AT43" s="85">
        <v>0</v>
      </c>
      <c r="AU43" s="85">
        <v>0</v>
      </c>
      <c r="AV43" s="85">
        <v>0</v>
      </c>
      <c r="AW43" s="85">
        <v>0</v>
      </c>
      <c r="AX43" s="85">
        <v>0</v>
      </c>
      <c r="AY43" s="85">
        <v>0</v>
      </c>
      <c r="AZ43" s="85">
        <v>0</v>
      </c>
      <c r="BA43" s="85">
        <v>0</v>
      </c>
      <c r="BB43" s="85">
        <v>0</v>
      </c>
      <c r="BC43" s="85">
        <v>0</v>
      </c>
      <c r="BD43" s="85">
        <v>0</v>
      </c>
      <c r="BE43" s="85">
        <v>0</v>
      </c>
      <c r="BF43" s="85">
        <v>0</v>
      </c>
      <c r="BG43" s="85">
        <v>0</v>
      </c>
      <c r="BH43" s="85">
        <v>0</v>
      </c>
      <c r="BI43" s="85">
        <v>0</v>
      </c>
      <c r="BJ43" s="85">
        <v>0</v>
      </c>
      <c r="BK43" s="85">
        <v>0</v>
      </c>
      <c r="BL43" s="85">
        <v>0</v>
      </c>
      <c r="BM43" s="85">
        <v>0</v>
      </c>
      <c r="BN43" s="85">
        <v>0</v>
      </c>
      <c r="BO43" s="85">
        <v>0</v>
      </c>
      <c r="BP43" s="85">
        <v>0</v>
      </c>
      <c r="BQ43" s="85">
        <v>0</v>
      </c>
      <c r="BR43" s="85">
        <v>0</v>
      </c>
    </row>
    <row r="44" spans="1:70" s="4" customFormat="1" ht="12.75">
      <c r="A44" s="32"/>
      <c r="B44" s="18">
        <f t="shared" ca="1" si="2"/>
        <v>30</v>
      </c>
      <c r="C44" s="37">
        <f ca="1">IF(type&lt;&gt;"", IF(ROW(stage_id)=ROW($C$13)+2, 1, IF(type="S", MAX(prev_col_range)+1, MAX(prev_col_range))), -1)</f>
        <v>3</v>
      </c>
      <c r="D44" s="38">
        <f ca="1">_xlfn.IFNA(IF(OR(type="T", type="M"), MATCH(role,Settings!$I$9:$I$16,0), -1),-1)</f>
        <v>2</v>
      </c>
      <c r="E44" s="18" t="s">
        <v>111</v>
      </c>
      <c r="F44" s="17" t="s">
        <v>112</v>
      </c>
      <c r="H44" s="21" t="str">
        <f ca="1">_xlfn.IFNA(INDEX(Settings!$P$9:$P$35,MATCH(team_member, Settings!$N$9:$N$35,0)),"")</f>
        <v>RM</v>
      </c>
      <c r="I44" s="17" t="s">
        <v>36</v>
      </c>
      <c r="J44" s="19"/>
      <c r="K44" s="26"/>
      <c r="L44" s="27"/>
      <c r="M44" s="18">
        <f t="shared" ca="1" si="8"/>
        <v>29</v>
      </c>
      <c r="N44" s="28" t="str">
        <f t="shared" ca="1" si="3"/>
        <v>↖</v>
      </c>
      <c r="O44" s="29" t="str" cm="1">
        <f t="array" aca="1" ref="O44" ca="1">IFERROR("(" &amp; d.type &amp; ") " &amp; IF(LEN(d.name)&gt;7, LEFT(d.name, 7) &amp; "…", d.name),"")</f>
        <v>(T) T2 Targ…</v>
      </c>
      <c r="P44" s="30" t="s">
        <v>108</v>
      </c>
      <c r="Q44" s="19"/>
      <c r="R44" s="24">
        <v>30</v>
      </c>
      <c r="S44" s="22" cm="1">
        <f t="array" aca="1" ref="S44" ca="1">IFERROR(IF(ind.start&gt;0, ind.start,
                                IF(ind.end&lt;&gt;"", plan_start_calculation,
                                                          IF(d.id&lt;&gt;"",
                                                                             IF(OR(d.conn="FS",d.conn=""), fs_calculation,
                                                                             IF(d.conn="SS", ss_calculation,
                                                                             plan_start_calculation)),""))),"")</f>
        <v>45757</v>
      </c>
      <c r="T44" s="23" cm="1">
        <f t="array" aca="1" ref="T44" ca="1">IFERROR(IF(ind.start&lt;&gt;"", plan_end_calculation,
                                IF(ind.end&lt;&gt;"", ind.end,
                                                          IF(d.id&lt;&gt;"",
                                                                             IF(d.conn="SF", sf_calculation,
                                                                             IF(d.conn="FF", ff_calculation,
                                                                             plan_end_calculation)),""))),"")</f>
        <v>45798</v>
      </c>
      <c r="U44" s="33"/>
      <c r="V44" s="34"/>
      <c r="W44" s="35"/>
      <c r="X44" s="86"/>
      <c r="Y44" s="85">
        <v>0</v>
      </c>
      <c r="Z44" s="85">
        <v>0</v>
      </c>
      <c r="AA44" s="85">
        <v>0</v>
      </c>
      <c r="AB44" s="85">
        <v>0</v>
      </c>
      <c r="AC44" s="85">
        <v>0</v>
      </c>
      <c r="AD44" s="85">
        <v>0</v>
      </c>
      <c r="AE44" s="85">
        <v>0</v>
      </c>
      <c r="AF44" s="85">
        <v>0</v>
      </c>
      <c r="AG44" s="85">
        <v>0</v>
      </c>
      <c r="AH44" s="85">
        <v>0</v>
      </c>
      <c r="AI44" s="85">
        <v>0</v>
      </c>
      <c r="AJ44" s="85">
        <v>0</v>
      </c>
      <c r="AK44" s="85">
        <v>0</v>
      </c>
      <c r="AL44" s="85">
        <v>0</v>
      </c>
      <c r="AM44" s="85">
        <v>0</v>
      </c>
      <c r="AN44" s="85">
        <v>0</v>
      </c>
      <c r="AO44" s="85">
        <v>0</v>
      </c>
      <c r="AP44" s="85">
        <v>0</v>
      </c>
      <c r="AQ44" s="85">
        <v>0</v>
      </c>
      <c r="AR44" s="85">
        <v>0</v>
      </c>
      <c r="AS44" s="85">
        <v>0</v>
      </c>
      <c r="AT44" s="85">
        <v>0</v>
      </c>
      <c r="AU44" s="85">
        <v>0</v>
      </c>
      <c r="AV44" s="85">
        <v>0</v>
      </c>
      <c r="AW44" s="85">
        <v>0</v>
      </c>
      <c r="AX44" s="85">
        <v>0</v>
      </c>
      <c r="AY44" s="85">
        <v>0</v>
      </c>
      <c r="AZ44" s="85">
        <v>0</v>
      </c>
      <c r="BA44" s="85">
        <v>0</v>
      </c>
      <c r="BB44" s="85">
        <v>0</v>
      </c>
      <c r="BC44" s="85">
        <v>0</v>
      </c>
      <c r="BD44" s="85">
        <v>0</v>
      </c>
      <c r="BE44" s="85">
        <v>0</v>
      </c>
      <c r="BF44" s="85">
        <v>0</v>
      </c>
      <c r="BG44" s="85">
        <v>0</v>
      </c>
      <c r="BH44" s="85">
        <v>0</v>
      </c>
      <c r="BI44" s="85">
        <v>0</v>
      </c>
      <c r="BJ44" s="85">
        <v>0</v>
      </c>
      <c r="BK44" s="85">
        <v>0</v>
      </c>
      <c r="BL44" s="85">
        <v>0</v>
      </c>
      <c r="BM44" s="85">
        <v>0</v>
      </c>
      <c r="BN44" s="85">
        <v>0</v>
      </c>
      <c r="BO44" s="85">
        <v>0</v>
      </c>
      <c r="BP44" s="85">
        <v>0</v>
      </c>
      <c r="BQ44" s="85">
        <v>0</v>
      </c>
      <c r="BR44" s="85">
        <v>0</v>
      </c>
    </row>
    <row r="45" spans="1:70" s="4" customFormat="1" ht="12.75">
      <c r="A45" s="32"/>
      <c r="B45" s="18">
        <f t="shared" ca="1" si="2"/>
        <v>31</v>
      </c>
      <c r="C45" s="37">
        <f ca="1">IF(type&lt;&gt;"", IF(ROW(stage_id)=ROW($C$13)+2, 1, IF(type="S", MAX(prev_col_range)+1, MAX(prev_col_range))), -1)</f>
        <v>3</v>
      </c>
      <c r="D45" s="38">
        <f ca="1">_xlfn.IFNA(IF(OR(type="T", type="M"), MATCH(role,Settings!$I$9:$I$16,0), -1),-1)</f>
        <v>2</v>
      </c>
      <c r="E45" s="18" t="s">
        <v>111</v>
      </c>
      <c r="F45" s="17" t="s">
        <v>113</v>
      </c>
      <c r="H45" s="21" t="str">
        <f ca="1">_xlfn.IFNA(INDEX(Settings!$P$9:$P$35,MATCH(team_member, Settings!$N$9:$N$35,0)),"")</f>
        <v>RM</v>
      </c>
      <c r="I45" s="17" t="s">
        <v>36</v>
      </c>
      <c r="J45" s="19"/>
      <c r="K45" s="26"/>
      <c r="L45" s="27"/>
      <c r="M45" s="18">
        <f t="shared" ca="1" si="8"/>
        <v>30</v>
      </c>
      <c r="N45" s="28" t="str">
        <f t="shared" ca="1" si="3"/>
        <v>↖</v>
      </c>
      <c r="O45" s="29" t="str" cm="1">
        <f t="array" aca="1" ref="O45" ca="1">IFERROR("(" &amp; d.type &amp; ") " &amp; IF(LEN(d.name)&gt;7, LEFT(d.name, 7) &amp; "…", d.name),"")</f>
        <v>(M) T3 Targ…</v>
      </c>
      <c r="P45" s="30" t="s">
        <v>96</v>
      </c>
      <c r="Q45" s="19"/>
      <c r="R45" s="24">
        <v>5</v>
      </c>
      <c r="S45" s="22" cm="1">
        <f t="array" aca="1" ref="S45" ca="1">IFERROR(IF(ind.start&gt;0, ind.start,
                                IF(ind.end&lt;&gt;"", plan_start_calculation,
                                                          IF(d.id&lt;&gt;"",
                                                                             IF(OR(d.conn="FS",d.conn=""), fs_calculation,
                                                                             IF(d.conn="SS", ss_calculation,
                                                                             plan_start_calculation)),""))),"")</f>
        <v>45799</v>
      </c>
      <c r="T45" s="23" cm="1">
        <f t="array" aca="1" ref="T45" ca="1">IFERROR(IF(ind.start&lt;&gt;"", plan_end_calculation,
                                IF(ind.end&lt;&gt;"", ind.end,
                                                          IF(d.id&lt;&gt;"",
                                                                             IF(d.conn="SF", sf_calculation,
                                                                             IF(d.conn="FF", ff_calculation,
                                                                             plan_end_calculation)),""))),"")</f>
        <v>45805</v>
      </c>
      <c r="U45" s="33"/>
      <c r="V45" s="34"/>
      <c r="W45" s="35"/>
      <c r="X45" s="86"/>
      <c r="Y45" s="85">
        <v>0</v>
      </c>
      <c r="Z45" s="85">
        <v>0</v>
      </c>
      <c r="AA45" s="85">
        <v>0</v>
      </c>
      <c r="AB45" s="85">
        <v>0</v>
      </c>
      <c r="AC45" s="85">
        <v>0</v>
      </c>
      <c r="AD45" s="85">
        <v>0</v>
      </c>
      <c r="AE45" s="85">
        <v>0</v>
      </c>
      <c r="AF45" s="85">
        <v>0</v>
      </c>
      <c r="AG45" s="85">
        <v>0</v>
      </c>
      <c r="AH45" s="85">
        <v>0</v>
      </c>
      <c r="AI45" s="85">
        <v>0</v>
      </c>
      <c r="AJ45" s="85">
        <v>0</v>
      </c>
      <c r="AK45" s="85">
        <v>0</v>
      </c>
      <c r="AL45" s="85">
        <v>0</v>
      </c>
      <c r="AM45" s="85">
        <v>0</v>
      </c>
      <c r="AN45" s="85">
        <v>0</v>
      </c>
      <c r="AO45" s="85">
        <v>0</v>
      </c>
      <c r="AP45" s="85">
        <v>0</v>
      </c>
      <c r="AQ45" s="85">
        <v>0</v>
      </c>
      <c r="AR45" s="85">
        <v>0</v>
      </c>
      <c r="AS45" s="85">
        <v>0</v>
      </c>
      <c r="AT45" s="85">
        <v>0</v>
      </c>
      <c r="AU45" s="85">
        <v>0</v>
      </c>
      <c r="AV45" s="85">
        <v>0</v>
      </c>
      <c r="AW45" s="85">
        <v>0</v>
      </c>
      <c r="AX45" s="85">
        <v>0</v>
      </c>
      <c r="AY45" s="85">
        <v>0</v>
      </c>
      <c r="AZ45" s="85">
        <v>0</v>
      </c>
      <c r="BA45" s="85">
        <v>0</v>
      </c>
      <c r="BB45" s="85">
        <v>0</v>
      </c>
      <c r="BC45" s="85">
        <v>0</v>
      </c>
      <c r="BD45" s="85">
        <v>0</v>
      </c>
      <c r="BE45" s="85">
        <v>0</v>
      </c>
      <c r="BF45" s="85">
        <v>0</v>
      </c>
      <c r="BG45" s="85">
        <v>0</v>
      </c>
      <c r="BH45" s="85">
        <v>0</v>
      </c>
      <c r="BI45" s="85">
        <v>0</v>
      </c>
      <c r="BJ45" s="85">
        <v>0</v>
      </c>
      <c r="BK45" s="85">
        <v>0</v>
      </c>
      <c r="BL45" s="85">
        <v>0</v>
      </c>
      <c r="BM45" s="85">
        <v>0</v>
      </c>
      <c r="BN45" s="85">
        <v>0</v>
      </c>
      <c r="BO45" s="85">
        <v>0</v>
      </c>
      <c r="BP45" s="85">
        <v>0</v>
      </c>
      <c r="BQ45" s="85">
        <v>0</v>
      </c>
      <c r="BR45" s="85">
        <v>0</v>
      </c>
    </row>
    <row r="46" spans="1:70" s="4" customFormat="1" ht="12.75">
      <c r="A46" s="32"/>
      <c r="B46" s="18">
        <f t="shared" ca="1" si="2"/>
        <v>32</v>
      </c>
      <c r="C46" s="37">
        <f ca="1">IF(type&lt;&gt;"", IF(ROW(stage_id)=ROW($C$13)+2, 1, IF(type="S", MAX(prev_col_range)+1, MAX(prev_col_range))), -1)</f>
        <v>3</v>
      </c>
      <c r="D46" s="38">
        <f ca="1">_xlfn.IFNA(IF(OR(type="T", type="M"), MATCH(role,Settings!$I$9:$I$16,0), -1),-1)</f>
        <v>2</v>
      </c>
      <c r="E46" s="18" t="s">
        <v>111</v>
      </c>
      <c r="F46" s="17" t="s">
        <v>114</v>
      </c>
      <c r="H46" s="21" t="str">
        <f ca="1">_xlfn.IFNA(INDEX(Settings!$P$9:$P$35,MATCH(team_member, Settings!$N$9:$N$35,0)),"")</f>
        <v>RM</v>
      </c>
      <c r="I46" s="17" t="s">
        <v>36</v>
      </c>
      <c r="J46" s="19"/>
      <c r="K46" s="26"/>
      <c r="L46" s="27"/>
      <c r="M46" s="18">
        <f t="shared" ca="1" si="8"/>
        <v>31</v>
      </c>
      <c r="N46" s="28" t="str">
        <f t="shared" ca="1" si="3"/>
        <v>↖</v>
      </c>
      <c r="O46" s="29" t="str" cm="1">
        <f t="array" aca="1" ref="O46" ca="1">IFERROR("(" &amp; d.type &amp; ") " &amp; IF(LEN(d.name)&gt;7, LEFT(d.name, 7) &amp; "…", d.name),"")</f>
        <v>(M) Airtel …</v>
      </c>
      <c r="P46" s="30" t="s">
        <v>96</v>
      </c>
      <c r="Q46" s="19"/>
      <c r="R46" s="24">
        <v>1</v>
      </c>
      <c r="S46" s="22" cm="1">
        <f t="array" aca="1" ref="S46" ca="1">IFERROR(IF(ind.start&gt;0, ind.start,
                                IF(ind.end&lt;&gt;"", plan_start_calculation,
                                                          IF(d.id&lt;&gt;"",
                                                                             IF(OR(d.conn="FS",d.conn=""), fs_calculation,
                                                                             IF(d.conn="SS", ss_calculation,
                                                                             plan_start_calculation)),""))),"")</f>
        <v>45806</v>
      </c>
      <c r="T46" s="23" cm="1">
        <f t="array" aca="1" ref="T46" ca="1">IFERROR(IF(ind.start&lt;&gt;"", plan_end_calculation,
                                IF(ind.end&lt;&gt;"", ind.end,
                                                          IF(d.id&lt;&gt;"",
                                                                             IF(d.conn="SF", sf_calculation,
                                                                             IF(d.conn="FF", ff_calculation,
                                                                             plan_end_calculation)),""))),"")</f>
        <v>45806</v>
      </c>
      <c r="U46" s="33"/>
      <c r="V46" s="34"/>
      <c r="W46" s="35"/>
      <c r="X46" s="86"/>
      <c r="Y46" s="85">
        <v>0</v>
      </c>
      <c r="Z46" s="85">
        <v>0</v>
      </c>
      <c r="AA46" s="85">
        <v>0</v>
      </c>
      <c r="AB46" s="85">
        <v>0</v>
      </c>
      <c r="AC46" s="85">
        <v>0</v>
      </c>
      <c r="AD46" s="85">
        <v>0</v>
      </c>
      <c r="AE46" s="85">
        <v>0</v>
      </c>
      <c r="AF46" s="85">
        <v>0</v>
      </c>
      <c r="AG46" s="85">
        <v>0</v>
      </c>
      <c r="AH46" s="85">
        <v>0</v>
      </c>
      <c r="AI46" s="85">
        <v>0</v>
      </c>
      <c r="AJ46" s="85">
        <v>0</v>
      </c>
      <c r="AK46" s="85">
        <v>0</v>
      </c>
      <c r="AL46" s="85">
        <v>0</v>
      </c>
      <c r="AM46" s="85">
        <v>0</v>
      </c>
      <c r="AN46" s="85">
        <v>0</v>
      </c>
      <c r="AO46" s="85">
        <v>0</v>
      </c>
      <c r="AP46" s="85">
        <v>0</v>
      </c>
      <c r="AQ46" s="85">
        <v>0</v>
      </c>
      <c r="AR46" s="85">
        <v>0</v>
      </c>
      <c r="AS46" s="85">
        <v>0</v>
      </c>
      <c r="AT46" s="85">
        <v>0</v>
      </c>
      <c r="AU46" s="85">
        <v>0</v>
      </c>
      <c r="AV46" s="85">
        <v>0</v>
      </c>
      <c r="AW46" s="85">
        <v>0</v>
      </c>
      <c r="AX46" s="85">
        <v>0</v>
      </c>
      <c r="AY46" s="85">
        <v>0</v>
      </c>
      <c r="AZ46" s="85">
        <v>0</v>
      </c>
      <c r="BA46" s="85">
        <v>0</v>
      </c>
      <c r="BB46" s="85">
        <v>0</v>
      </c>
      <c r="BC46" s="85">
        <v>0</v>
      </c>
      <c r="BD46" s="85">
        <v>0</v>
      </c>
      <c r="BE46" s="85">
        <v>0</v>
      </c>
      <c r="BF46" s="85">
        <v>0</v>
      </c>
      <c r="BG46" s="85">
        <v>0</v>
      </c>
      <c r="BH46" s="85">
        <v>0</v>
      </c>
      <c r="BI46" s="85">
        <v>0</v>
      </c>
      <c r="BJ46" s="85">
        <v>0</v>
      </c>
      <c r="BK46" s="85">
        <v>0</v>
      </c>
      <c r="BL46" s="85">
        <v>0</v>
      </c>
      <c r="BM46" s="85">
        <v>0</v>
      </c>
      <c r="BN46" s="85">
        <v>0</v>
      </c>
      <c r="BO46" s="85">
        <v>0</v>
      </c>
      <c r="BP46" s="85">
        <v>0</v>
      </c>
      <c r="BQ46" s="85">
        <v>0</v>
      </c>
      <c r="BR46" s="85">
        <v>0</v>
      </c>
    </row>
    <row r="47" spans="1:70" s="4" customFormat="1" ht="12.75">
      <c r="A47" s="32"/>
      <c r="B47" s="18">
        <f t="shared" ca="1" si="2"/>
        <v>33</v>
      </c>
      <c r="C47" s="37">
        <f ca="1">IF(type&lt;&gt;"", IF(ROW(stage_id)=ROW($C$13)+2, 1, IF(type="S", MAX(prev_col_range)+1, MAX(prev_col_range))), -1)</f>
        <v>4</v>
      </c>
      <c r="D47" s="38">
        <f ca="1">_xlfn.IFNA(IF(OR(type="T", type="M"), MATCH(role,Settings!$I$9:$I$16,0), -1),-1)</f>
        <v>-1</v>
      </c>
      <c r="E47" s="18" t="s">
        <v>94</v>
      </c>
      <c r="F47" s="17" t="s">
        <v>115</v>
      </c>
      <c r="H47" s="21" t="str">
        <f ca="1">_xlfn.IFNA(INDEX(Settings!$P$9:$P$35,MATCH(team_member, Settings!$N$9:$N$35,0)),"")</f>
        <v/>
      </c>
      <c r="I47" s="17"/>
      <c r="J47" s="19"/>
      <c r="K47" s="26">
        <f ca="1">MIN(S48:S58)</f>
        <v>45733</v>
      </c>
      <c r="L47" s="27"/>
      <c r="M47" s="18"/>
      <c r="N47" s="28" t="str">
        <f t="shared" ca="1" si="3"/>
        <v/>
      </c>
      <c r="O47" s="29" t="str" cm="1">
        <f t="array" aca="1" ref="O47" ca="1">IFERROR("(" &amp; d.type &amp; ") " &amp; IF(LEN(d.name)&gt;7, LEFT(d.name, 7) &amp; "…", d.name),"")</f>
        <v/>
      </c>
      <c r="P47" s="30" t="s">
        <v>96</v>
      </c>
      <c r="Q47" s="19"/>
      <c r="R47" s="24">
        <f ca="1">NETWORKDAYS(plan_start, MAX(T48:T58))</f>
        <v>52</v>
      </c>
      <c r="S47" s="22" cm="1">
        <f t="array" aca="1" ref="S47" ca="1">IFERROR(IF(ind.start&gt;0, ind.start,
                                IF(ind.end&lt;&gt;"", plan_start_calculation,
                                                          IF(d.id&lt;&gt;"",
                                                                             IF(OR(d.conn="FS",d.conn=""), fs_calculation,
                                                                             IF(d.conn="SS", ss_calculation,
                                                                             plan_start_calculation)),""))),"")</f>
        <v>45733</v>
      </c>
      <c r="T47" s="23" cm="1">
        <f t="array" aca="1" ref="T47" ca="1">IFERROR(IF(ind.start&lt;&gt;"", plan_end_calculation,
                                IF(ind.end&lt;&gt;"", ind.end,
                                                          IF(d.id&lt;&gt;"",
                                                                             IF(d.conn="SF", sf_calculation,
                                                                             IF(d.conn="FF", ff_calculation,
                                                                             plan_end_calculation)),""))),"")</f>
        <v>45804</v>
      </c>
      <c r="U47" s="33"/>
      <c r="V47" s="34"/>
      <c r="W47" s="35" cm="1">
        <f t="array" ref="W47">SUM(W48:W58*R48:R58)/SUM(R48:R58)</f>
        <v>0</v>
      </c>
      <c r="X47" s="86"/>
      <c r="Y47" s="85">
        <v>0</v>
      </c>
      <c r="Z47" s="85">
        <v>0</v>
      </c>
      <c r="AA47" s="85">
        <v>0</v>
      </c>
      <c r="AB47" s="85">
        <v>0</v>
      </c>
      <c r="AC47" s="85">
        <v>0</v>
      </c>
      <c r="AD47" s="85">
        <v>0</v>
      </c>
      <c r="AE47" s="85">
        <v>0</v>
      </c>
      <c r="AF47" s="85">
        <v>0</v>
      </c>
      <c r="AG47" s="85">
        <v>0</v>
      </c>
      <c r="AH47" s="85">
        <v>0</v>
      </c>
      <c r="AI47" s="85">
        <v>0</v>
      </c>
      <c r="AJ47" s="85">
        <v>0</v>
      </c>
      <c r="AK47" s="85">
        <v>0</v>
      </c>
      <c r="AL47" s="85">
        <v>0</v>
      </c>
      <c r="AM47" s="85">
        <v>0</v>
      </c>
      <c r="AN47" s="85">
        <v>0</v>
      </c>
      <c r="AO47" s="85">
        <v>0</v>
      </c>
      <c r="AP47" s="85">
        <v>0</v>
      </c>
      <c r="AQ47" s="85">
        <v>0</v>
      </c>
      <c r="AR47" s="85">
        <v>0</v>
      </c>
      <c r="AS47" s="85">
        <v>0</v>
      </c>
      <c r="AT47" s="85">
        <v>0</v>
      </c>
      <c r="AU47" s="85">
        <v>0</v>
      </c>
      <c r="AV47" s="85">
        <v>0</v>
      </c>
      <c r="AW47" s="85">
        <v>0</v>
      </c>
      <c r="AX47" s="85">
        <v>0</v>
      </c>
      <c r="AY47" s="85">
        <v>0</v>
      </c>
      <c r="AZ47" s="85">
        <v>0</v>
      </c>
      <c r="BA47" s="85">
        <v>0</v>
      </c>
      <c r="BB47" s="85">
        <v>0</v>
      </c>
      <c r="BC47" s="85">
        <v>0</v>
      </c>
      <c r="BD47" s="85">
        <v>0</v>
      </c>
      <c r="BE47" s="85">
        <v>0</v>
      </c>
      <c r="BF47" s="85">
        <v>0</v>
      </c>
      <c r="BG47" s="85">
        <v>0</v>
      </c>
      <c r="BH47" s="85">
        <v>0</v>
      </c>
      <c r="BI47" s="85">
        <v>0</v>
      </c>
      <c r="BJ47" s="85">
        <v>0</v>
      </c>
      <c r="BK47" s="85">
        <v>0</v>
      </c>
      <c r="BL47" s="85">
        <v>0</v>
      </c>
      <c r="BM47" s="85">
        <v>0</v>
      </c>
      <c r="BN47" s="85">
        <v>0</v>
      </c>
      <c r="BO47" s="85">
        <v>0</v>
      </c>
      <c r="BP47" s="85">
        <v>0</v>
      </c>
      <c r="BQ47" s="85">
        <v>0</v>
      </c>
      <c r="BR47" s="85">
        <v>0</v>
      </c>
    </row>
    <row r="48" spans="1:70" s="4" customFormat="1" ht="12.75">
      <c r="A48" s="32"/>
      <c r="B48" s="18">
        <f t="shared" ca="1" si="2"/>
        <v>34</v>
      </c>
      <c r="C48" s="37">
        <f ca="1">IF(type&lt;&gt;"", IF(ROW(stage_id)=ROW($C$13)+2, 1, IF(type="S", MAX(prev_col_range)+1, MAX(prev_col_range))), -1)</f>
        <v>4</v>
      </c>
      <c r="D48" s="38">
        <f ca="1">_xlfn.IFNA(IF(OR(type="T", type="M"), MATCH(role,Settings!$I$9:$I$16,0), -1),-1)</f>
        <v>1</v>
      </c>
      <c r="E48" s="18" t="s">
        <v>97</v>
      </c>
      <c r="F48" s="17" t="s">
        <v>98</v>
      </c>
      <c r="H48" s="21" t="str">
        <f ca="1">_xlfn.IFNA(INDEX(Settings!$P$9:$P$35,MATCH(team_member, Settings!$N$9:$N$35,0)),"")</f>
        <v>ROW</v>
      </c>
      <c r="I48" s="17" t="s">
        <v>40</v>
      </c>
      <c r="J48" s="19"/>
      <c r="K48" s="26">
        <v>45733</v>
      </c>
      <c r="L48" s="27"/>
      <c r="M48" s="18"/>
      <c r="N48" s="28" t="str">
        <f t="shared" ca="1" si="3"/>
        <v/>
      </c>
      <c r="O48" s="29" t="str" cm="1">
        <f t="array" aca="1" ref="O48" ca="1">IFERROR("(" &amp; d.type &amp; ") " &amp; IF(LEN(d.name)&gt;7, LEFT(d.name, 7) &amp; "…", d.name),"")</f>
        <v/>
      </c>
      <c r="P48" s="30" t="s">
        <v>116</v>
      </c>
      <c r="Q48" s="19"/>
      <c r="R48" s="24">
        <v>2</v>
      </c>
      <c r="S48" s="22" cm="1">
        <f t="array" aca="1" ref="S48" ca="1">IFERROR(IF(ind.start&gt;0, ind.start,
                                IF(ind.end&lt;&gt;"", plan_start_calculation,
                                                          IF(d.id&lt;&gt;"",
                                                                             IF(OR(d.conn="FS",d.conn=""), fs_calculation,
                                                                             IF(d.conn="SS", ss_calculation,
                                                                             plan_start_calculation)),""))),"")</f>
        <v>45733</v>
      </c>
      <c r="T48" s="23" cm="1">
        <f t="array" aca="1" ref="T48" ca="1">IFERROR(IF(ind.start&lt;&gt;"", plan_end_calculation,
                                IF(ind.end&lt;&gt;"", ind.end,
                                                          IF(d.id&lt;&gt;"",
                                                                             IF(d.conn="SF", sf_calculation,
                                                                             IF(d.conn="FF", ff_calculation,
                                                                             plan_end_calculation)),""))),"")</f>
        <v>45734</v>
      </c>
      <c r="U48" s="33"/>
      <c r="V48" s="34"/>
      <c r="W48" s="35"/>
      <c r="X48" s="86"/>
      <c r="Y48" s="85">
        <v>0</v>
      </c>
      <c r="Z48" s="85">
        <v>0</v>
      </c>
      <c r="AA48" s="85">
        <v>0</v>
      </c>
      <c r="AB48" s="85">
        <v>0</v>
      </c>
      <c r="AC48" s="85">
        <v>0</v>
      </c>
      <c r="AD48" s="85">
        <v>0</v>
      </c>
      <c r="AE48" s="85">
        <v>0</v>
      </c>
      <c r="AF48" s="85">
        <v>0</v>
      </c>
      <c r="AG48" s="85">
        <v>0</v>
      </c>
      <c r="AH48" s="85">
        <v>0</v>
      </c>
      <c r="AI48" s="85">
        <v>0</v>
      </c>
      <c r="AJ48" s="85">
        <v>0</v>
      </c>
      <c r="AK48" s="85">
        <v>0</v>
      </c>
      <c r="AL48" s="85">
        <v>0</v>
      </c>
      <c r="AM48" s="85">
        <v>0</v>
      </c>
      <c r="AN48" s="85">
        <v>0</v>
      </c>
      <c r="AO48" s="85">
        <v>0</v>
      </c>
      <c r="AP48" s="85">
        <v>0</v>
      </c>
      <c r="AQ48" s="85">
        <v>0</v>
      </c>
      <c r="AR48" s="85">
        <v>0</v>
      </c>
      <c r="AS48" s="85">
        <v>0</v>
      </c>
      <c r="AT48" s="85">
        <v>0</v>
      </c>
      <c r="AU48" s="85">
        <v>0</v>
      </c>
      <c r="AV48" s="85">
        <v>0</v>
      </c>
      <c r="AW48" s="85">
        <v>0</v>
      </c>
      <c r="AX48" s="85">
        <v>0</v>
      </c>
      <c r="AY48" s="85">
        <v>0</v>
      </c>
      <c r="AZ48" s="85">
        <v>0</v>
      </c>
      <c r="BA48" s="85">
        <v>0</v>
      </c>
      <c r="BB48" s="85">
        <v>0</v>
      </c>
      <c r="BC48" s="85">
        <v>0</v>
      </c>
      <c r="BD48" s="85">
        <v>0</v>
      </c>
      <c r="BE48" s="85">
        <v>0</v>
      </c>
      <c r="BF48" s="85">
        <v>0</v>
      </c>
      <c r="BG48" s="85">
        <v>0</v>
      </c>
      <c r="BH48" s="85">
        <v>0</v>
      </c>
      <c r="BI48" s="85">
        <v>0</v>
      </c>
      <c r="BJ48" s="85">
        <v>0</v>
      </c>
      <c r="BK48" s="85">
        <v>0</v>
      </c>
      <c r="BL48" s="85">
        <v>0</v>
      </c>
      <c r="BM48" s="85">
        <v>0</v>
      </c>
      <c r="BN48" s="85">
        <v>0</v>
      </c>
      <c r="BO48" s="85">
        <v>0</v>
      </c>
      <c r="BP48" s="85">
        <v>0</v>
      </c>
      <c r="BQ48" s="85">
        <v>0</v>
      </c>
      <c r="BR48" s="85">
        <v>0</v>
      </c>
    </row>
    <row r="49" spans="1:70" s="4" customFormat="1" ht="12.75">
      <c r="A49" s="32"/>
      <c r="B49" s="18">
        <f t="shared" ca="1" si="2"/>
        <v>35</v>
      </c>
      <c r="C49" s="37">
        <f ca="1">IF(type&lt;&gt;"", IF(ROW(stage_id)=ROW($C$13)+2, 1, IF(type="S", MAX(prev_col_range)+1, MAX(prev_col_range))), -1)</f>
        <v>4</v>
      </c>
      <c r="D49" s="38">
        <f ca="1">_xlfn.IFNA(IF(OR(type="T", type="M"), MATCH(role,Settings!$I$9:$I$16,0), -1),-1)</f>
        <v>1</v>
      </c>
      <c r="E49" s="18" t="s">
        <v>97</v>
      </c>
      <c r="F49" s="17" t="s">
        <v>99</v>
      </c>
      <c r="H49" s="21" t="str">
        <f ca="1">_xlfn.IFNA(INDEX(Settings!$P$9:$P$35,MATCH(team_member, Settings!$N$9:$N$35,0)),"")</f>
        <v>ROW</v>
      </c>
      <c r="I49" s="17" t="s">
        <v>40</v>
      </c>
      <c r="J49" s="19"/>
      <c r="K49" s="26"/>
      <c r="L49" s="27"/>
      <c r="M49" s="18">
        <f t="shared" ref="M49:M58" ca="1" si="9">B48</f>
        <v>34</v>
      </c>
      <c r="N49" s="28" t="str">
        <f t="shared" ca="1" si="3"/>
        <v>↖</v>
      </c>
      <c r="O49" s="29" t="str" cm="1">
        <f t="array" aca="1" ref="O49" ca="1">IFERROR("(" &amp; d.type &amp; ") " &amp; IF(LEN(d.name)&gt;7, LEFT(d.name, 7) &amp; "…", d.name),"")</f>
        <v>(T) Applica…</v>
      </c>
      <c r="P49" s="30" t="s">
        <v>96</v>
      </c>
      <c r="Q49" s="19"/>
      <c r="R49" s="24">
        <v>5</v>
      </c>
      <c r="S49" s="22" cm="1">
        <f t="array" aca="1" ref="S49" ca="1">IFERROR(IF(ind.start&gt;0, ind.start,
                                IF(ind.end&lt;&gt;"", plan_start_calculation,
                                                          IF(d.id&lt;&gt;"",
                                                                             IF(OR(d.conn="FS",d.conn=""), fs_calculation,
                                                                             IF(d.conn="SS", ss_calculation,
                                                                             plan_start_calculation)),""))),"")</f>
        <v>45735</v>
      </c>
      <c r="T49" s="23" cm="1">
        <f t="array" aca="1" ref="T49" ca="1">IFERROR(IF(ind.start&lt;&gt;"", plan_end_calculation,
                                IF(ind.end&lt;&gt;"", ind.end,
                                                          IF(d.id&lt;&gt;"",
                                                                             IF(d.conn="SF", sf_calculation,
                                                                             IF(d.conn="FF", ff_calculation,
                                                                             plan_end_calculation)),""))),"")</f>
        <v>45741</v>
      </c>
      <c r="U49" s="33"/>
      <c r="V49" s="34"/>
      <c r="W49" s="35"/>
      <c r="X49" s="86"/>
      <c r="Y49" s="85">
        <v>0</v>
      </c>
      <c r="Z49" s="85">
        <v>0</v>
      </c>
      <c r="AA49" s="85">
        <v>0</v>
      </c>
      <c r="AB49" s="85">
        <v>0</v>
      </c>
      <c r="AC49" s="85">
        <v>0</v>
      </c>
      <c r="AD49" s="85">
        <v>0</v>
      </c>
      <c r="AE49" s="85">
        <v>0</v>
      </c>
      <c r="AF49" s="85">
        <v>0</v>
      </c>
      <c r="AG49" s="85">
        <v>0</v>
      </c>
      <c r="AH49" s="85">
        <v>0</v>
      </c>
      <c r="AI49" s="85">
        <v>0</v>
      </c>
      <c r="AJ49" s="85">
        <v>0</v>
      </c>
      <c r="AK49" s="85">
        <v>0</v>
      </c>
      <c r="AL49" s="85">
        <v>0</v>
      </c>
      <c r="AM49" s="85">
        <v>0</v>
      </c>
      <c r="AN49" s="85">
        <v>0</v>
      </c>
      <c r="AO49" s="85">
        <v>0</v>
      </c>
      <c r="AP49" s="85">
        <v>0</v>
      </c>
      <c r="AQ49" s="85">
        <v>0</v>
      </c>
      <c r="AR49" s="85">
        <v>0</v>
      </c>
      <c r="AS49" s="85">
        <v>0</v>
      </c>
      <c r="AT49" s="85">
        <v>0</v>
      </c>
      <c r="AU49" s="85">
        <v>0</v>
      </c>
      <c r="AV49" s="85">
        <v>0</v>
      </c>
      <c r="AW49" s="85">
        <v>0</v>
      </c>
      <c r="AX49" s="85">
        <v>0</v>
      </c>
      <c r="AY49" s="85">
        <v>0</v>
      </c>
      <c r="AZ49" s="85">
        <v>0</v>
      </c>
      <c r="BA49" s="85">
        <v>0</v>
      </c>
      <c r="BB49" s="85">
        <v>0</v>
      </c>
      <c r="BC49" s="85">
        <v>0</v>
      </c>
      <c r="BD49" s="85">
        <v>0</v>
      </c>
      <c r="BE49" s="85">
        <v>0</v>
      </c>
      <c r="BF49" s="85">
        <v>0</v>
      </c>
      <c r="BG49" s="85">
        <v>0</v>
      </c>
      <c r="BH49" s="85">
        <v>0</v>
      </c>
      <c r="BI49" s="85">
        <v>0</v>
      </c>
      <c r="BJ49" s="85">
        <v>0</v>
      </c>
      <c r="BK49" s="85">
        <v>0</v>
      </c>
      <c r="BL49" s="85">
        <v>0</v>
      </c>
      <c r="BM49" s="85">
        <v>0</v>
      </c>
      <c r="BN49" s="85">
        <v>0</v>
      </c>
      <c r="BO49" s="85">
        <v>0</v>
      </c>
      <c r="BP49" s="85">
        <v>0</v>
      </c>
      <c r="BQ49" s="85">
        <v>0</v>
      </c>
      <c r="BR49" s="85">
        <v>0</v>
      </c>
    </row>
    <row r="50" spans="1:70" s="4" customFormat="1" ht="12.75">
      <c r="A50" s="32"/>
      <c r="B50" s="18">
        <f t="shared" ca="1" si="2"/>
        <v>36</v>
      </c>
      <c r="C50" s="37">
        <f ca="1">IF(type&lt;&gt;"", IF(ROW(stage_id)=ROW($C$13)+2, 1, IF(type="S", MAX(prev_col_range)+1, MAX(prev_col_range))), -1)</f>
        <v>4</v>
      </c>
      <c r="D50" s="38">
        <f ca="1">_xlfn.IFNA(IF(OR(type="T", type="M"), MATCH(role,Settings!$I$9:$I$16,0), -1),-1)</f>
        <v>1</v>
      </c>
      <c r="E50" s="18" t="s">
        <v>97</v>
      </c>
      <c r="F50" s="17" t="s">
        <v>100</v>
      </c>
      <c r="H50" s="21" t="str">
        <f ca="1">_xlfn.IFNA(INDEX(Settings!$P$9:$P$35,MATCH(team_member, Settings!$N$9:$N$35,0)),"")</f>
        <v>ROW</v>
      </c>
      <c r="I50" s="17" t="s">
        <v>40</v>
      </c>
      <c r="J50" s="19"/>
      <c r="K50" s="26"/>
      <c r="L50" s="27"/>
      <c r="M50" s="18">
        <f t="shared" ca="1" si="9"/>
        <v>35</v>
      </c>
      <c r="N50" s="28" t="str">
        <f t="shared" ca="1" si="3"/>
        <v>↖</v>
      </c>
      <c r="O50" s="29" t="str" cm="1">
        <f t="array" aca="1" ref="O50" ca="1">IFERROR("(" &amp; d.type &amp; ") " &amp; IF(LEN(d.name)&gt;7, LEFT(d.name, 7) &amp; "…", d.name),"")</f>
        <v>(T) Demand …</v>
      </c>
      <c r="P50" s="30" t="s">
        <v>96</v>
      </c>
      <c r="Q50" s="19"/>
      <c r="R50" s="24">
        <v>5</v>
      </c>
      <c r="S50" s="22" cm="1">
        <f t="array" aca="1" ref="S50" ca="1">IFERROR(IF(ind.start&gt;0, ind.start,
                                IF(ind.end&lt;&gt;"", plan_start_calculation,
                                                          IF(d.id&lt;&gt;"",
                                                                             IF(OR(d.conn="FS",d.conn=""), fs_calculation,
                                                                             IF(d.conn="SS", ss_calculation,
                                                                             plan_start_calculation)),""))),"")</f>
        <v>45742</v>
      </c>
      <c r="T50" s="23" cm="1">
        <f t="array" aca="1" ref="T50" ca="1">IFERROR(IF(ind.start&lt;&gt;"", plan_end_calculation,
                                IF(ind.end&lt;&gt;"", ind.end,
                                                          IF(d.id&lt;&gt;"",
                                                                             IF(d.conn="SF", sf_calculation,
                                                                             IF(d.conn="FF", ff_calculation,
                                                                             plan_end_calculation)),""))),"")</f>
        <v>45748</v>
      </c>
      <c r="U50" s="33"/>
      <c r="V50" s="34"/>
      <c r="W50" s="35"/>
      <c r="X50" s="86"/>
      <c r="Y50" s="85">
        <v>0</v>
      </c>
      <c r="Z50" s="85">
        <v>0</v>
      </c>
      <c r="AA50" s="85">
        <v>0</v>
      </c>
      <c r="AB50" s="85">
        <v>0</v>
      </c>
      <c r="AC50" s="85">
        <v>0</v>
      </c>
      <c r="AD50" s="85">
        <v>0</v>
      </c>
      <c r="AE50" s="85">
        <v>0</v>
      </c>
      <c r="AF50" s="85">
        <v>0</v>
      </c>
      <c r="AG50" s="85">
        <v>0</v>
      </c>
      <c r="AH50" s="85">
        <v>0</v>
      </c>
      <c r="AI50" s="85">
        <v>0</v>
      </c>
      <c r="AJ50" s="85">
        <v>0</v>
      </c>
      <c r="AK50" s="85">
        <v>0</v>
      </c>
      <c r="AL50" s="85">
        <v>0</v>
      </c>
      <c r="AM50" s="85">
        <v>0</v>
      </c>
      <c r="AN50" s="85">
        <v>0</v>
      </c>
      <c r="AO50" s="85">
        <v>0</v>
      </c>
      <c r="AP50" s="85">
        <v>0</v>
      </c>
      <c r="AQ50" s="85">
        <v>0</v>
      </c>
      <c r="AR50" s="85">
        <v>0</v>
      </c>
      <c r="AS50" s="85">
        <v>0</v>
      </c>
      <c r="AT50" s="85">
        <v>0</v>
      </c>
      <c r="AU50" s="85">
        <v>0</v>
      </c>
      <c r="AV50" s="85">
        <v>0</v>
      </c>
      <c r="AW50" s="85">
        <v>0</v>
      </c>
      <c r="AX50" s="85">
        <v>0</v>
      </c>
      <c r="AY50" s="85">
        <v>0</v>
      </c>
      <c r="AZ50" s="85">
        <v>0</v>
      </c>
      <c r="BA50" s="85">
        <v>0</v>
      </c>
      <c r="BB50" s="85">
        <v>0</v>
      </c>
      <c r="BC50" s="85">
        <v>0</v>
      </c>
      <c r="BD50" s="85">
        <v>0</v>
      </c>
      <c r="BE50" s="85">
        <v>0</v>
      </c>
      <c r="BF50" s="85">
        <v>0</v>
      </c>
      <c r="BG50" s="85">
        <v>0</v>
      </c>
      <c r="BH50" s="85">
        <v>0</v>
      </c>
      <c r="BI50" s="85">
        <v>0</v>
      </c>
      <c r="BJ50" s="85">
        <v>0</v>
      </c>
      <c r="BK50" s="85">
        <v>0</v>
      </c>
      <c r="BL50" s="85">
        <v>0</v>
      </c>
      <c r="BM50" s="85">
        <v>0</v>
      </c>
      <c r="BN50" s="85">
        <v>0</v>
      </c>
      <c r="BO50" s="85">
        <v>0</v>
      </c>
      <c r="BP50" s="85">
        <v>0</v>
      </c>
      <c r="BQ50" s="85">
        <v>0</v>
      </c>
      <c r="BR50" s="85">
        <v>0</v>
      </c>
    </row>
    <row r="51" spans="1:70" s="4" customFormat="1" ht="12.75">
      <c r="A51" s="32"/>
      <c r="B51" s="18">
        <f t="shared" ca="1" si="2"/>
        <v>37</v>
      </c>
      <c r="C51" s="37">
        <f ca="1">IF(type&lt;&gt;"", IF(ROW(stage_id)=ROW($C$13)+2, 1, IF(type="S", MAX(prev_col_range)+1, MAX(prev_col_range))), -1)</f>
        <v>4</v>
      </c>
      <c r="D51" s="38">
        <f ca="1">_xlfn.IFNA(IF(OR(type="T", type="M"), MATCH(role,Settings!$I$9:$I$16,0), -1),-1)</f>
        <v>1</v>
      </c>
      <c r="E51" s="18" t="s">
        <v>97</v>
      </c>
      <c r="F51" s="17" t="s">
        <v>101</v>
      </c>
      <c r="H51" s="21" t="str">
        <f ca="1">_xlfn.IFNA(INDEX(Settings!$P$9:$P$35,MATCH(team_member, Settings!$N$9:$N$35,0)),"")</f>
        <v>ROW</v>
      </c>
      <c r="I51" s="17" t="s">
        <v>40</v>
      </c>
      <c r="J51" s="19"/>
      <c r="K51" s="26"/>
      <c r="L51" s="27"/>
      <c r="M51" s="18">
        <f t="shared" ca="1" si="9"/>
        <v>36</v>
      </c>
      <c r="N51" s="28" t="str">
        <f t="shared" ca="1" si="3"/>
        <v>↖</v>
      </c>
      <c r="O51" s="29" t="str" cm="1">
        <f t="array" aca="1" ref="O51" ca="1">IFERROR("(" &amp; d.type &amp; ") " &amp; IF(LEN(d.name)&gt;7, LEFT(d.name, 7) &amp; "…", d.name),"")</f>
        <v>(T) DN paym…</v>
      </c>
      <c r="P51" s="30" t="s">
        <v>96</v>
      </c>
      <c r="Q51" s="19"/>
      <c r="R51" s="24">
        <v>2</v>
      </c>
      <c r="S51" s="22" cm="1">
        <f t="array" aca="1" ref="S51" ca="1">IFERROR(IF(ind.start&gt;0, ind.start,
                                IF(ind.end&lt;&gt;"", plan_start_calculation,
                                                          IF(d.id&lt;&gt;"",
                                                                             IF(OR(d.conn="FS",d.conn=""), fs_calculation,
                                                                             IF(d.conn="SS", ss_calculation,
                                                                             plan_start_calculation)),""))),"")</f>
        <v>45749</v>
      </c>
      <c r="T51" s="23" cm="1">
        <f t="array" aca="1" ref="T51" ca="1">IFERROR(IF(ind.start&lt;&gt;"", plan_end_calculation,
                                IF(ind.end&lt;&gt;"", ind.end,
                                                          IF(d.id&lt;&gt;"",
                                                                             IF(d.conn="SF", sf_calculation,
                                                                             IF(d.conn="FF", ff_calculation,
                                                                             plan_end_calculation)),""))),"")</f>
        <v>45750</v>
      </c>
      <c r="U51" s="33"/>
      <c r="V51" s="34"/>
      <c r="W51" s="35"/>
      <c r="X51" s="86"/>
      <c r="Y51" s="85">
        <v>0</v>
      </c>
      <c r="Z51" s="85">
        <v>0</v>
      </c>
      <c r="AA51" s="85">
        <v>0</v>
      </c>
      <c r="AB51" s="85">
        <v>0</v>
      </c>
      <c r="AC51" s="85">
        <v>0</v>
      </c>
      <c r="AD51" s="85">
        <v>0</v>
      </c>
      <c r="AE51" s="85">
        <v>0</v>
      </c>
      <c r="AF51" s="85">
        <v>0</v>
      </c>
      <c r="AG51" s="85">
        <v>0</v>
      </c>
      <c r="AH51" s="85">
        <v>0</v>
      </c>
      <c r="AI51" s="85">
        <v>0</v>
      </c>
      <c r="AJ51" s="85">
        <v>0</v>
      </c>
      <c r="AK51" s="85">
        <v>0</v>
      </c>
      <c r="AL51" s="85">
        <v>0</v>
      </c>
      <c r="AM51" s="85">
        <v>0</v>
      </c>
      <c r="AN51" s="85">
        <v>0</v>
      </c>
      <c r="AO51" s="85">
        <v>0</v>
      </c>
      <c r="AP51" s="85">
        <v>0</v>
      </c>
      <c r="AQ51" s="85">
        <v>0</v>
      </c>
      <c r="AR51" s="85">
        <v>0</v>
      </c>
      <c r="AS51" s="85">
        <v>0</v>
      </c>
      <c r="AT51" s="85">
        <v>0</v>
      </c>
      <c r="AU51" s="85">
        <v>0</v>
      </c>
      <c r="AV51" s="85">
        <v>0</v>
      </c>
      <c r="AW51" s="85">
        <v>0</v>
      </c>
      <c r="AX51" s="85">
        <v>0</v>
      </c>
      <c r="AY51" s="85">
        <v>0</v>
      </c>
      <c r="AZ51" s="85">
        <v>0</v>
      </c>
      <c r="BA51" s="85">
        <v>0</v>
      </c>
      <c r="BB51" s="85">
        <v>0</v>
      </c>
      <c r="BC51" s="85">
        <v>0</v>
      </c>
      <c r="BD51" s="85">
        <v>0</v>
      </c>
      <c r="BE51" s="85">
        <v>0</v>
      </c>
      <c r="BF51" s="85">
        <v>0</v>
      </c>
      <c r="BG51" s="85">
        <v>0</v>
      </c>
      <c r="BH51" s="85">
        <v>0</v>
      </c>
      <c r="BI51" s="85">
        <v>0</v>
      </c>
      <c r="BJ51" s="85">
        <v>0</v>
      </c>
      <c r="BK51" s="85">
        <v>0</v>
      </c>
      <c r="BL51" s="85">
        <v>0</v>
      </c>
      <c r="BM51" s="85">
        <v>0</v>
      </c>
      <c r="BN51" s="85">
        <v>0</v>
      </c>
      <c r="BO51" s="85">
        <v>0</v>
      </c>
      <c r="BP51" s="85">
        <v>0</v>
      </c>
      <c r="BQ51" s="85">
        <v>0</v>
      </c>
      <c r="BR51" s="85">
        <v>0</v>
      </c>
    </row>
    <row r="52" spans="1:70" s="4" customFormat="1" ht="12.75">
      <c r="A52" s="32"/>
      <c r="B52" s="18">
        <f t="shared" ca="1" si="2"/>
        <v>38</v>
      </c>
      <c r="C52" s="37">
        <f ca="1">IF(type&lt;&gt;"", IF(ROW(stage_id)=ROW($C$13)+2, 1, IF(type="S", MAX(prev_col_range)+1, MAX(prev_col_range))), -1)</f>
        <v>4</v>
      </c>
      <c r="D52" s="38">
        <f ca="1">_xlfn.IFNA(IF(OR(type="T", type="M"), MATCH(role,Settings!$I$9:$I$16,0), -1),-1)</f>
        <v>4</v>
      </c>
      <c r="E52" s="18" t="s">
        <v>97</v>
      </c>
      <c r="F52" s="17" t="s">
        <v>106</v>
      </c>
      <c r="H52" s="21" t="str">
        <f ca="1">_xlfn.IFNA(INDEX(Settings!$P$9:$P$35,MATCH(team_member, Settings!$N$9:$N$35,0)),"")</f>
        <v xml:space="preserve">FE2 </v>
      </c>
      <c r="I52" s="17" t="s">
        <v>48</v>
      </c>
      <c r="J52" s="19"/>
      <c r="K52" s="26"/>
      <c r="L52" s="27"/>
      <c r="M52" s="18">
        <f t="shared" ca="1" si="9"/>
        <v>37</v>
      </c>
      <c r="N52" s="28" t="str">
        <f t="shared" ca="1" si="3"/>
        <v>↖</v>
      </c>
      <c r="O52" s="29" t="str" cm="1">
        <f t="array" aca="1" ref="O52" ca="1">IFERROR("(" &amp; d.type &amp; ") " &amp; IF(LEN(d.name)&gt;7, LEFT(d.name, 7) &amp; "…", d.name),"")</f>
        <v>(T) Permit …</v>
      </c>
      <c r="P52" s="30" t="s">
        <v>96</v>
      </c>
      <c r="Q52" s="19"/>
      <c r="R52" s="24">
        <v>7</v>
      </c>
      <c r="S52" s="22" cm="1">
        <f t="array" aca="1" ref="S52" ca="1">IFERROR(IF(ind.start&gt;0, ind.start,
                                IF(ind.end&lt;&gt;"", plan_start_calculation,
                                                          IF(d.id&lt;&gt;"",
                                                                             IF(OR(d.conn="FS",d.conn=""), fs_calculation,
                                                                             IF(d.conn="SS", ss_calculation,
                                                                             plan_start_calculation)),""))),"")</f>
        <v>45751</v>
      </c>
      <c r="T52" s="23" cm="1">
        <f t="array" aca="1" ref="T52" ca="1">IFERROR(IF(ind.start&lt;&gt;"", plan_end_calculation,
                                IF(ind.end&lt;&gt;"", ind.end,
                                                          IF(d.id&lt;&gt;"",
                                                                             IF(d.conn="SF", sf_calculation,
                                                                             IF(d.conn="FF", ff_calculation,
                                                                             plan_end_calculation)),""))),"")</f>
        <v>45761</v>
      </c>
      <c r="U52" s="33"/>
      <c r="V52" s="34"/>
      <c r="W52" s="35"/>
      <c r="X52" s="86"/>
      <c r="Y52" s="85">
        <v>0</v>
      </c>
      <c r="Z52" s="85">
        <v>0</v>
      </c>
      <c r="AA52" s="85">
        <v>0</v>
      </c>
      <c r="AB52" s="85">
        <v>0</v>
      </c>
      <c r="AC52" s="85">
        <v>0</v>
      </c>
      <c r="AD52" s="85">
        <v>0</v>
      </c>
      <c r="AE52" s="85">
        <v>0</v>
      </c>
      <c r="AF52" s="85">
        <v>0</v>
      </c>
      <c r="AG52" s="85">
        <v>0</v>
      </c>
      <c r="AH52" s="85">
        <v>0</v>
      </c>
      <c r="AI52" s="85">
        <v>0</v>
      </c>
      <c r="AJ52" s="85">
        <v>0</v>
      </c>
      <c r="AK52" s="85">
        <v>0</v>
      </c>
      <c r="AL52" s="85">
        <v>0</v>
      </c>
      <c r="AM52" s="85">
        <v>0</v>
      </c>
      <c r="AN52" s="85">
        <v>0</v>
      </c>
      <c r="AO52" s="85">
        <v>0</v>
      </c>
      <c r="AP52" s="85">
        <v>0</v>
      </c>
      <c r="AQ52" s="85">
        <v>0</v>
      </c>
      <c r="AR52" s="85">
        <v>0</v>
      </c>
      <c r="AS52" s="85">
        <v>0</v>
      </c>
      <c r="AT52" s="85">
        <v>0</v>
      </c>
      <c r="AU52" s="85">
        <v>0</v>
      </c>
      <c r="AV52" s="85">
        <v>0</v>
      </c>
      <c r="AW52" s="85">
        <v>0</v>
      </c>
      <c r="AX52" s="85">
        <v>0</v>
      </c>
      <c r="AY52" s="85">
        <v>0</v>
      </c>
      <c r="AZ52" s="85">
        <v>0</v>
      </c>
      <c r="BA52" s="85">
        <v>0</v>
      </c>
      <c r="BB52" s="85">
        <v>0</v>
      </c>
      <c r="BC52" s="85">
        <v>0</v>
      </c>
      <c r="BD52" s="85">
        <v>0</v>
      </c>
      <c r="BE52" s="85">
        <v>0</v>
      </c>
      <c r="BF52" s="85">
        <v>0</v>
      </c>
      <c r="BG52" s="85">
        <v>0</v>
      </c>
      <c r="BH52" s="85">
        <v>0</v>
      </c>
      <c r="BI52" s="85">
        <v>0</v>
      </c>
      <c r="BJ52" s="85">
        <v>0</v>
      </c>
      <c r="BK52" s="85">
        <v>0</v>
      </c>
      <c r="BL52" s="85">
        <v>0</v>
      </c>
      <c r="BM52" s="85">
        <v>0</v>
      </c>
      <c r="BN52" s="85">
        <v>0</v>
      </c>
      <c r="BO52" s="85">
        <v>0</v>
      </c>
      <c r="BP52" s="85">
        <v>0</v>
      </c>
      <c r="BQ52" s="85">
        <v>0</v>
      </c>
      <c r="BR52" s="85">
        <v>0</v>
      </c>
    </row>
    <row r="53" spans="1:70" s="4" customFormat="1" ht="12.75">
      <c r="A53" s="32"/>
      <c r="B53" s="18">
        <f t="shared" ca="1" si="2"/>
        <v>39</v>
      </c>
      <c r="C53" s="37">
        <f ca="1">IF(type&lt;&gt;"", IF(ROW(stage_id)=ROW($C$13)+2, 1, IF(type="S", MAX(prev_col_range)+1, MAX(prev_col_range))), -1)</f>
        <v>4</v>
      </c>
      <c r="D53" s="38">
        <f ca="1">_xlfn.IFNA(IF(OR(type="T", type="M"), MATCH(role,Settings!$I$9:$I$16,0), -1),-1)</f>
        <v>4</v>
      </c>
      <c r="E53" s="18" t="s">
        <v>97</v>
      </c>
      <c r="F53" s="17" t="s">
        <v>107</v>
      </c>
      <c r="H53" s="21" t="str">
        <f ca="1">_xlfn.IFNA(INDEX(Settings!$P$9:$P$35,MATCH(team_member, Settings!$N$9:$N$35,0)),"")</f>
        <v xml:space="preserve">FE2 </v>
      </c>
      <c r="I53" s="17" t="s">
        <v>48</v>
      </c>
      <c r="J53" s="19"/>
      <c r="K53" s="26"/>
      <c r="L53" s="27"/>
      <c r="M53" s="18">
        <f t="shared" ca="1" si="9"/>
        <v>38</v>
      </c>
      <c r="N53" s="28" t="str">
        <f t="shared" ca="1" si="3"/>
        <v>↖</v>
      </c>
      <c r="O53" s="29" t="str" cm="1">
        <f t="array" aca="1" ref="O53" ca="1">IFERROR("(" &amp; d.type &amp; ") " &amp; IF(LEN(d.name)&gt;7, LEFT(d.name, 7) &amp; "…", d.name),"")</f>
        <v>(T) Ducting…</v>
      </c>
      <c r="P53" s="30" t="s">
        <v>108</v>
      </c>
      <c r="Q53" s="19"/>
      <c r="R53" s="24">
        <v>2</v>
      </c>
      <c r="S53" s="22" cm="1">
        <f t="array" aca="1" ref="S53" ca="1">IFERROR(IF(ind.start&gt;0, ind.start,
                                IF(ind.end&lt;&gt;"", plan_start_calculation,
                                                          IF(d.id&lt;&gt;"",
                                                                             IF(OR(d.conn="FS",d.conn=""), fs_calculation,
                                                                             IF(d.conn="SS", ss_calculation,
                                                                             plan_start_calculation)),""))),"")</f>
        <v>45751</v>
      </c>
      <c r="T53" s="23" cm="1">
        <f t="array" aca="1" ref="T53" ca="1">IFERROR(IF(ind.start&lt;&gt;"", plan_end_calculation,
                                IF(ind.end&lt;&gt;"", ind.end,
                                                          IF(d.id&lt;&gt;"",
                                                                             IF(d.conn="SF", sf_calculation,
                                                                             IF(d.conn="FF", ff_calculation,
                                                                             plan_end_calculation)),""))),"")</f>
        <v>45754</v>
      </c>
      <c r="U53" s="33"/>
      <c r="V53" s="34"/>
      <c r="W53" s="35"/>
      <c r="X53" s="86"/>
      <c r="Y53" s="85">
        <v>0</v>
      </c>
      <c r="Z53" s="85">
        <v>0</v>
      </c>
      <c r="AA53" s="85">
        <v>0</v>
      </c>
      <c r="AB53" s="85">
        <v>0</v>
      </c>
      <c r="AC53" s="85">
        <v>0</v>
      </c>
      <c r="AD53" s="85">
        <v>0</v>
      </c>
      <c r="AE53" s="85">
        <v>0</v>
      </c>
      <c r="AF53" s="85">
        <v>0</v>
      </c>
      <c r="AG53" s="85">
        <v>0</v>
      </c>
      <c r="AH53" s="85">
        <v>0</v>
      </c>
      <c r="AI53" s="85">
        <v>0</v>
      </c>
      <c r="AJ53" s="85">
        <v>0</v>
      </c>
      <c r="AK53" s="85">
        <v>0</v>
      </c>
      <c r="AL53" s="85">
        <v>0</v>
      </c>
      <c r="AM53" s="85">
        <v>0</v>
      </c>
      <c r="AN53" s="85">
        <v>0</v>
      </c>
      <c r="AO53" s="85">
        <v>0</v>
      </c>
      <c r="AP53" s="85">
        <v>0</v>
      </c>
      <c r="AQ53" s="85">
        <v>0</v>
      </c>
      <c r="AR53" s="85">
        <v>0</v>
      </c>
      <c r="AS53" s="85">
        <v>0</v>
      </c>
      <c r="AT53" s="85">
        <v>0</v>
      </c>
      <c r="AU53" s="85">
        <v>0</v>
      </c>
      <c r="AV53" s="85">
        <v>0</v>
      </c>
      <c r="AW53" s="85">
        <v>0</v>
      </c>
      <c r="AX53" s="85">
        <v>0</v>
      </c>
      <c r="AY53" s="85">
        <v>0</v>
      </c>
      <c r="AZ53" s="85">
        <v>0</v>
      </c>
      <c r="BA53" s="85">
        <v>0</v>
      </c>
      <c r="BB53" s="85">
        <v>0</v>
      </c>
      <c r="BC53" s="85">
        <v>0</v>
      </c>
      <c r="BD53" s="85">
        <v>0</v>
      </c>
      <c r="BE53" s="85">
        <v>0</v>
      </c>
      <c r="BF53" s="85">
        <v>0</v>
      </c>
      <c r="BG53" s="85">
        <v>0</v>
      </c>
      <c r="BH53" s="85">
        <v>0</v>
      </c>
      <c r="BI53" s="85">
        <v>0</v>
      </c>
      <c r="BJ53" s="85">
        <v>0</v>
      </c>
      <c r="BK53" s="85">
        <v>0</v>
      </c>
      <c r="BL53" s="85">
        <v>0</v>
      </c>
      <c r="BM53" s="85">
        <v>0</v>
      </c>
      <c r="BN53" s="85">
        <v>0</v>
      </c>
      <c r="BO53" s="85">
        <v>0</v>
      </c>
      <c r="BP53" s="85">
        <v>0</v>
      </c>
      <c r="BQ53" s="85">
        <v>0</v>
      </c>
      <c r="BR53" s="85">
        <v>0</v>
      </c>
    </row>
    <row r="54" spans="1:70" s="4" customFormat="1" ht="12.75">
      <c r="A54" s="32"/>
      <c r="B54" s="18">
        <f t="shared" ca="1" si="2"/>
        <v>40</v>
      </c>
      <c r="C54" s="37">
        <f ca="1">IF(type&lt;&gt;"", IF(ROW(stage_id)=ROW($C$13)+2, 1, IF(type="S", MAX(prev_col_range)+1, MAX(prev_col_range))), -1)</f>
        <v>4</v>
      </c>
      <c r="D54" s="38">
        <f ca="1">_xlfn.IFNA(IF(OR(type="T", type="M"), MATCH(role,Settings!$I$9:$I$16,0), -1),-1)</f>
        <v>2</v>
      </c>
      <c r="E54" s="18" t="s">
        <v>97</v>
      </c>
      <c r="F54" s="17" t="s">
        <v>109</v>
      </c>
      <c r="H54" s="21" t="str">
        <f ca="1">_xlfn.IFNA(INDEX(Settings!$P$9:$P$35,MATCH(team_member, Settings!$N$9:$N$35,0)),"")</f>
        <v>RM</v>
      </c>
      <c r="I54" s="17" t="s">
        <v>36</v>
      </c>
      <c r="J54" s="19"/>
      <c r="K54" s="26"/>
      <c r="L54" s="27"/>
      <c r="M54" s="18">
        <f t="shared" ca="1" si="9"/>
        <v>39</v>
      </c>
      <c r="N54" s="28" t="str">
        <f t="shared" ca="1" si="3"/>
        <v>↖</v>
      </c>
      <c r="O54" s="29" t="str" cm="1">
        <f t="array" aca="1" ref="O54" ca="1">IFERROR("(" &amp; d.type &amp; ") " &amp; IF(LEN(d.name)&gt;7, LEFT(d.name, 7) &amp; "…", d.name),"")</f>
        <v>(T) Blowing…</v>
      </c>
      <c r="P54" s="30" t="s">
        <v>96</v>
      </c>
      <c r="Q54" s="19"/>
      <c r="R54" s="24">
        <v>3</v>
      </c>
      <c r="S54" s="22" cm="1">
        <f t="array" aca="1" ref="S54" ca="1">IFERROR(IF(ind.start&gt;0, ind.start,
                                IF(ind.end&lt;&gt;"", plan_start_calculation,
                                                          IF(d.id&lt;&gt;"",
                                                                             IF(OR(d.conn="FS",d.conn=""), fs_calculation,
                                                                             IF(d.conn="SS", ss_calculation,
                                                                             plan_start_calculation)),""))),"")</f>
        <v>45755</v>
      </c>
      <c r="T54" s="23" cm="1">
        <f t="array" aca="1" ref="T54" ca="1">IFERROR(IF(ind.start&lt;&gt;"", plan_end_calculation,
                                IF(ind.end&lt;&gt;"", ind.end,
                                                          IF(d.id&lt;&gt;"",
                                                                             IF(d.conn="SF", sf_calculation,
                                                                             IF(d.conn="FF", ff_calculation,
                                                                             plan_end_calculation)),""))),"")</f>
        <v>45757</v>
      </c>
      <c r="U54" s="33"/>
      <c r="V54" s="34"/>
      <c r="W54" s="35"/>
      <c r="X54" s="86"/>
      <c r="Y54" s="85">
        <v>0</v>
      </c>
      <c r="Z54" s="85">
        <v>0</v>
      </c>
      <c r="AA54" s="85">
        <v>0</v>
      </c>
      <c r="AB54" s="85">
        <v>0</v>
      </c>
      <c r="AC54" s="85">
        <v>0</v>
      </c>
      <c r="AD54" s="85">
        <v>0</v>
      </c>
      <c r="AE54" s="85">
        <v>0</v>
      </c>
      <c r="AF54" s="85">
        <v>0</v>
      </c>
      <c r="AG54" s="85">
        <v>0</v>
      </c>
      <c r="AH54" s="85">
        <v>0</v>
      </c>
      <c r="AI54" s="85">
        <v>0</v>
      </c>
      <c r="AJ54" s="85">
        <v>0</v>
      </c>
      <c r="AK54" s="85">
        <v>0</v>
      </c>
      <c r="AL54" s="85">
        <v>0</v>
      </c>
      <c r="AM54" s="85">
        <v>0</v>
      </c>
      <c r="AN54" s="85">
        <v>0</v>
      </c>
      <c r="AO54" s="85">
        <v>0</v>
      </c>
      <c r="AP54" s="85">
        <v>0</v>
      </c>
      <c r="AQ54" s="85">
        <v>0</v>
      </c>
      <c r="AR54" s="85">
        <v>0</v>
      </c>
      <c r="AS54" s="85">
        <v>0</v>
      </c>
      <c r="AT54" s="85">
        <v>0</v>
      </c>
      <c r="AU54" s="85">
        <v>0</v>
      </c>
      <c r="AV54" s="85">
        <v>0</v>
      </c>
      <c r="AW54" s="85">
        <v>0</v>
      </c>
      <c r="AX54" s="85">
        <v>0</v>
      </c>
      <c r="AY54" s="85">
        <v>0</v>
      </c>
      <c r="AZ54" s="85">
        <v>0</v>
      </c>
      <c r="BA54" s="85">
        <v>0</v>
      </c>
      <c r="BB54" s="85">
        <v>0</v>
      </c>
      <c r="BC54" s="85">
        <v>0</v>
      </c>
      <c r="BD54" s="85">
        <v>0</v>
      </c>
      <c r="BE54" s="85">
        <v>0</v>
      </c>
      <c r="BF54" s="85">
        <v>0</v>
      </c>
      <c r="BG54" s="85">
        <v>0</v>
      </c>
      <c r="BH54" s="85">
        <v>0</v>
      </c>
      <c r="BI54" s="85">
        <v>0</v>
      </c>
      <c r="BJ54" s="85">
        <v>0</v>
      </c>
      <c r="BK54" s="85">
        <v>0</v>
      </c>
      <c r="BL54" s="85">
        <v>0</v>
      </c>
      <c r="BM54" s="85">
        <v>0</v>
      </c>
      <c r="BN54" s="85">
        <v>0</v>
      </c>
      <c r="BO54" s="85">
        <v>0</v>
      </c>
      <c r="BP54" s="85">
        <v>0</v>
      </c>
      <c r="BQ54" s="85">
        <v>0</v>
      </c>
      <c r="BR54" s="85">
        <v>0</v>
      </c>
    </row>
    <row r="55" spans="1:70" s="4" customFormat="1" ht="12.75">
      <c r="A55" s="32"/>
      <c r="B55" s="18">
        <f t="shared" ca="1" si="2"/>
        <v>41</v>
      </c>
      <c r="C55" s="37">
        <f ca="1">IF(type&lt;&gt;"", IF(ROW(stage_id)=ROW($C$13)+2, 1, IF(type="S", MAX(prev_col_range)+1, MAX(prev_col_range))), -1)</f>
        <v>4</v>
      </c>
      <c r="D55" s="38">
        <f ca="1">_xlfn.IFNA(IF(OR(type="T", type="M"), MATCH(role,Settings!$I$9:$I$16,0), -1),-1)</f>
        <v>2</v>
      </c>
      <c r="E55" s="18" t="s">
        <v>97</v>
      </c>
      <c r="F55" s="17" t="s">
        <v>110</v>
      </c>
      <c r="H55" s="21" t="str">
        <f ca="1">_xlfn.IFNA(INDEX(Settings!$P$9:$P$35,MATCH(team_member, Settings!$N$9:$N$35,0)),"")</f>
        <v>RM</v>
      </c>
      <c r="I55" s="17" t="s">
        <v>36</v>
      </c>
      <c r="J55" s="19"/>
      <c r="K55" s="26"/>
      <c r="L55" s="27"/>
      <c r="M55" s="18">
        <f t="shared" ca="1" si="9"/>
        <v>40</v>
      </c>
      <c r="N55" s="28" t="str">
        <f t="shared" ca="1" si="3"/>
        <v>↖</v>
      </c>
      <c r="O55" s="29" t="str" cm="1">
        <f t="array" aca="1" ref="O55" ca="1">IFERROR("(" &amp; d.type &amp; ") " &amp; IF(LEN(d.name)&gt;7, LEFT(d.name, 7) &amp; "…", d.name),"")</f>
        <v>(T) T1 targ…</v>
      </c>
      <c r="P55" s="30" t="s">
        <v>108</v>
      </c>
      <c r="Q55" s="19"/>
      <c r="R55" s="24">
        <v>15</v>
      </c>
      <c r="S55" s="22" cm="1">
        <f t="array" aca="1" ref="S55" ca="1">IFERROR(IF(ind.start&gt;0, ind.start,
                                IF(ind.end&lt;&gt;"", plan_start_calculation,
                                                          IF(d.id&lt;&gt;"",
                                                                             IF(OR(d.conn="FS",d.conn=""), fs_calculation,
                                                                             IF(d.conn="SS", ss_calculation,
                                                                             plan_start_calculation)),""))),"")</f>
        <v>45755</v>
      </c>
      <c r="T55" s="23" cm="1">
        <f t="array" aca="1" ref="T55" ca="1">IFERROR(IF(ind.start&lt;&gt;"", plan_end_calculation,
                                IF(ind.end&lt;&gt;"", ind.end,
                                                          IF(d.id&lt;&gt;"",
                                                                             IF(d.conn="SF", sf_calculation,
                                                                             IF(d.conn="FF", ff_calculation,
                                                                             plan_end_calculation)),""))),"")</f>
        <v>45775</v>
      </c>
      <c r="U55" s="33"/>
      <c r="V55" s="34"/>
      <c r="W55" s="35"/>
      <c r="X55" s="86"/>
      <c r="Y55" s="85">
        <v>0</v>
      </c>
      <c r="Z55" s="85">
        <v>0</v>
      </c>
      <c r="AA55" s="85">
        <v>0</v>
      </c>
      <c r="AB55" s="85">
        <v>0</v>
      </c>
      <c r="AC55" s="85">
        <v>0</v>
      </c>
      <c r="AD55" s="85">
        <v>0</v>
      </c>
      <c r="AE55" s="85">
        <v>0</v>
      </c>
      <c r="AF55" s="85">
        <v>0</v>
      </c>
      <c r="AG55" s="85">
        <v>0</v>
      </c>
      <c r="AH55" s="85">
        <v>0</v>
      </c>
      <c r="AI55" s="85">
        <v>0</v>
      </c>
      <c r="AJ55" s="85">
        <v>0</v>
      </c>
      <c r="AK55" s="85">
        <v>0</v>
      </c>
      <c r="AL55" s="85">
        <v>0</v>
      </c>
      <c r="AM55" s="85">
        <v>0</v>
      </c>
      <c r="AN55" s="85">
        <v>0</v>
      </c>
      <c r="AO55" s="85">
        <v>0</v>
      </c>
      <c r="AP55" s="85">
        <v>0</v>
      </c>
      <c r="AQ55" s="85">
        <v>0</v>
      </c>
      <c r="AR55" s="85">
        <v>0</v>
      </c>
      <c r="AS55" s="85">
        <v>0</v>
      </c>
      <c r="AT55" s="85">
        <v>0</v>
      </c>
      <c r="AU55" s="85">
        <v>0</v>
      </c>
      <c r="AV55" s="85">
        <v>0</v>
      </c>
      <c r="AW55" s="85">
        <v>0</v>
      </c>
      <c r="AX55" s="85">
        <v>0</v>
      </c>
      <c r="AY55" s="85">
        <v>0</v>
      </c>
      <c r="AZ55" s="85">
        <v>0</v>
      </c>
      <c r="BA55" s="85">
        <v>0</v>
      </c>
      <c r="BB55" s="85">
        <v>0</v>
      </c>
      <c r="BC55" s="85">
        <v>0</v>
      </c>
      <c r="BD55" s="85">
        <v>0</v>
      </c>
      <c r="BE55" s="85">
        <v>0</v>
      </c>
      <c r="BF55" s="85">
        <v>0</v>
      </c>
      <c r="BG55" s="85">
        <v>0</v>
      </c>
      <c r="BH55" s="85">
        <v>0</v>
      </c>
      <c r="BI55" s="85">
        <v>0</v>
      </c>
      <c r="BJ55" s="85">
        <v>0</v>
      </c>
      <c r="BK55" s="85">
        <v>0</v>
      </c>
      <c r="BL55" s="85">
        <v>0</v>
      </c>
      <c r="BM55" s="85">
        <v>0</v>
      </c>
      <c r="BN55" s="85">
        <v>0</v>
      </c>
      <c r="BO55" s="85">
        <v>0</v>
      </c>
      <c r="BP55" s="85">
        <v>0</v>
      </c>
      <c r="BQ55" s="85">
        <v>0</v>
      </c>
      <c r="BR55" s="85">
        <v>0</v>
      </c>
    </row>
    <row r="56" spans="1:70" s="4" customFormat="1" ht="12.75">
      <c r="A56" s="32"/>
      <c r="B56" s="18">
        <f t="shared" ca="1" si="2"/>
        <v>42</v>
      </c>
      <c r="C56" s="37">
        <f ca="1">IF(type&lt;&gt;"", IF(ROW(stage_id)=ROW($C$13)+2, 1, IF(type="S", MAX(prev_col_range)+1, MAX(prev_col_range))), -1)</f>
        <v>4</v>
      </c>
      <c r="D56" s="38">
        <f ca="1">_xlfn.IFNA(IF(OR(type="T", type="M"), MATCH(role,Settings!$I$9:$I$16,0), -1),-1)</f>
        <v>2</v>
      </c>
      <c r="E56" s="18" t="s">
        <v>111</v>
      </c>
      <c r="F56" s="17" t="s">
        <v>112</v>
      </c>
      <c r="H56" s="21" t="str">
        <f ca="1">_xlfn.IFNA(INDEX(Settings!$P$9:$P$35,MATCH(team_member, Settings!$N$9:$N$35,0)),"")</f>
        <v>RM</v>
      </c>
      <c r="I56" s="17" t="s">
        <v>36</v>
      </c>
      <c r="J56" s="19"/>
      <c r="K56" s="26"/>
      <c r="L56" s="27"/>
      <c r="M56" s="18">
        <f t="shared" ca="1" si="9"/>
        <v>41</v>
      </c>
      <c r="N56" s="28" t="str">
        <f t="shared" ca="1" si="3"/>
        <v>↖</v>
      </c>
      <c r="O56" s="29" t="str" cm="1">
        <f t="array" aca="1" ref="O56" ca="1">IFERROR("(" &amp; d.type &amp; ") " &amp; IF(LEN(d.name)&gt;7, LEFT(d.name, 7) &amp; "…", d.name),"")</f>
        <v>(T) T2 Targ…</v>
      </c>
      <c r="P56" s="30" t="s">
        <v>108</v>
      </c>
      <c r="Q56" s="19"/>
      <c r="R56" s="24">
        <v>30</v>
      </c>
      <c r="S56" s="22" cm="1">
        <f t="array" aca="1" ref="S56" ca="1">IFERROR(IF(ind.start&gt;0, ind.start,
                                IF(ind.end&lt;&gt;"", plan_start_calculation,
                                                          IF(d.id&lt;&gt;"",
                                                                             IF(OR(d.conn="FS",d.conn=""), fs_calculation,
                                                                             IF(d.conn="SS", ss_calculation,
                                                                             plan_start_calculation)),""))),"")</f>
        <v>45755</v>
      </c>
      <c r="T56" s="23" cm="1">
        <f t="array" aca="1" ref="T56" ca="1">IFERROR(IF(ind.start&lt;&gt;"", plan_end_calculation,
                                IF(ind.end&lt;&gt;"", ind.end,
                                                          IF(d.id&lt;&gt;"",
                                                                             IF(d.conn="SF", sf_calculation,
                                                                             IF(d.conn="FF", ff_calculation,
                                                                             plan_end_calculation)),""))),"")</f>
        <v>45796</v>
      </c>
      <c r="U56" s="33"/>
      <c r="V56" s="34"/>
      <c r="W56" s="35"/>
      <c r="X56" s="86"/>
      <c r="Y56" s="85">
        <v>0</v>
      </c>
      <c r="Z56" s="85">
        <v>0</v>
      </c>
      <c r="AA56" s="85">
        <v>0</v>
      </c>
      <c r="AB56" s="85">
        <v>0</v>
      </c>
      <c r="AC56" s="85">
        <v>0</v>
      </c>
      <c r="AD56" s="85">
        <v>0</v>
      </c>
      <c r="AE56" s="85">
        <v>0</v>
      </c>
      <c r="AF56" s="85">
        <v>0</v>
      </c>
      <c r="AG56" s="85">
        <v>0</v>
      </c>
      <c r="AH56" s="85">
        <v>0</v>
      </c>
      <c r="AI56" s="85">
        <v>0</v>
      </c>
      <c r="AJ56" s="85">
        <v>0</v>
      </c>
      <c r="AK56" s="85">
        <v>0</v>
      </c>
      <c r="AL56" s="85">
        <v>0</v>
      </c>
      <c r="AM56" s="85">
        <v>0</v>
      </c>
      <c r="AN56" s="85">
        <v>0</v>
      </c>
      <c r="AO56" s="85">
        <v>0</v>
      </c>
      <c r="AP56" s="85">
        <v>0</v>
      </c>
      <c r="AQ56" s="85">
        <v>0</v>
      </c>
      <c r="AR56" s="85">
        <v>0</v>
      </c>
      <c r="AS56" s="85">
        <v>0</v>
      </c>
      <c r="AT56" s="85">
        <v>0</v>
      </c>
      <c r="AU56" s="85">
        <v>0</v>
      </c>
      <c r="AV56" s="85">
        <v>0</v>
      </c>
      <c r="AW56" s="85">
        <v>0</v>
      </c>
      <c r="AX56" s="85">
        <v>0</v>
      </c>
      <c r="AY56" s="85">
        <v>0</v>
      </c>
      <c r="AZ56" s="85">
        <v>0</v>
      </c>
      <c r="BA56" s="85">
        <v>0</v>
      </c>
      <c r="BB56" s="85">
        <v>0</v>
      </c>
      <c r="BC56" s="85">
        <v>0</v>
      </c>
      <c r="BD56" s="85">
        <v>0</v>
      </c>
      <c r="BE56" s="85">
        <v>0</v>
      </c>
      <c r="BF56" s="85">
        <v>0</v>
      </c>
      <c r="BG56" s="85">
        <v>0</v>
      </c>
      <c r="BH56" s="85">
        <v>0</v>
      </c>
      <c r="BI56" s="85">
        <v>0</v>
      </c>
      <c r="BJ56" s="85">
        <v>0</v>
      </c>
      <c r="BK56" s="85">
        <v>0</v>
      </c>
      <c r="BL56" s="85">
        <v>0</v>
      </c>
      <c r="BM56" s="85">
        <v>0</v>
      </c>
      <c r="BN56" s="85">
        <v>0</v>
      </c>
      <c r="BO56" s="85">
        <v>0</v>
      </c>
      <c r="BP56" s="85">
        <v>0</v>
      </c>
      <c r="BQ56" s="85">
        <v>0</v>
      </c>
      <c r="BR56" s="85">
        <v>0</v>
      </c>
    </row>
    <row r="57" spans="1:70" s="4" customFormat="1" ht="12.75">
      <c r="A57" s="32"/>
      <c r="B57" s="18">
        <f t="shared" ca="1" si="2"/>
        <v>43</v>
      </c>
      <c r="C57" s="37">
        <f ca="1">IF(type&lt;&gt;"", IF(ROW(stage_id)=ROW($C$13)+2, 1, IF(type="S", MAX(prev_col_range)+1, MAX(prev_col_range))), -1)</f>
        <v>4</v>
      </c>
      <c r="D57" s="38">
        <f ca="1">_xlfn.IFNA(IF(OR(type="T", type="M"), MATCH(role,Settings!$I$9:$I$16,0), -1),-1)</f>
        <v>2</v>
      </c>
      <c r="E57" s="18" t="s">
        <v>111</v>
      </c>
      <c r="F57" s="17" t="s">
        <v>113</v>
      </c>
      <c r="H57" s="21" t="str">
        <f ca="1">_xlfn.IFNA(INDEX(Settings!$P$9:$P$35,MATCH(team_member, Settings!$N$9:$N$35,0)),"")</f>
        <v>RM</v>
      </c>
      <c r="I57" s="17" t="s">
        <v>36</v>
      </c>
      <c r="J57" s="19"/>
      <c r="K57" s="26"/>
      <c r="L57" s="27"/>
      <c r="M57" s="18">
        <f t="shared" ca="1" si="9"/>
        <v>42</v>
      </c>
      <c r="N57" s="28" t="str">
        <f t="shared" ca="1" si="3"/>
        <v>↖</v>
      </c>
      <c r="O57" s="29" t="str" cm="1">
        <f t="array" aca="1" ref="O57" ca="1">IFERROR("(" &amp; d.type &amp; ") " &amp; IF(LEN(d.name)&gt;7, LEFT(d.name, 7) &amp; "…", d.name),"")</f>
        <v>(M) T3 Targ…</v>
      </c>
      <c r="P57" s="30" t="s">
        <v>96</v>
      </c>
      <c r="Q57" s="19"/>
      <c r="R57" s="24">
        <v>5</v>
      </c>
      <c r="S57" s="22" cm="1">
        <f t="array" aca="1" ref="S57" ca="1">IFERROR(IF(ind.start&gt;0, ind.start,
                                IF(ind.end&lt;&gt;"", plan_start_calculation,
                                                          IF(d.id&lt;&gt;"",
                                                                             IF(OR(d.conn="FS",d.conn=""), fs_calculation,
                                                                             IF(d.conn="SS", ss_calculation,
                                                                             plan_start_calculation)),""))),"")</f>
        <v>45797</v>
      </c>
      <c r="T57" s="23" cm="1">
        <f t="array" aca="1" ref="T57" ca="1">IFERROR(IF(ind.start&lt;&gt;"", plan_end_calculation,
                                IF(ind.end&lt;&gt;"", ind.end,
                                                          IF(d.id&lt;&gt;"",
                                                                             IF(d.conn="SF", sf_calculation,
                                                                             IF(d.conn="FF", ff_calculation,
                                                                             plan_end_calculation)),""))),"")</f>
        <v>45803</v>
      </c>
      <c r="U57" s="33"/>
      <c r="V57" s="34"/>
      <c r="W57" s="35"/>
      <c r="X57" s="86"/>
      <c r="Y57" s="85">
        <v>0</v>
      </c>
      <c r="Z57" s="85">
        <v>0</v>
      </c>
      <c r="AA57" s="85">
        <v>0</v>
      </c>
      <c r="AB57" s="85">
        <v>0</v>
      </c>
      <c r="AC57" s="85">
        <v>0</v>
      </c>
      <c r="AD57" s="85">
        <v>0</v>
      </c>
      <c r="AE57" s="85">
        <v>0</v>
      </c>
      <c r="AF57" s="85">
        <v>0</v>
      </c>
      <c r="AG57" s="85">
        <v>0</v>
      </c>
      <c r="AH57" s="85">
        <v>0</v>
      </c>
      <c r="AI57" s="85">
        <v>0</v>
      </c>
      <c r="AJ57" s="85">
        <v>0</v>
      </c>
      <c r="AK57" s="85">
        <v>0</v>
      </c>
      <c r="AL57" s="85">
        <v>0</v>
      </c>
      <c r="AM57" s="85">
        <v>0</v>
      </c>
      <c r="AN57" s="85">
        <v>0</v>
      </c>
      <c r="AO57" s="85">
        <v>0</v>
      </c>
      <c r="AP57" s="85">
        <v>0</v>
      </c>
      <c r="AQ57" s="85">
        <v>0</v>
      </c>
      <c r="AR57" s="85">
        <v>0</v>
      </c>
      <c r="AS57" s="85">
        <v>0</v>
      </c>
      <c r="AT57" s="85">
        <v>0</v>
      </c>
      <c r="AU57" s="85">
        <v>0</v>
      </c>
      <c r="AV57" s="85">
        <v>0</v>
      </c>
      <c r="AW57" s="85">
        <v>0</v>
      </c>
      <c r="AX57" s="85">
        <v>0</v>
      </c>
      <c r="AY57" s="85">
        <v>0</v>
      </c>
      <c r="AZ57" s="85">
        <v>0</v>
      </c>
      <c r="BA57" s="85">
        <v>0</v>
      </c>
      <c r="BB57" s="85">
        <v>0</v>
      </c>
      <c r="BC57" s="85">
        <v>0</v>
      </c>
      <c r="BD57" s="85">
        <v>0</v>
      </c>
      <c r="BE57" s="85">
        <v>0</v>
      </c>
      <c r="BF57" s="85">
        <v>0</v>
      </c>
      <c r="BG57" s="85">
        <v>0</v>
      </c>
      <c r="BH57" s="85">
        <v>0</v>
      </c>
      <c r="BI57" s="85">
        <v>0</v>
      </c>
      <c r="BJ57" s="85">
        <v>0</v>
      </c>
      <c r="BK57" s="85">
        <v>0</v>
      </c>
      <c r="BL57" s="85">
        <v>0</v>
      </c>
      <c r="BM57" s="85">
        <v>0</v>
      </c>
      <c r="BN57" s="85">
        <v>0</v>
      </c>
      <c r="BO57" s="85">
        <v>0</v>
      </c>
      <c r="BP57" s="85">
        <v>0</v>
      </c>
      <c r="BQ57" s="85">
        <v>0</v>
      </c>
      <c r="BR57" s="85">
        <v>0</v>
      </c>
    </row>
    <row r="58" spans="1:70" s="4" customFormat="1" ht="12.75">
      <c r="A58" s="32"/>
      <c r="B58" s="18">
        <f t="shared" ca="1" si="2"/>
        <v>44</v>
      </c>
      <c r="C58" s="37">
        <f ca="1">IF(type&lt;&gt;"", IF(ROW(stage_id)=ROW($C$13)+2, 1, IF(type="S", MAX(prev_col_range)+1, MAX(prev_col_range))), -1)</f>
        <v>4</v>
      </c>
      <c r="D58" s="38">
        <f ca="1">_xlfn.IFNA(IF(OR(type="T", type="M"), MATCH(role,Settings!$I$9:$I$16,0), -1),-1)</f>
        <v>2</v>
      </c>
      <c r="E58" s="18" t="s">
        <v>111</v>
      </c>
      <c r="F58" s="17" t="s">
        <v>114</v>
      </c>
      <c r="H58" s="21" t="str">
        <f ca="1">_xlfn.IFNA(INDEX(Settings!$P$9:$P$35,MATCH(team_member, Settings!$N$9:$N$35,0)),"")</f>
        <v>RM</v>
      </c>
      <c r="I58" s="17" t="s">
        <v>36</v>
      </c>
      <c r="J58" s="19"/>
      <c r="K58" s="26"/>
      <c r="L58" s="27"/>
      <c r="M58" s="18">
        <f t="shared" ca="1" si="9"/>
        <v>43</v>
      </c>
      <c r="N58" s="28" t="str">
        <f t="shared" ca="1" si="3"/>
        <v>↖</v>
      </c>
      <c r="O58" s="29" t="str" cm="1">
        <f t="array" aca="1" ref="O58" ca="1">IFERROR("(" &amp; d.type &amp; ") " &amp; IF(LEN(d.name)&gt;7, LEFT(d.name, 7) &amp; "…", d.name),"")</f>
        <v>(M) Airtel …</v>
      </c>
      <c r="P58" s="30" t="s">
        <v>96</v>
      </c>
      <c r="Q58" s="19"/>
      <c r="R58" s="24">
        <v>1</v>
      </c>
      <c r="S58" s="22" cm="1">
        <f t="array" aca="1" ref="S58" ca="1">IFERROR(IF(ind.start&gt;0, ind.start,
                                IF(ind.end&lt;&gt;"", plan_start_calculation,
                                                          IF(d.id&lt;&gt;"",
                                                                             IF(OR(d.conn="FS",d.conn=""), fs_calculation,
                                                                             IF(d.conn="SS", ss_calculation,
                                                                             plan_start_calculation)),""))),"")</f>
        <v>45804</v>
      </c>
      <c r="T58" s="23" cm="1">
        <f t="array" aca="1" ref="T58" ca="1">IFERROR(IF(ind.start&lt;&gt;"", plan_end_calculation,
                                IF(ind.end&lt;&gt;"", ind.end,
                                                          IF(d.id&lt;&gt;"",
                                                                             IF(d.conn="SF", sf_calculation,
                                                                             IF(d.conn="FF", ff_calculation,
                                                                             plan_end_calculation)),""))),"")</f>
        <v>45804</v>
      </c>
      <c r="U58" s="33"/>
      <c r="V58" s="34"/>
      <c r="W58" s="35"/>
      <c r="X58" s="86"/>
      <c r="Y58" s="85">
        <v>0</v>
      </c>
      <c r="Z58" s="85">
        <v>0</v>
      </c>
      <c r="AA58" s="85">
        <v>0</v>
      </c>
      <c r="AB58" s="85">
        <v>0</v>
      </c>
      <c r="AC58" s="85">
        <v>0</v>
      </c>
      <c r="AD58" s="85">
        <v>0</v>
      </c>
      <c r="AE58" s="85">
        <v>0</v>
      </c>
      <c r="AF58" s="85">
        <v>0</v>
      </c>
      <c r="AG58" s="85">
        <v>0</v>
      </c>
      <c r="AH58" s="85">
        <v>0</v>
      </c>
      <c r="AI58" s="85">
        <v>0</v>
      </c>
      <c r="AJ58" s="85">
        <v>0</v>
      </c>
      <c r="AK58" s="85">
        <v>0</v>
      </c>
      <c r="AL58" s="85">
        <v>0</v>
      </c>
      <c r="AM58" s="85">
        <v>0</v>
      </c>
      <c r="AN58" s="85">
        <v>0</v>
      </c>
      <c r="AO58" s="85">
        <v>0</v>
      </c>
      <c r="AP58" s="85">
        <v>0</v>
      </c>
      <c r="AQ58" s="85">
        <v>0</v>
      </c>
      <c r="AR58" s="85">
        <v>0</v>
      </c>
      <c r="AS58" s="85">
        <v>0</v>
      </c>
      <c r="AT58" s="85">
        <v>0</v>
      </c>
      <c r="AU58" s="85">
        <v>0</v>
      </c>
      <c r="AV58" s="85">
        <v>0</v>
      </c>
      <c r="AW58" s="85">
        <v>0</v>
      </c>
      <c r="AX58" s="85">
        <v>0</v>
      </c>
      <c r="AY58" s="85">
        <v>0</v>
      </c>
      <c r="AZ58" s="85">
        <v>0</v>
      </c>
      <c r="BA58" s="85">
        <v>0</v>
      </c>
      <c r="BB58" s="85">
        <v>0</v>
      </c>
      <c r="BC58" s="85">
        <v>0</v>
      </c>
      <c r="BD58" s="85">
        <v>0</v>
      </c>
      <c r="BE58" s="85">
        <v>0</v>
      </c>
      <c r="BF58" s="85">
        <v>0</v>
      </c>
      <c r="BG58" s="85">
        <v>0</v>
      </c>
      <c r="BH58" s="85">
        <v>0</v>
      </c>
      <c r="BI58" s="85">
        <v>0</v>
      </c>
      <c r="BJ58" s="85">
        <v>0</v>
      </c>
      <c r="BK58" s="85">
        <v>0</v>
      </c>
      <c r="BL58" s="85">
        <v>0</v>
      </c>
      <c r="BM58" s="85">
        <v>0</v>
      </c>
      <c r="BN58" s="85">
        <v>0</v>
      </c>
      <c r="BO58" s="85">
        <v>0</v>
      </c>
      <c r="BP58" s="85">
        <v>0</v>
      </c>
      <c r="BQ58" s="85">
        <v>0</v>
      </c>
      <c r="BR58" s="85">
        <v>0</v>
      </c>
    </row>
    <row r="59" spans="1:70" s="4" customFormat="1" ht="12.75">
      <c r="A59" s="32"/>
      <c r="B59" s="18">
        <f t="shared" ca="1" si="2"/>
        <v>45</v>
      </c>
      <c r="C59" s="37">
        <f ca="1">IF(type&lt;&gt;"", IF(ROW(stage_id)=ROW($C$13)+2, 1, IF(type="S", MAX(prev_col_range)+1, MAX(prev_col_range))), -1)</f>
        <v>5</v>
      </c>
      <c r="D59" s="38">
        <f ca="1">_xlfn.IFNA(IF(OR(type="T", type="M"), MATCH(role,Settings!$I$9:$I$16,0), -1),-1)</f>
        <v>-1</v>
      </c>
      <c r="E59" s="18" t="s">
        <v>94</v>
      </c>
      <c r="F59" s="17" t="s">
        <v>117</v>
      </c>
      <c r="H59" s="21" t="str">
        <f ca="1">_xlfn.IFNA(INDEX(Settings!$P$9:$P$35,MATCH(team_member, Settings!$N$9:$N$35,0)),"")</f>
        <v/>
      </c>
      <c r="I59" s="17"/>
      <c r="J59" s="19"/>
      <c r="K59" s="26">
        <f ca="1">MIN(S60:S70)</f>
        <v>45736</v>
      </c>
      <c r="L59" s="27"/>
      <c r="M59" s="18"/>
      <c r="N59" s="28" t="str">
        <f t="shared" ca="1" si="3"/>
        <v/>
      </c>
      <c r="O59" s="29" t="str" cm="1">
        <f t="array" aca="1" ref="O59" ca="1">IFERROR("(" &amp; d.type &amp; ") " &amp; IF(LEN(d.name)&gt;7, LEFT(d.name, 7) &amp; "…", d.name),"")</f>
        <v/>
      </c>
      <c r="P59" s="30" t="s">
        <v>96</v>
      </c>
      <c r="Q59" s="19"/>
      <c r="R59" s="24">
        <f ca="1">NETWORKDAYS(plan_start, MAX(T60:T70))</f>
        <v>52</v>
      </c>
      <c r="S59" s="22" cm="1">
        <f t="array" aca="1" ref="S59" ca="1">IFERROR(IF(ind.start&gt;0, ind.start,
                                IF(ind.end&lt;&gt;"", plan_start_calculation,
                                                          IF(d.id&lt;&gt;"",
                                                                             IF(OR(d.conn="FS",d.conn=""), fs_calculation,
                                                                             IF(d.conn="SS", ss_calculation,
                                                                             plan_start_calculation)),""))),"")</f>
        <v>45736</v>
      </c>
      <c r="T59" s="23" cm="1">
        <f t="array" aca="1" ref="T59" ca="1">IFERROR(IF(ind.start&lt;&gt;"", plan_end_calculation,
                                IF(ind.end&lt;&gt;"", ind.end,
                                                          IF(d.id&lt;&gt;"",
                                                                             IF(d.conn="SF", sf_calculation,
                                                                             IF(d.conn="FF", ff_calculation,
                                                                             plan_end_calculation)),""))),"")</f>
        <v>45807</v>
      </c>
      <c r="U59" s="33"/>
      <c r="V59" s="34"/>
      <c r="W59" s="35" cm="1">
        <f t="array" ref="W59">SUM(W60:W70*R60:R70)/SUM(R60:R70)</f>
        <v>0</v>
      </c>
      <c r="X59" s="86"/>
      <c r="Y59" s="85">
        <v>0</v>
      </c>
      <c r="Z59" s="85">
        <v>0</v>
      </c>
      <c r="AA59" s="85">
        <v>0</v>
      </c>
      <c r="AB59" s="85">
        <v>0</v>
      </c>
      <c r="AC59" s="85">
        <v>0</v>
      </c>
      <c r="AD59" s="85">
        <v>0</v>
      </c>
      <c r="AE59" s="85">
        <v>0</v>
      </c>
      <c r="AF59" s="85">
        <v>0</v>
      </c>
      <c r="AG59" s="85">
        <v>0</v>
      </c>
      <c r="AH59" s="85">
        <v>0</v>
      </c>
      <c r="AI59" s="85">
        <v>0</v>
      </c>
      <c r="AJ59" s="85">
        <v>0</v>
      </c>
      <c r="AK59" s="85">
        <v>0</v>
      </c>
      <c r="AL59" s="85">
        <v>0</v>
      </c>
      <c r="AM59" s="85">
        <v>0</v>
      </c>
      <c r="AN59" s="85">
        <v>0</v>
      </c>
      <c r="AO59" s="85">
        <v>0</v>
      </c>
      <c r="AP59" s="85">
        <v>0</v>
      </c>
      <c r="AQ59" s="85">
        <v>0</v>
      </c>
      <c r="AR59" s="85">
        <v>0</v>
      </c>
      <c r="AS59" s="85">
        <v>0</v>
      </c>
      <c r="AT59" s="85">
        <v>0</v>
      </c>
      <c r="AU59" s="85">
        <v>0</v>
      </c>
      <c r="AV59" s="85">
        <v>0</v>
      </c>
      <c r="AW59" s="85">
        <v>0</v>
      </c>
      <c r="AX59" s="85">
        <v>0</v>
      </c>
      <c r="AY59" s="85">
        <v>0</v>
      </c>
      <c r="AZ59" s="85">
        <v>0</v>
      </c>
      <c r="BA59" s="85">
        <v>0</v>
      </c>
      <c r="BB59" s="85">
        <v>0</v>
      </c>
      <c r="BC59" s="85">
        <v>0</v>
      </c>
      <c r="BD59" s="85">
        <v>0</v>
      </c>
      <c r="BE59" s="85">
        <v>0</v>
      </c>
      <c r="BF59" s="85">
        <v>0</v>
      </c>
      <c r="BG59" s="85">
        <v>0</v>
      </c>
      <c r="BH59" s="85">
        <v>0</v>
      </c>
      <c r="BI59" s="85">
        <v>0</v>
      </c>
      <c r="BJ59" s="85">
        <v>0</v>
      </c>
      <c r="BK59" s="85">
        <v>0</v>
      </c>
      <c r="BL59" s="85">
        <v>0</v>
      </c>
      <c r="BM59" s="85">
        <v>0</v>
      </c>
      <c r="BN59" s="85">
        <v>0</v>
      </c>
      <c r="BO59" s="85">
        <v>0</v>
      </c>
      <c r="BP59" s="85">
        <v>0</v>
      </c>
      <c r="BQ59" s="85">
        <v>0</v>
      </c>
      <c r="BR59" s="85">
        <v>0</v>
      </c>
    </row>
    <row r="60" spans="1:70" s="4" customFormat="1" ht="12.75">
      <c r="A60" s="32"/>
      <c r="B60" s="18">
        <f t="shared" ca="1" si="2"/>
        <v>46</v>
      </c>
      <c r="C60" s="37">
        <f ca="1">IF(type&lt;&gt;"", IF(ROW(stage_id)=ROW($C$13)+2, 1, IF(type="S", MAX(prev_col_range)+1, MAX(prev_col_range))), -1)</f>
        <v>5</v>
      </c>
      <c r="D60" s="38">
        <f ca="1">_xlfn.IFNA(IF(OR(type="T", type="M"), MATCH(role,Settings!$I$9:$I$16,0), -1),-1)</f>
        <v>1</v>
      </c>
      <c r="E60" s="18" t="s">
        <v>97</v>
      </c>
      <c r="F60" s="17" t="s">
        <v>98</v>
      </c>
      <c r="H60" s="21" t="str">
        <f ca="1">_xlfn.IFNA(INDEX(Settings!$P$9:$P$35,MATCH(team_member, Settings!$N$9:$N$35,0)),"")</f>
        <v>ROW</v>
      </c>
      <c r="I60" s="17" t="s">
        <v>40</v>
      </c>
      <c r="J60" s="19"/>
      <c r="K60" s="26">
        <v>45736</v>
      </c>
      <c r="L60" s="27"/>
      <c r="M60" s="18"/>
      <c r="N60" s="28" t="str">
        <f t="shared" ca="1" si="3"/>
        <v/>
      </c>
      <c r="O60" s="29" t="str" cm="1">
        <f t="array" aca="1" ref="O60" ca="1">IFERROR("(" &amp; d.type &amp; ") " &amp; IF(LEN(d.name)&gt;7, LEFT(d.name, 7) &amp; "…", d.name),"")</f>
        <v/>
      </c>
      <c r="P60" s="30" t="s">
        <v>116</v>
      </c>
      <c r="Q60" s="19"/>
      <c r="R60" s="24">
        <v>2</v>
      </c>
      <c r="S60" s="22" cm="1">
        <f t="array" aca="1" ref="S60" ca="1">IFERROR(IF(ind.start&gt;0, ind.start,
                                IF(ind.end&lt;&gt;"", plan_start_calculation,
                                                          IF(d.id&lt;&gt;"",
                                                                             IF(OR(d.conn="FS",d.conn=""), fs_calculation,
                                                                             IF(d.conn="SS", ss_calculation,
                                                                             plan_start_calculation)),""))),"")</f>
        <v>45736</v>
      </c>
      <c r="T60" s="23" cm="1">
        <f t="array" aca="1" ref="T60" ca="1">IFERROR(IF(ind.start&lt;&gt;"", plan_end_calculation,
                                IF(ind.end&lt;&gt;"", ind.end,
                                                          IF(d.id&lt;&gt;"",
                                                                             IF(d.conn="SF", sf_calculation,
                                                                             IF(d.conn="FF", ff_calculation,
                                                                             plan_end_calculation)),""))),"")</f>
        <v>45737</v>
      </c>
      <c r="U60" s="33"/>
      <c r="V60" s="34"/>
      <c r="W60" s="35"/>
      <c r="X60" s="86"/>
      <c r="Y60" s="85">
        <v>0</v>
      </c>
      <c r="Z60" s="85">
        <v>0</v>
      </c>
      <c r="AA60" s="85">
        <v>0</v>
      </c>
      <c r="AB60" s="85">
        <v>0</v>
      </c>
      <c r="AC60" s="85">
        <v>0</v>
      </c>
      <c r="AD60" s="85">
        <v>0</v>
      </c>
      <c r="AE60" s="85">
        <v>0</v>
      </c>
      <c r="AF60" s="85">
        <v>0</v>
      </c>
      <c r="AG60" s="85">
        <v>0</v>
      </c>
      <c r="AH60" s="85">
        <v>0</v>
      </c>
      <c r="AI60" s="85">
        <v>0</v>
      </c>
      <c r="AJ60" s="85">
        <v>0</v>
      </c>
      <c r="AK60" s="85">
        <v>0</v>
      </c>
      <c r="AL60" s="85">
        <v>0</v>
      </c>
      <c r="AM60" s="85">
        <v>0</v>
      </c>
      <c r="AN60" s="85">
        <v>0</v>
      </c>
      <c r="AO60" s="85">
        <v>0</v>
      </c>
      <c r="AP60" s="85">
        <v>0</v>
      </c>
      <c r="AQ60" s="85">
        <v>0</v>
      </c>
      <c r="AR60" s="85">
        <v>0</v>
      </c>
      <c r="AS60" s="85">
        <v>0</v>
      </c>
      <c r="AT60" s="85">
        <v>0</v>
      </c>
      <c r="AU60" s="85">
        <v>0</v>
      </c>
      <c r="AV60" s="85">
        <v>0</v>
      </c>
      <c r="AW60" s="85">
        <v>0</v>
      </c>
      <c r="AX60" s="85">
        <v>0</v>
      </c>
      <c r="AY60" s="85">
        <v>0</v>
      </c>
      <c r="AZ60" s="85">
        <v>0</v>
      </c>
      <c r="BA60" s="85">
        <v>0</v>
      </c>
      <c r="BB60" s="85">
        <v>0</v>
      </c>
      <c r="BC60" s="85">
        <v>0</v>
      </c>
      <c r="BD60" s="85">
        <v>0</v>
      </c>
      <c r="BE60" s="85">
        <v>0</v>
      </c>
      <c r="BF60" s="85">
        <v>0</v>
      </c>
      <c r="BG60" s="85">
        <v>0</v>
      </c>
      <c r="BH60" s="85">
        <v>0</v>
      </c>
      <c r="BI60" s="85">
        <v>0</v>
      </c>
      <c r="BJ60" s="85">
        <v>0</v>
      </c>
      <c r="BK60" s="85">
        <v>0</v>
      </c>
      <c r="BL60" s="85">
        <v>0</v>
      </c>
      <c r="BM60" s="85">
        <v>0</v>
      </c>
      <c r="BN60" s="85">
        <v>0</v>
      </c>
      <c r="BO60" s="85">
        <v>0</v>
      </c>
      <c r="BP60" s="85">
        <v>0</v>
      </c>
      <c r="BQ60" s="85">
        <v>0</v>
      </c>
      <c r="BR60" s="85">
        <v>0</v>
      </c>
    </row>
    <row r="61" spans="1:70" s="4" customFormat="1" ht="12.75">
      <c r="A61" s="32"/>
      <c r="B61" s="18">
        <f t="shared" ca="1" si="2"/>
        <v>47</v>
      </c>
      <c r="C61" s="37">
        <f ca="1">IF(type&lt;&gt;"", IF(ROW(stage_id)=ROW($C$13)+2, 1, IF(type="S", MAX(prev_col_range)+1, MAX(prev_col_range))), -1)</f>
        <v>5</v>
      </c>
      <c r="D61" s="38">
        <f ca="1">_xlfn.IFNA(IF(OR(type="T", type="M"), MATCH(role,Settings!$I$9:$I$16,0), -1),-1)</f>
        <v>1</v>
      </c>
      <c r="E61" s="18" t="s">
        <v>97</v>
      </c>
      <c r="F61" s="17" t="s">
        <v>99</v>
      </c>
      <c r="H61" s="21" t="str">
        <f ca="1">_xlfn.IFNA(INDEX(Settings!$P$9:$P$35,MATCH(team_member, Settings!$N$9:$N$35,0)),"")</f>
        <v>ROW</v>
      </c>
      <c r="I61" s="17" t="s">
        <v>40</v>
      </c>
      <c r="J61" s="19"/>
      <c r="K61" s="26"/>
      <c r="L61" s="27"/>
      <c r="M61" s="18">
        <f t="shared" ref="M61:M70" ca="1" si="10">B60</f>
        <v>46</v>
      </c>
      <c r="N61" s="28" t="str">
        <f t="shared" ca="1" si="3"/>
        <v>↖</v>
      </c>
      <c r="O61" s="29" t="str" cm="1">
        <f t="array" aca="1" ref="O61" ca="1">IFERROR("(" &amp; d.type &amp; ") " &amp; IF(LEN(d.name)&gt;7, LEFT(d.name, 7) &amp; "…", d.name),"")</f>
        <v>(T) Applica…</v>
      </c>
      <c r="P61" s="30" t="s">
        <v>96</v>
      </c>
      <c r="Q61" s="19"/>
      <c r="R61" s="24">
        <v>5</v>
      </c>
      <c r="S61" s="22" cm="1">
        <f t="array" aca="1" ref="S61" ca="1">IFERROR(IF(ind.start&gt;0, ind.start,
                                IF(ind.end&lt;&gt;"", plan_start_calculation,
                                                          IF(d.id&lt;&gt;"",
                                                                             IF(OR(d.conn="FS",d.conn=""), fs_calculation,
                                                                             IF(d.conn="SS", ss_calculation,
                                                                             plan_start_calculation)),""))),"")</f>
        <v>45740</v>
      </c>
      <c r="T61" s="23" cm="1">
        <f t="array" aca="1" ref="T61" ca="1">IFERROR(IF(ind.start&lt;&gt;"", plan_end_calculation,
                                IF(ind.end&lt;&gt;"", ind.end,
                                                          IF(d.id&lt;&gt;"",
                                                                             IF(d.conn="SF", sf_calculation,
                                                                             IF(d.conn="FF", ff_calculation,
                                                                             plan_end_calculation)),""))),"")</f>
        <v>45744</v>
      </c>
      <c r="U61" s="33"/>
      <c r="V61" s="34"/>
      <c r="W61" s="35"/>
      <c r="X61" s="86"/>
      <c r="Y61" s="85">
        <v>0</v>
      </c>
      <c r="Z61" s="85">
        <v>0</v>
      </c>
      <c r="AA61" s="85">
        <v>0</v>
      </c>
      <c r="AB61" s="85">
        <v>0</v>
      </c>
      <c r="AC61" s="85">
        <v>0</v>
      </c>
      <c r="AD61" s="85">
        <v>0</v>
      </c>
      <c r="AE61" s="85">
        <v>0</v>
      </c>
      <c r="AF61" s="85">
        <v>0</v>
      </c>
      <c r="AG61" s="85">
        <v>0</v>
      </c>
      <c r="AH61" s="85">
        <v>0</v>
      </c>
      <c r="AI61" s="85">
        <v>0</v>
      </c>
      <c r="AJ61" s="85">
        <v>0</v>
      </c>
      <c r="AK61" s="85">
        <v>0</v>
      </c>
      <c r="AL61" s="85">
        <v>0</v>
      </c>
      <c r="AM61" s="85">
        <v>0</v>
      </c>
      <c r="AN61" s="85">
        <v>0</v>
      </c>
      <c r="AO61" s="85">
        <v>0</v>
      </c>
      <c r="AP61" s="85">
        <v>0</v>
      </c>
      <c r="AQ61" s="85">
        <v>0</v>
      </c>
      <c r="AR61" s="85">
        <v>0</v>
      </c>
      <c r="AS61" s="85">
        <v>0</v>
      </c>
      <c r="AT61" s="85">
        <v>0</v>
      </c>
      <c r="AU61" s="85">
        <v>0</v>
      </c>
      <c r="AV61" s="85">
        <v>0</v>
      </c>
      <c r="AW61" s="85">
        <v>0</v>
      </c>
      <c r="AX61" s="85">
        <v>0</v>
      </c>
      <c r="AY61" s="85">
        <v>0</v>
      </c>
      <c r="AZ61" s="85">
        <v>0</v>
      </c>
      <c r="BA61" s="85">
        <v>0</v>
      </c>
      <c r="BB61" s="85">
        <v>0</v>
      </c>
      <c r="BC61" s="85">
        <v>0</v>
      </c>
      <c r="BD61" s="85">
        <v>0</v>
      </c>
      <c r="BE61" s="85">
        <v>0</v>
      </c>
      <c r="BF61" s="85">
        <v>0</v>
      </c>
      <c r="BG61" s="85">
        <v>0</v>
      </c>
      <c r="BH61" s="85">
        <v>0</v>
      </c>
      <c r="BI61" s="85">
        <v>0</v>
      </c>
      <c r="BJ61" s="85">
        <v>0</v>
      </c>
      <c r="BK61" s="85">
        <v>0</v>
      </c>
      <c r="BL61" s="85">
        <v>0</v>
      </c>
      <c r="BM61" s="85">
        <v>0</v>
      </c>
      <c r="BN61" s="85">
        <v>0</v>
      </c>
      <c r="BO61" s="85">
        <v>0</v>
      </c>
      <c r="BP61" s="85">
        <v>0</v>
      </c>
      <c r="BQ61" s="85">
        <v>0</v>
      </c>
      <c r="BR61" s="85">
        <v>0</v>
      </c>
    </row>
    <row r="62" spans="1:70" s="4" customFormat="1" ht="12.75">
      <c r="A62" s="32"/>
      <c r="B62" s="18">
        <f t="shared" ca="1" si="2"/>
        <v>48</v>
      </c>
      <c r="C62" s="37">
        <f ca="1">IF(type&lt;&gt;"", IF(ROW(stage_id)=ROW($C$13)+2, 1, IF(type="S", MAX(prev_col_range)+1, MAX(prev_col_range))), -1)</f>
        <v>5</v>
      </c>
      <c r="D62" s="38">
        <f ca="1">_xlfn.IFNA(IF(OR(type="T", type="M"), MATCH(role,Settings!$I$9:$I$16,0), -1),-1)</f>
        <v>1</v>
      </c>
      <c r="E62" s="18" t="s">
        <v>97</v>
      </c>
      <c r="F62" s="17" t="s">
        <v>100</v>
      </c>
      <c r="H62" s="21" t="str">
        <f ca="1">_xlfn.IFNA(INDEX(Settings!$P$9:$P$35,MATCH(team_member, Settings!$N$9:$N$35,0)),"")</f>
        <v>ROW</v>
      </c>
      <c r="I62" s="17" t="s">
        <v>40</v>
      </c>
      <c r="J62" s="19"/>
      <c r="K62" s="26"/>
      <c r="L62" s="27"/>
      <c r="M62" s="18">
        <f t="shared" ca="1" si="10"/>
        <v>47</v>
      </c>
      <c r="N62" s="28" t="str">
        <f t="shared" ca="1" si="3"/>
        <v>↖</v>
      </c>
      <c r="O62" s="29" t="str" cm="1">
        <f t="array" aca="1" ref="O62" ca="1">IFERROR("(" &amp; d.type &amp; ") " &amp; IF(LEN(d.name)&gt;7, LEFT(d.name, 7) &amp; "…", d.name),"")</f>
        <v>(T) Demand …</v>
      </c>
      <c r="P62" s="30" t="s">
        <v>96</v>
      </c>
      <c r="Q62" s="19"/>
      <c r="R62" s="24">
        <v>5</v>
      </c>
      <c r="S62" s="22" cm="1">
        <f t="array" aca="1" ref="S62" ca="1">IFERROR(IF(ind.start&gt;0, ind.start,
                                IF(ind.end&lt;&gt;"", plan_start_calculation,
                                                          IF(d.id&lt;&gt;"",
                                                                             IF(OR(d.conn="FS",d.conn=""), fs_calculation,
                                                                             IF(d.conn="SS", ss_calculation,
                                                                             plan_start_calculation)),""))),"")</f>
        <v>45747</v>
      </c>
      <c r="T62" s="23" cm="1">
        <f t="array" aca="1" ref="T62" ca="1">IFERROR(IF(ind.start&lt;&gt;"", plan_end_calculation,
                                IF(ind.end&lt;&gt;"", ind.end,
                                                          IF(d.id&lt;&gt;"",
                                                                             IF(d.conn="SF", sf_calculation,
                                                                             IF(d.conn="FF", ff_calculation,
                                                                             plan_end_calculation)),""))),"")</f>
        <v>45751</v>
      </c>
      <c r="U62" s="33"/>
      <c r="V62" s="34"/>
      <c r="W62" s="35"/>
      <c r="X62" s="86"/>
      <c r="Y62" s="85">
        <v>0</v>
      </c>
      <c r="Z62" s="85">
        <v>0</v>
      </c>
      <c r="AA62" s="85">
        <v>0</v>
      </c>
      <c r="AB62" s="85">
        <v>0</v>
      </c>
      <c r="AC62" s="85">
        <v>0</v>
      </c>
      <c r="AD62" s="85">
        <v>0</v>
      </c>
      <c r="AE62" s="85">
        <v>0</v>
      </c>
      <c r="AF62" s="85">
        <v>0</v>
      </c>
      <c r="AG62" s="85">
        <v>0</v>
      </c>
      <c r="AH62" s="85">
        <v>0</v>
      </c>
      <c r="AI62" s="85">
        <v>0</v>
      </c>
      <c r="AJ62" s="85">
        <v>0</v>
      </c>
      <c r="AK62" s="85">
        <v>0</v>
      </c>
      <c r="AL62" s="85">
        <v>0</v>
      </c>
      <c r="AM62" s="85">
        <v>0</v>
      </c>
      <c r="AN62" s="85">
        <v>0</v>
      </c>
      <c r="AO62" s="85">
        <v>0</v>
      </c>
      <c r="AP62" s="85">
        <v>0</v>
      </c>
      <c r="AQ62" s="85">
        <v>0</v>
      </c>
      <c r="AR62" s="85">
        <v>0</v>
      </c>
      <c r="AS62" s="85">
        <v>0</v>
      </c>
      <c r="AT62" s="85">
        <v>0</v>
      </c>
      <c r="AU62" s="85">
        <v>0</v>
      </c>
      <c r="AV62" s="85">
        <v>0</v>
      </c>
      <c r="AW62" s="85">
        <v>0</v>
      </c>
      <c r="AX62" s="85">
        <v>0</v>
      </c>
      <c r="AY62" s="85">
        <v>0</v>
      </c>
      <c r="AZ62" s="85">
        <v>0</v>
      </c>
      <c r="BA62" s="85">
        <v>0</v>
      </c>
      <c r="BB62" s="85">
        <v>0</v>
      </c>
      <c r="BC62" s="85">
        <v>0</v>
      </c>
      <c r="BD62" s="85">
        <v>0</v>
      </c>
      <c r="BE62" s="85">
        <v>0</v>
      </c>
      <c r="BF62" s="85">
        <v>0</v>
      </c>
      <c r="BG62" s="85">
        <v>0</v>
      </c>
      <c r="BH62" s="85">
        <v>0</v>
      </c>
      <c r="BI62" s="85">
        <v>0</v>
      </c>
      <c r="BJ62" s="85">
        <v>0</v>
      </c>
      <c r="BK62" s="85">
        <v>0</v>
      </c>
      <c r="BL62" s="85">
        <v>0</v>
      </c>
      <c r="BM62" s="85">
        <v>0</v>
      </c>
      <c r="BN62" s="85">
        <v>0</v>
      </c>
      <c r="BO62" s="85">
        <v>0</v>
      </c>
      <c r="BP62" s="85">
        <v>0</v>
      </c>
      <c r="BQ62" s="85">
        <v>0</v>
      </c>
      <c r="BR62" s="85">
        <v>0</v>
      </c>
    </row>
    <row r="63" spans="1:70" s="4" customFormat="1" ht="12.75">
      <c r="A63" s="32"/>
      <c r="B63" s="18">
        <f t="shared" ca="1" si="2"/>
        <v>49</v>
      </c>
      <c r="C63" s="37">
        <f ca="1">IF(type&lt;&gt;"", IF(ROW(stage_id)=ROW($C$13)+2, 1, IF(type="S", MAX(prev_col_range)+1, MAX(prev_col_range))), -1)</f>
        <v>5</v>
      </c>
      <c r="D63" s="38">
        <f ca="1">_xlfn.IFNA(IF(OR(type="T", type="M"), MATCH(role,Settings!$I$9:$I$16,0), -1),-1)</f>
        <v>1</v>
      </c>
      <c r="E63" s="18" t="s">
        <v>97</v>
      </c>
      <c r="F63" s="17" t="s">
        <v>101</v>
      </c>
      <c r="H63" s="21" t="str">
        <f ca="1">_xlfn.IFNA(INDEX(Settings!$P$9:$P$35,MATCH(team_member, Settings!$N$9:$N$35,0)),"")</f>
        <v>ROW</v>
      </c>
      <c r="I63" s="17" t="s">
        <v>40</v>
      </c>
      <c r="J63" s="19"/>
      <c r="K63" s="26"/>
      <c r="L63" s="27"/>
      <c r="M63" s="18">
        <f t="shared" ca="1" si="10"/>
        <v>48</v>
      </c>
      <c r="N63" s="28" t="str">
        <f t="shared" ca="1" si="3"/>
        <v>↖</v>
      </c>
      <c r="O63" s="29" t="str" cm="1">
        <f t="array" aca="1" ref="O63" ca="1">IFERROR("(" &amp; d.type &amp; ") " &amp; IF(LEN(d.name)&gt;7, LEFT(d.name, 7) &amp; "…", d.name),"")</f>
        <v>(T) DN paym…</v>
      </c>
      <c r="P63" s="30" t="s">
        <v>96</v>
      </c>
      <c r="Q63" s="19"/>
      <c r="R63" s="24">
        <v>2</v>
      </c>
      <c r="S63" s="22" cm="1">
        <f t="array" aca="1" ref="S63" ca="1">IFERROR(IF(ind.start&gt;0, ind.start,
                                IF(ind.end&lt;&gt;"", plan_start_calculation,
                                                          IF(d.id&lt;&gt;"",
                                                                             IF(OR(d.conn="FS",d.conn=""), fs_calculation,
                                                                             IF(d.conn="SS", ss_calculation,
                                                                             plan_start_calculation)),""))),"")</f>
        <v>45754</v>
      </c>
      <c r="T63" s="23" cm="1">
        <f t="array" aca="1" ref="T63" ca="1">IFERROR(IF(ind.start&lt;&gt;"", plan_end_calculation,
                                IF(ind.end&lt;&gt;"", ind.end,
                                                          IF(d.id&lt;&gt;"",
                                                                             IF(d.conn="SF", sf_calculation,
                                                                             IF(d.conn="FF", ff_calculation,
                                                                             plan_end_calculation)),""))),"")</f>
        <v>45755</v>
      </c>
      <c r="U63" s="33"/>
      <c r="V63" s="34"/>
      <c r="W63" s="35"/>
      <c r="X63" s="86"/>
      <c r="Y63" s="85">
        <v>0</v>
      </c>
      <c r="Z63" s="85">
        <v>0</v>
      </c>
      <c r="AA63" s="85">
        <v>0</v>
      </c>
      <c r="AB63" s="85">
        <v>0</v>
      </c>
      <c r="AC63" s="85">
        <v>0</v>
      </c>
      <c r="AD63" s="85">
        <v>0</v>
      </c>
      <c r="AE63" s="85">
        <v>0</v>
      </c>
      <c r="AF63" s="85">
        <v>0</v>
      </c>
      <c r="AG63" s="85">
        <v>0</v>
      </c>
      <c r="AH63" s="85">
        <v>0</v>
      </c>
      <c r="AI63" s="85">
        <v>0</v>
      </c>
      <c r="AJ63" s="85">
        <v>0</v>
      </c>
      <c r="AK63" s="85">
        <v>0</v>
      </c>
      <c r="AL63" s="85">
        <v>0</v>
      </c>
      <c r="AM63" s="85">
        <v>0</v>
      </c>
      <c r="AN63" s="85">
        <v>0</v>
      </c>
      <c r="AO63" s="85">
        <v>0</v>
      </c>
      <c r="AP63" s="85">
        <v>0</v>
      </c>
      <c r="AQ63" s="85">
        <v>0</v>
      </c>
      <c r="AR63" s="85">
        <v>0</v>
      </c>
      <c r="AS63" s="85">
        <v>0</v>
      </c>
      <c r="AT63" s="85">
        <v>0</v>
      </c>
      <c r="AU63" s="85">
        <v>0</v>
      </c>
      <c r="AV63" s="85">
        <v>0</v>
      </c>
      <c r="AW63" s="85">
        <v>0</v>
      </c>
      <c r="AX63" s="85">
        <v>0</v>
      </c>
      <c r="AY63" s="85">
        <v>0</v>
      </c>
      <c r="AZ63" s="85">
        <v>0</v>
      </c>
      <c r="BA63" s="85">
        <v>0</v>
      </c>
      <c r="BB63" s="85">
        <v>0</v>
      </c>
      <c r="BC63" s="85">
        <v>0</v>
      </c>
      <c r="BD63" s="85">
        <v>0</v>
      </c>
      <c r="BE63" s="85">
        <v>0</v>
      </c>
      <c r="BF63" s="85">
        <v>0</v>
      </c>
      <c r="BG63" s="85">
        <v>0</v>
      </c>
      <c r="BH63" s="85">
        <v>0</v>
      </c>
      <c r="BI63" s="85">
        <v>0</v>
      </c>
      <c r="BJ63" s="85">
        <v>0</v>
      </c>
      <c r="BK63" s="85">
        <v>0</v>
      </c>
      <c r="BL63" s="85">
        <v>0</v>
      </c>
      <c r="BM63" s="85">
        <v>0</v>
      </c>
      <c r="BN63" s="85">
        <v>0</v>
      </c>
      <c r="BO63" s="85">
        <v>0</v>
      </c>
      <c r="BP63" s="85">
        <v>0</v>
      </c>
      <c r="BQ63" s="85">
        <v>0</v>
      </c>
      <c r="BR63" s="85">
        <v>0</v>
      </c>
    </row>
    <row r="64" spans="1:70" s="4" customFormat="1" ht="12.75">
      <c r="A64" s="32"/>
      <c r="B64" s="18">
        <f t="shared" ca="1" si="2"/>
        <v>50</v>
      </c>
      <c r="C64" s="37">
        <f ca="1">IF(type&lt;&gt;"", IF(ROW(stage_id)=ROW($C$13)+2, 1, IF(type="S", MAX(prev_col_range)+1, MAX(prev_col_range))), -1)</f>
        <v>5</v>
      </c>
      <c r="D64" s="38">
        <f ca="1">_xlfn.IFNA(IF(OR(type="T", type="M"), MATCH(role,Settings!$I$9:$I$16,0), -1),-1)</f>
        <v>3</v>
      </c>
      <c r="E64" s="18" t="s">
        <v>97</v>
      </c>
      <c r="F64" s="17" t="s">
        <v>106</v>
      </c>
      <c r="H64" s="21" t="str">
        <f ca="1">_xlfn.IFNA(INDEX(Settings!$P$9:$P$35,MATCH(team_member, Settings!$N$9:$N$35,0)),"")</f>
        <v>FE1</v>
      </c>
      <c r="I64" s="17" t="s">
        <v>43</v>
      </c>
      <c r="J64" s="19"/>
      <c r="K64" s="26"/>
      <c r="L64" s="27"/>
      <c r="M64" s="18">
        <f t="shared" ca="1" si="10"/>
        <v>49</v>
      </c>
      <c r="N64" s="28" t="str">
        <f t="shared" ca="1" si="3"/>
        <v>↖</v>
      </c>
      <c r="O64" s="29" t="str" cm="1">
        <f t="array" aca="1" ref="O64" ca="1">IFERROR("(" &amp; d.type &amp; ") " &amp; IF(LEN(d.name)&gt;7, LEFT(d.name, 7) &amp; "…", d.name),"")</f>
        <v>(T) Permit …</v>
      </c>
      <c r="P64" s="30" t="s">
        <v>96</v>
      </c>
      <c r="Q64" s="19"/>
      <c r="R64" s="24">
        <v>7</v>
      </c>
      <c r="S64" s="22" cm="1">
        <f t="array" aca="1" ref="S64" ca="1">IFERROR(IF(ind.start&gt;0, ind.start,
                                IF(ind.end&lt;&gt;"", plan_start_calculation,
                                                          IF(d.id&lt;&gt;"",
                                                                             IF(OR(d.conn="FS",d.conn=""), fs_calculation,
                                                                             IF(d.conn="SS", ss_calculation,
                                                                             plan_start_calculation)),""))),"")</f>
        <v>45756</v>
      </c>
      <c r="T64" s="23" cm="1">
        <f t="array" aca="1" ref="T64" ca="1">IFERROR(IF(ind.start&lt;&gt;"", plan_end_calculation,
                                IF(ind.end&lt;&gt;"", ind.end,
                                                          IF(d.id&lt;&gt;"",
                                                                             IF(d.conn="SF", sf_calculation,
                                                                             IF(d.conn="FF", ff_calculation,
                                                                             plan_end_calculation)),""))),"")</f>
        <v>45764</v>
      </c>
      <c r="U64" s="33"/>
      <c r="V64" s="34"/>
      <c r="W64" s="35"/>
      <c r="X64" s="86"/>
      <c r="Y64" s="85">
        <v>0</v>
      </c>
      <c r="Z64" s="85">
        <v>0</v>
      </c>
      <c r="AA64" s="85">
        <v>0</v>
      </c>
      <c r="AB64" s="85">
        <v>0</v>
      </c>
      <c r="AC64" s="85">
        <v>0</v>
      </c>
      <c r="AD64" s="85">
        <v>0</v>
      </c>
      <c r="AE64" s="85">
        <v>0</v>
      </c>
      <c r="AF64" s="85">
        <v>0</v>
      </c>
      <c r="AG64" s="85">
        <v>0</v>
      </c>
      <c r="AH64" s="85">
        <v>0</v>
      </c>
      <c r="AI64" s="85">
        <v>0</v>
      </c>
      <c r="AJ64" s="85">
        <v>0</v>
      </c>
      <c r="AK64" s="85">
        <v>0</v>
      </c>
      <c r="AL64" s="85">
        <v>0</v>
      </c>
      <c r="AM64" s="85">
        <v>0</v>
      </c>
      <c r="AN64" s="85">
        <v>0</v>
      </c>
      <c r="AO64" s="85">
        <v>0</v>
      </c>
      <c r="AP64" s="85">
        <v>0</v>
      </c>
      <c r="AQ64" s="85">
        <v>0</v>
      </c>
      <c r="AR64" s="85">
        <v>0</v>
      </c>
      <c r="AS64" s="85">
        <v>0</v>
      </c>
      <c r="AT64" s="85">
        <v>0</v>
      </c>
      <c r="AU64" s="85">
        <v>0</v>
      </c>
      <c r="AV64" s="85">
        <v>0</v>
      </c>
      <c r="AW64" s="85">
        <v>0</v>
      </c>
      <c r="AX64" s="85">
        <v>0</v>
      </c>
      <c r="AY64" s="85">
        <v>0</v>
      </c>
      <c r="AZ64" s="85">
        <v>0</v>
      </c>
      <c r="BA64" s="85">
        <v>0</v>
      </c>
      <c r="BB64" s="85">
        <v>0</v>
      </c>
      <c r="BC64" s="85">
        <v>0</v>
      </c>
      <c r="BD64" s="85">
        <v>0</v>
      </c>
      <c r="BE64" s="85">
        <v>0</v>
      </c>
      <c r="BF64" s="85">
        <v>0</v>
      </c>
      <c r="BG64" s="85">
        <v>0</v>
      </c>
      <c r="BH64" s="85">
        <v>0</v>
      </c>
      <c r="BI64" s="85">
        <v>0</v>
      </c>
      <c r="BJ64" s="85">
        <v>0</v>
      </c>
      <c r="BK64" s="85">
        <v>0</v>
      </c>
      <c r="BL64" s="85">
        <v>0</v>
      </c>
      <c r="BM64" s="85">
        <v>0</v>
      </c>
      <c r="BN64" s="85">
        <v>0</v>
      </c>
      <c r="BO64" s="85">
        <v>0</v>
      </c>
      <c r="BP64" s="85">
        <v>0</v>
      </c>
      <c r="BQ64" s="85">
        <v>0</v>
      </c>
      <c r="BR64" s="85">
        <v>0</v>
      </c>
    </row>
    <row r="65" spans="1:70" s="4" customFormat="1" ht="12.75">
      <c r="A65" s="32"/>
      <c r="B65" s="18">
        <f t="shared" ca="1" si="2"/>
        <v>51</v>
      </c>
      <c r="C65" s="37">
        <f ca="1">IF(type&lt;&gt;"", IF(ROW(stage_id)=ROW($C$13)+2, 1, IF(type="S", MAX(prev_col_range)+1, MAX(prev_col_range))), -1)</f>
        <v>5</v>
      </c>
      <c r="D65" s="38">
        <f ca="1">_xlfn.IFNA(IF(OR(type="T", type="M"), MATCH(role,Settings!$I$9:$I$16,0), -1),-1)</f>
        <v>3</v>
      </c>
      <c r="E65" s="18" t="s">
        <v>97</v>
      </c>
      <c r="F65" s="17" t="s">
        <v>107</v>
      </c>
      <c r="H65" s="21" t="str">
        <f ca="1">_xlfn.IFNA(INDEX(Settings!$P$9:$P$35,MATCH(team_member, Settings!$N$9:$N$35,0)),"")</f>
        <v>FE1</v>
      </c>
      <c r="I65" s="17" t="s">
        <v>43</v>
      </c>
      <c r="J65" s="19"/>
      <c r="K65" s="26"/>
      <c r="L65" s="27"/>
      <c r="M65" s="18">
        <f t="shared" ca="1" si="10"/>
        <v>50</v>
      </c>
      <c r="N65" s="28" t="str">
        <f t="shared" ca="1" si="3"/>
        <v>↖</v>
      </c>
      <c r="O65" s="29" t="str" cm="1">
        <f t="array" aca="1" ref="O65" ca="1">IFERROR("(" &amp; d.type &amp; ") " &amp; IF(LEN(d.name)&gt;7, LEFT(d.name, 7) &amp; "…", d.name),"")</f>
        <v>(T) Ducting…</v>
      </c>
      <c r="P65" s="30" t="s">
        <v>108</v>
      </c>
      <c r="Q65" s="19"/>
      <c r="R65" s="24">
        <v>2</v>
      </c>
      <c r="S65" s="22" cm="1">
        <f t="array" aca="1" ref="S65" ca="1">IFERROR(IF(ind.start&gt;0, ind.start,
                                IF(ind.end&lt;&gt;"", plan_start_calculation,
                                                          IF(d.id&lt;&gt;"",
                                                                             IF(OR(d.conn="FS",d.conn=""), fs_calculation,
                                                                             IF(d.conn="SS", ss_calculation,
                                                                             plan_start_calculation)),""))),"")</f>
        <v>45756</v>
      </c>
      <c r="T65" s="23" cm="1">
        <f t="array" aca="1" ref="T65" ca="1">IFERROR(IF(ind.start&lt;&gt;"", plan_end_calculation,
                                IF(ind.end&lt;&gt;"", ind.end,
                                                          IF(d.id&lt;&gt;"",
                                                                             IF(d.conn="SF", sf_calculation,
                                                                             IF(d.conn="FF", ff_calculation,
                                                                             plan_end_calculation)),""))),"")</f>
        <v>45757</v>
      </c>
      <c r="U65" s="33"/>
      <c r="V65" s="34"/>
      <c r="W65" s="35"/>
      <c r="X65" s="86"/>
      <c r="Y65" s="85">
        <v>0</v>
      </c>
      <c r="Z65" s="85">
        <v>0</v>
      </c>
      <c r="AA65" s="85">
        <v>0</v>
      </c>
      <c r="AB65" s="85">
        <v>0</v>
      </c>
      <c r="AC65" s="85">
        <v>0</v>
      </c>
      <c r="AD65" s="85">
        <v>0</v>
      </c>
      <c r="AE65" s="85">
        <v>0</v>
      </c>
      <c r="AF65" s="85">
        <v>0</v>
      </c>
      <c r="AG65" s="85">
        <v>0</v>
      </c>
      <c r="AH65" s="85">
        <v>0</v>
      </c>
      <c r="AI65" s="85">
        <v>0</v>
      </c>
      <c r="AJ65" s="85">
        <v>0</v>
      </c>
      <c r="AK65" s="85">
        <v>0</v>
      </c>
      <c r="AL65" s="85">
        <v>0</v>
      </c>
      <c r="AM65" s="85">
        <v>0</v>
      </c>
      <c r="AN65" s="85">
        <v>0</v>
      </c>
      <c r="AO65" s="85">
        <v>0</v>
      </c>
      <c r="AP65" s="85">
        <v>0</v>
      </c>
      <c r="AQ65" s="85">
        <v>0</v>
      </c>
      <c r="AR65" s="85">
        <v>0</v>
      </c>
      <c r="AS65" s="85">
        <v>0</v>
      </c>
      <c r="AT65" s="85">
        <v>0</v>
      </c>
      <c r="AU65" s="85">
        <v>0</v>
      </c>
      <c r="AV65" s="85">
        <v>0</v>
      </c>
      <c r="AW65" s="85">
        <v>0</v>
      </c>
      <c r="AX65" s="85">
        <v>0</v>
      </c>
      <c r="AY65" s="85">
        <v>0</v>
      </c>
      <c r="AZ65" s="85">
        <v>0</v>
      </c>
      <c r="BA65" s="85">
        <v>0</v>
      </c>
      <c r="BB65" s="85">
        <v>0</v>
      </c>
      <c r="BC65" s="85">
        <v>0</v>
      </c>
      <c r="BD65" s="85">
        <v>0</v>
      </c>
      <c r="BE65" s="85">
        <v>0</v>
      </c>
      <c r="BF65" s="85">
        <v>0</v>
      </c>
      <c r="BG65" s="85">
        <v>0</v>
      </c>
      <c r="BH65" s="85">
        <v>0</v>
      </c>
      <c r="BI65" s="85">
        <v>0</v>
      </c>
      <c r="BJ65" s="85">
        <v>0</v>
      </c>
      <c r="BK65" s="85">
        <v>0</v>
      </c>
      <c r="BL65" s="85">
        <v>0</v>
      </c>
      <c r="BM65" s="85">
        <v>0</v>
      </c>
      <c r="BN65" s="85">
        <v>0</v>
      </c>
      <c r="BO65" s="85">
        <v>0</v>
      </c>
      <c r="BP65" s="85">
        <v>0</v>
      </c>
      <c r="BQ65" s="85">
        <v>0</v>
      </c>
      <c r="BR65" s="85">
        <v>0</v>
      </c>
    </row>
    <row r="66" spans="1:70" s="4" customFormat="1" ht="12.75">
      <c r="A66" s="32"/>
      <c r="B66" s="18">
        <f t="shared" ca="1" si="2"/>
        <v>52</v>
      </c>
      <c r="C66" s="37">
        <f ca="1">IF(type&lt;&gt;"", IF(ROW(stage_id)=ROW($C$13)+2, 1, IF(type="S", MAX(prev_col_range)+1, MAX(prev_col_range))), -1)</f>
        <v>5</v>
      </c>
      <c r="D66" s="38">
        <f ca="1">_xlfn.IFNA(IF(OR(type="T", type="M"), MATCH(role,Settings!$I$9:$I$16,0), -1),-1)</f>
        <v>2</v>
      </c>
      <c r="E66" s="18" t="s">
        <v>97</v>
      </c>
      <c r="F66" s="17" t="s">
        <v>109</v>
      </c>
      <c r="H66" s="21" t="str">
        <f ca="1">_xlfn.IFNA(INDEX(Settings!$P$9:$P$35,MATCH(team_member, Settings!$N$9:$N$35,0)),"")</f>
        <v>RM</v>
      </c>
      <c r="I66" s="17" t="s">
        <v>36</v>
      </c>
      <c r="J66" s="19"/>
      <c r="K66" s="26"/>
      <c r="L66" s="27"/>
      <c r="M66" s="18">
        <f t="shared" ca="1" si="10"/>
        <v>51</v>
      </c>
      <c r="N66" s="28" t="str">
        <f t="shared" ca="1" si="3"/>
        <v>↖</v>
      </c>
      <c r="O66" s="29" t="str" cm="1">
        <f t="array" aca="1" ref="O66" ca="1">IFERROR("(" &amp; d.type &amp; ") " &amp; IF(LEN(d.name)&gt;7, LEFT(d.name, 7) &amp; "…", d.name),"")</f>
        <v>(T) Blowing…</v>
      </c>
      <c r="P66" s="30" t="s">
        <v>96</v>
      </c>
      <c r="Q66" s="19"/>
      <c r="R66" s="24">
        <v>3</v>
      </c>
      <c r="S66" s="22" cm="1">
        <f t="array" aca="1" ref="S66" ca="1">IFERROR(IF(ind.start&gt;0, ind.start,
                                IF(ind.end&lt;&gt;"", plan_start_calculation,
                                                          IF(d.id&lt;&gt;"",
                                                                             IF(OR(d.conn="FS",d.conn=""), fs_calculation,
                                                                             IF(d.conn="SS", ss_calculation,
                                                                             plan_start_calculation)),""))),"")</f>
        <v>45758</v>
      </c>
      <c r="T66" s="23" cm="1">
        <f t="array" aca="1" ref="T66" ca="1">IFERROR(IF(ind.start&lt;&gt;"", plan_end_calculation,
                                IF(ind.end&lt;&gt;"", ind.end,
                                                          IF(d.id&lt;&gt;"",
                                                                             IF(d.conn="SF", sf_calculation,
                                                                             IF(d.conn="FF", ff_calculation,
                                                                             plan_end_calculation)),""))),"")</f>
        <v>45762</v>
      </c>
      <c r="U66" s="33"/>
      <c r="V66" s="34"/>
      <c r="W66" s="35"/>
      <c r="X66" s="86"/>
      <c r="Y66" s="85">
        <v>0</v>
      </c>
      <c r="Z66" s="85">
        <v>0</v>
      </c>
      <c r="AA66" s="85">
        <v>0</v>
      </c>
      <c r="AB66" s="85">
        <v>0</v>
      </c>
      <c r="AC66" s="85">
        <v>0</v>
      </c>
      <c r="AD66" s="85">
        <v>0</v>
      </c>
      <c r="AE66" s="85">
        <v>0</v>
      </c>
      <c r="AF66" s="85">
        <v>0</v>
      </c>
      <c r="AG66" s="85">
        <v>0</v>
      </c>
      <c r="AH66" s="85">
        <v>0</v>
      </c>
      <c r="AI66" s="85">
        <v>0</v>
      </c>
      <c r="AJ66" s="85">
        <v>0</v>
      </c>
      <c r="AK66" s="85">
        <v>0</v>
      </c>
      <c r="AL66" s="85">
        <v>0</v>
      </c>
      <c r="AM66" s="85">
        <v>0</v>
      </c>
      <c r="AN66" s="85">
        <v>0</v>
      </c>
      <c r="AO66" s="85">
        <v>0</v>
      </c>
      <c r="AP66" s="85">
        <v>0</v>
      </c>
      <c r="AQ66" s="85">
        <v>0</v>
      </c>
      <c r="AR66" s="85">
        <v>0</v>
      </c>
      <c r="AS66" s="85">
        <v>0</v>
      </c>
      <c r="AT66" s="85">
        <v>0</v>
      </c>
      <c r="AU66" s="85">
        <v>0</v>
      </c>
      <c r="AV66" s="85">
        <v>0</v>
      </c>
      <c r="AW66" s="85">
        <v>0</v>
      </c>
      <c r="AX66" s="85">
        <v>0</v>
      </c>
      <c r="AY66" s="85">
        <v>0</v>
      </c>
      <c r="AZ66" s="85">
        <v>0</v>
      </c>
      <c r="BA66" s="85">
        <v>0</v>
      </c>
      <c r="BB66" s="85">
        <v>0</v>
      </c>
      <c r="BC66" s="85">
        <v>0</v>
      </c>
      <c r="BD66" s="85">
        <v>0</v>
      </c>
      <c r="BE66" s="85">
        <v>0</v>
      </c>
      <c r="BF66" s="85">
        <v>0</v>
      </c>
      <c r="BG66" s="85">
        <v>0</v>
      </c>
      <c r="BH66" s="85">
        <v>0</v>
      </c>
      <c r="BI66" s="85">
        <v>0</v>
      </c>
      <c r="BJ66" s="85">
        <v>0</v>
      </c>
      <c r="BK66" s="85">
        <v>0</v>
      </c>
      <c r="BL66" s="85">
        <v>0</v>
      </c>
      <c r="BM66" s="85">
        <v>0</v>
      </c>
      <c r="BN66" s="85">
        <v>0</v>
      </c>
      <c r="BO66" s="85">
        <v>0</v>
      </c>
      <c r="BP66" s="85">
        <v>0</v>
      </c>
      <c r="BQ66" s="85">
        <v>0</v>
      </c>
      <c r="BR66" s="85">
        <v>0</v>
      </c>
    </row>
    <row r="67" spans="1:70" s="4" customFormat="1" ht="12.75">
      <c r="A67" s="32"/>
      <c r="B67" s="18">
        <f t="shared" ca="1" si="2"/>
        <v>53</v>
      </c>
      <c r="C67" s="37">
        <f ca="1">IF(type&lt;&gt;"", IF(ROW(stage_id)=ROW($C$13)+2, 1, IF(type="S", MAX(prev_col_range)+1, MAX(prev_col_range))), -1)</f>
        <v>5</v>
      </c>
      <c r="D67" s="38">
        <f ca="1">_xlfn.IFNA(IF(OR(type="T", type="M"), MATCH(role,Settings!$I$9:$I$16,0), -1),-1)</f>
        <v>2</v>
      </c>
      <c r="E67" s="18" t="s">
        <v>97</v>
      </c>
      <c r="F67" s="17" t="s">
        <v>110</v>
      </c>
      <c r="H67" s="21" t="str">
        <f ca="1">_xlfn.IFNA(INDEX(Settings!$P$9:$P$35,MATCH(team_member, Settings!$N$9:$N$35,0)),"")</f>
        <v>RM</v>
      </c>
      <c r="I67" s="17" t="s">
        <v>36</v>
      </c>
      <c r="J67" s="19"/>
      <c r="K67" s="26"/>
      <c r="L67" s="27"/>
      <c r="M67" s="18">
        <f t="shared" ca="1" si="10"/>
        <v>52</v>
      </c>
      <c r="N67" s="28" t="str">
        <f t="shared" ca="1" si="3"/>
        <v>↖</v>
      </c>
      <c r="O67" s="29" t="str" cm="1">
        <f t="array" aca="1" ref="O67" ca="1">IFERROR("(" &amp; d.type &amp; ") " &amp; IF(LEN(d.name)&gt;7, LEFT(d.name, 7) &amp; "…", d.name),"")</f>
        <v>(T) T1 targ…</v>
      </c>
      <c r="P67" s="30" t="s">
        <v>108</v>
      </c>
      <c r="Q67" s="19"/>
      <c r="R67" s="24">
        <v>15</v>
      </c>
      <c r="S67" s="22" cm="1">
        <f t="array" aca="1" ref="S67" ca="1">IFERROR(IF(ind.start&gt;0, ind.start,
                                IF(ind.end&lt;&gt;"", plan_start_calculation,
                                                          IF(d.id&lt;&gt;"",
                                                                             IF(OR(d.conn="FS",d.conn=""), fs_calculation,
                                                                             IF(d.conn="SS", ss_calculation,
                                                                             plan_start_calculation)),""))),"")</f>
        <v>45758</v>
      </c>
      <c r="T67" s="23" cm="1">
        <f t="array" aca="1" ref="T67" ca="1">IFERROR(IF(ind.start&lt;&gt;"", plan_end_calculation,
                                IF(ind.end&lt;&gt;"", ind.end,
                                                          IF(d.id&lt;&gt;"",
                                                                             IF(d.conn="SF", sf_calculation,
                                                                             IF(d.conn="FF", ff_calculation,
                                                                             plan_end_calculation)),""))),"")</f>
        <v>45778</v>
      </c>
      <c r="U67" s="33"/>
      <c r="V67" s="34"/>
      <c r="W67" s="35"/>
      <c r="X67" s="86"/>
      <c r="Y67" s="85">
        <v>0</v>
      </c>
      <c r="Z67" s="85">
        <v>0</v>
      </c>
      <c r="AA67" s="85">
        <v>0</v>
      </c>
      <c r="AB67" s="85">
        <v>0</v>
      </c>
      <c r="AC67" s="85">
        <v>0</v>
      </c>
      <c r="AD67" s="85">
        <v>0</v>
      </c>
      <c r="AE67" s="85">
        <v>0</v>
      </c>
      <c r="AF67" s="85">
        <v>0</v>
      </c>
      <c r="AG67" s="85">
        <v>0</v>
      </c>
      <c r="AH67" s="85">
        <v>0</v>
      </c>
      <c r="AI67" s="85">
        <v>0</v>
      </c>
      <c r="AJ67" s="85">
        <v>0</v>
      </c>
      <c r="AK67" s="85">
        <v>0</v>
      </c>
      <c r="AL67" s="85">
        <v>0</v>
      </c>
      <c r="AM67" s="85">
        <v>0</v>
      </c>
      <c r="AN67" s="85">
        <v>0</v>
      </c>
      <c r="AO67" s="85">
        <v>0</v>
      </c>
      <c r="AP67" s="85">
        <v>0</v>
      </c>
      <c r="AQ67" s="85">
        <v>0</v>
      </c>
      <c r="AR67" s="85">
        <v>0</v>
      </c>
      <c r="AS67" s="85">
        <v>0</v>
      </c>
      <c r="AT67" s="85">
        <v>0</v>
      </c>
      <c r="AU67" s="85">
        <v>0</v>
      </c>
      <c r="AV67" s="85">
        <v>0</v>
      </c>
      <c r="AW67" s="85">
        <v>0</v>
      </c>
      <c r="AX67" s="85">
        <v>0</v>
      </c>
      <c r="AY67" s="85">
        <v>0</v>
      </c>
      <c r="AZ67" s="85">
        <v>0</v>
      </c>
      <c r="BA67" s="85">
        <v>0</v>
      </c>
      <c r="BB67" s="85">
        <v>0</v>
      </c>
      <c r="BC67" s="85">
        <v>0</v>
      </c>
      <c r="BD67" s="85">
        <v>0</v>
      </c>
      <c r="BE67" s="85">
        <v>0</v>
      </c>
      <c r="BF67" s="85">
        <v>0</v>
      </c>
      <c r="BG67" s="85">
        <v>0</v>
      </c>
      <c r="BH67" s="85">
        <v>0</v>
      </c>
      <c r="BI67" s="85">
        <v>0</v>
      </c>
      <c r="BJ67" s="85">
        <v>0</v>
      </c>
      <c r="BK67" s="85">
        <v>0</v>
      </c>
      <c r="BL67" s="85">
        <v>0</v>
      </c>
      <c r="BM67" s="85">
        <v>0</v>
      </c>
      <c r="BN67" s="85">
        <v>0</v>
      </c>
      <c r="BO67" s="85">
        <v>0</v>
      </c>
      <c r="BP67" s="85">
        <v>0</v>
      </c>
      <c r="BQ67" s="85">
        <v>0</v>
      </c>
      <c r="BR67" s="85">
        <v>0</v>
      </c>
    </row>
    <row r="68" spans="1:70" s="4" customFormat="1" ht="12.75">
      <c r="A68" s="32"/>
      <c r="B68" s="18">
        <f t="shared" ca="1" si="2"/>
        <v>54</v>
      </c>
      <c r="C68" s="37">
        <f ca="1">IF(type&lt;&gt;"", IF(ROW(stage_id)=ROW($C$13)+2, 1, IF(type="S", MAX(prev_col_range)+1, MAX(prev_col_range))), -1)</f>
        <v>5</v>
      </c>
      <c r="D68" s="38">
        <f ca="1">_xlfn.IFNA(IF(OR(type="T", type="M"), MATCH(role,Settings!$I$9:$I$16,0), -1),-1)</f>
        <v>2</v>
      </c>
      <c r="E68" s="18" t="s">
        <v>111</v>
      </c>
      <c r="F68" s="17" t="s">
        <v>112</v>
      </c>
      <c r="H68" s="21" t="str">
        <f ca="1">_xlfn.IFNA(INDEX(Settings!$P$9:$P$35,MATCH(team_member, Settings!$N$9:$N$35,0)),"")</f>
        <v>RM</v>
      </c>
      <c r="I68" s="17" t="s">
        <v>36</v>
      </c>
      <c r="J68" s="19"/>
      <c r="K68" s="26"/>
      <c r="L68" s="27"/>
      <c r="M68" s="18">
        <f t="shared" ca="1" si="10"/>
        <v>53</v>
      </c>
      <c r="N68" s="28" t="str">
        <f t="shared" ca="1" si="3"/>
        <v>↖</v>
      </c>
      <c r="O68" s="29" t="str" cm="1">
        <f t="array" aca="1" ref="O68" ca="1">IFERROR("(" &amp; d.type &amp; ") " &amp; IF(LEN(d.name)&gt;7, LEFT(d.name, 7) &amp; "…", d.name),"")</f>
        <v>(T) T2 Targ…</v>
      </c>
      <c r="P68" s="30" t="s">
        <v>108</v>
      </c>
      <c r="Q68" s="19"/>
      <c r="R68" s="24">
        <v>30</v>
      </c>
      <c r="S68" s="22" cm="1">
        <f t="array" aca="1" ref="S68" ca="1">IFERROR(IF(ind.start&gt;0, ind.start,
                                IF(ind.end&lt;&gt;"", plan_start_calculation,
                                                          IF(d.id&lt;&gt;"",
                                                                             IF(OR(d.conn="FS",d.conn=""), fs_calculation,
                                                                             IF(d.conn="SS", ss_calculation,
                                                                             plan_start_calculation)),""))),"")</f>
        <v>45758</v>
      </c>
      <c r="T68" s="23" cm="1">
        <f t="array" aca="1" ref="T68" ca="1">IFERROR(IF(ind.start&lt;&gt;"", plan_end_calculation,
                                IF(ind.end&lt;&gt;"", ind.end,
                                                          IF(d.id&lt;&gt;"",
                                                                             IF(d.conn="SF", sf_calculation,
                                                                             IF(d.conn="FF", ff_calculation,
                                                                             plan_end_calculation)),""))),"")</f>
        <v>45799</v>
      </c>
      <c r="U68" s="33"/>
      <c r="V68" s="34"/>
      <c r="W68" s="35"/>
      <c r="X68" s="86"/>
      <c r="Y68" s="85">
        <v>0</v>
      </c>
      <c r="Z68" s="85">
        <v>0</v>
      </c>
      <c r="AA68" s="85">
        <v>0</v>
      </c>
      <c r="AB68" s="85">
        <v>0</v>
      </c>
      <c r="AC68" s="85">
        <v>0</v>
      </c>
      <c r="AD68" s="85">
        <v>0</v>
      </c>
      <c r="AE68" s="85">
        <v>0</v>
      </c>
      <c r="AF68" s="85">
        <v>0</v>
      </c>
      <c r="AG68" s="85">
        <v>0</v>
      </c>
      <c r="AH68" s="85">
        <v>0</v>
      </c>
      <c r="AI68" s="85">
        <v>0</v>
      </c>
      <c r="AJ68" s="85">
        <v>0</v>
      </c>
      <c r="AK68" s="85">
        <v>0</v>
      </c>
      <c r="AL68" s="85">
        <v>0</v>
      </c>
      <c r="AM68" s="85">
        <v>0</v>
      </c>
      <c r="AN68" s="85">
        <v>0</v>
      </c>
      <c r="AO68" s="85">
        <v>0</v>
      </c>
      <c r="AP68" s="85">
        <v>0</v>
      </c>
      <c r="AQ68" s="85">
        <v>0</v>
      </c>
      <c r="AR68" s="85">
        <v>0</v>
      </c>
      <c r="AS68" s="85">
        <v>0</v>
      </c>
      <c r="AT68" s="85">
        <v>0</v>
      </c>
      <c r="AU68" s="85">
        <v>0</v>
      </c>
      <c r="AV68" s="85">
        <v>0</v>
      </c>
      <c r="AW68" s="85">
        <v>0</v>
      </c>
      <c r="AX68" s="85">
        <v>0</v>
      </c>
      <c r="AY68" s="85">
        <v>0</v>
      </c>
      <c r="AZ68" s="85">
        <v>0</v>
      </c>
      <c r="BA68" s="85">
        <v>0</v>
      </c>
      <c r="BB68" s="85">
        <v>0</v>
      </c>
      <c r="BC68" s="85">
        <v>0</v>
      </c>
      <c r="BD68" s="85">
        <v>0</v>
      </c>
      <c r="BE68" s="85">
        <v>0</v>
      </c>
      <c r="BF68" s="85">
        <v>0</v>
      </c>
      <c r="BG68" s="85">
        <v>0</v>
      </c>
      <c r="BH68" s="85">
        <v>0</v>
      </c>
      <c r="BI68" s="85">
        <v>0</v>
      </c>
      <c r="BJ68" s="85">
        <v>0</v>
      </c>
      <c r="BK68" s="85">
        <v>0</v>
      </c>
      <c r="BL68" s="85">
        <v>0</v>
      </c>
      <c r="BM68" s="85">
        <v>0</v>
      </c>
      <c r="BN68" s="85">
        <v>0</v>
      </c>
      <c r="BO68" s="85">
        <v>0</v>
      </c>
      <c r="BP68" s="85">
        <v>0</v>
      </c>
      <c r="BQ68" s="85">
        <v>0</v>
      </c>
      <c r="BR68" s="85">
        <v>0</v>
      </c>
    </row>
    <row r="69" spans="1:70" s="4" customFormat="1" ht="12.75">
      <c r="A69" s="32"/>
      <c r="B69" s="18">
        <f t="shared" ca="1" si="2"/>
        <v>55</v>
      </c>
      <c r="C69" s="37">
        <f ca="1">IF(type&lt;&gt;"", IF(ROW(stage_id)=ROW($C$13)+2, 1, IF(type="S", MAX(prev_col_range)+1, MAX(prev_col_range))), -1)</f>
        <v>5</v>
      </c>
      <c r="D69" s="38">
        <f ca="1">_xlfn.IFNA(IF(OR(type="T", type="M"), MATCH(role,Settings!$I$9:$I$16,0), -1),-1)</f>
        <v>2</v>
      </c>
      <c r="E69" s="18" t="s">
        <v>111</v>
      </c>
      <c r="F69" s="17" t="s">
        <v>113</v>
      </c>
      <c r="H69" s="21" t="str">
        <f ca="1">_xlfn.IFNA(INDEX(Settings!$P$9:$P$35,MATCH(team_member, Settings!$N$9:$N$35,0)),"")</f>
        <v>RM</v>
      </c>
      <c r="I69" s="17" t="s">
        <v>36</v>
      </c>
      <c r="J69" s="19"/>
      <c r="K69" s="26"/>
      <c r="L69" s="27"/>
      <c r="M69" s="18">
        <f t="shared" ca="1" si="10"/>
        <v>54</v>
      </c>
      <c r="N69" s="28" t="str">
        <f t="shared" ca="1" si="3"/>
        <v>↖</v>
      </c>
      <c r="O69" s="29" t="str" cm="1">
        <f t="array" aca="1" ref="O69" ca="1">IFERROR("(" &amp; d.type &amp; ") " &amp; IF(LEN(d.name)&gt;7, LEFT(d.name, 7) &amp; "…", d.name),"")</f>
        <v>(M) T3 Targ…</v>
      </c>
      <c r="P69" s="30" t="s">
        <v>96</v>
      </c>
      <c r="Q69" s="19"/>
      <c r="R69" s="24">
        <v>5</v>
      </c>
      <c r="S69" s="22" cm="1">
        <f t="array" aca="1" ref="S69" ca="1">IFERROR(IF(ind.start&gt;0, ind.start,
                                IF(ind.end&lt;&gt;"", plan_start_calculation,
                                                          IF(d.id&lt;&gt;"",
                                                                             IF(OR(d.conn="FS",d.conn=""), fs_calculation,
                                                                             IF(d.conn="SS", ss_calculation,
                                                                             plan_start_calculation)),""))),"")</f>
        <v>45800</v>
      </c>
      <c r="T69" s="23" cm="1">
        <f t="array" aca="1" ref="T69" ca="1">IFERROR(IF(ind.start&lt;&gt;"", plan_end_calculation,
                                IF(ind.end&lt;&gt;"", ind.end,
                                                          IF(d.id&lt;&gt;"",
                                                                             IF(d.conn="SF", sf_calculation,
                                                                             IF(d.conn="FF", ff_calculation,
                                                                             plan_end_calculation)),""))),"")</f>
        <v>45806</v>
      </c>
      <c r="U69" s="33"/>
      <c r="V69" s="34"/>
      <c r="W69" s="35"/>
      <c r="X69" s="86"/>
      <c r="Y69" s="85">
        <v>0</v>
      </c>
      <c r="Z69" s="85">
        <v>0</v>
      </c>
      <c r="AA69" s="85">
        <v>0</v>
      </c>
      <c r="AB69" s="85">
        <v>0</v>
      </c>
      <c r="AC69" s="85">
        <v>0</v>
      </c>
      <c r="AD69" s="85">
        <v>0</v>
      </c>
      <c r="AE69" s="85">
        <v>0</v>
      </c>
      <c r="AF69" s="85">
        <v>0</v>
      </c>
      <c r="AG69" s="85">
        <v>0</v>
      </c>
      <c r="AH69" s="85">
        <v>0</v>
      </c>
      <c r="AI69" s="85">
        <v>0</v>
      </c>
      <c r="AJ69" s="85">
        <v>0</v>
      </c>
      <c r="AK69" s="85">
        <v>0</v>
      </c>
      <c r="AL69" s="85">
        <v>0</v>
      </c>
      <c r="AM69" s="85">
        <v>0</v>
      </c>
      <c r="AN69" s="85">
        <v>0</v>
      </c>
      <c r="AO69" s="85">
        <v>0</v>
      </c>
      <c r="AP69" s="85">
        <v>0</v>
      </c>
      <c r="AQ69" s="85">
        <v>0</v>
      </c>
      <c r="AR69" s="85">
        <v>0</v>
      </c>
      <c r="AS69" s="85">
        <v>0</v>
      </c>
      <c r="AT69" s="85">
        <v>0</v>
      </c>
      <c r="AU69" s="85">
        <v>0</v>
      </c>
      <c r="AV69" s="85">
        <v>0</v>
      </c>
      <c r="AW69" s="85">
        <v>0</v>
      </c>
      <c r="AX69" s="85">
        <v>0</v>
      </c>
      <c r="AY69" s="85">
        <v>0</v>
      </c>
      <c r="AZ69" s="85">
        <v>0</v>
      </c>
      <c r="BA69" s="85">
        <v>0</v>
      </c>
      <c r="BB69" s="85">
        <v>0</v>
      </c>
      <c r="BC69" s="85">
        <v>0</v>
      </c>
      <c r="BD69" s="85">
        <v>0</v>
      </c>
      <c r="BE69" s="85">
        <v>0</v>
      </c>
      <c r="BF69" s="85">
        <v>0</v>
      </c>
      <c r="BG69" s="85">
        <v>0</v>
      </c>
      <c r="BH69" s="85">
        <v>0</v>
      </c>
      <c r="BI69" s="85">
        <v>0</v>
      </c>
      <c r="BJ69" s="85">
        <v>0</v>
      </c>
      <c r="BK69" s="85">
        <v>0</v>
      </c>
      <c r="BL69" s="85">
        <v>0</v>
      </c>
      <c r="BM69" s="85">
        <v>0</v>
      </c>
      <c r="BN69" s="85">
        <v>0</v>
      </c>
      <c r="BO69" s="85">
        <v>0</v>
      </c>
      <c r="BP69" s="85">
        <v>0</v>
      </c>
      <c r="BQ69" s="85">
        <v>0</v>
      </c>
      <c r="BR69" s="85">
        <v>0</v>
      </c>
    </row>
    <row r="70" spans="1:70" s="4" customFormat="1" ht="12.75">
      <c r="A70" s="32"/>
      <c r="B70" s="18">
        <f t="shared" ca="1" si="2"/>
        <v>56</v>
      </c>
      <c r="C70" s="37">
        <f ca="1">IF(type&lt;&gt;"", IF(ROW(stage_id)=ROW($C$13)+2, 1, IF(type="S", MAX(prev_col_range)+1, MAX(prev_col_range))), -1)</f>
        <v>5</v>
      </c>
      <c r="D70" s="38">
        <f ca="1">_xlfn.IFNA(IF(OR(type="T", type="M"), MATCH(role,Settings!$I$9:$I$16,0), -1),-1)</f>
        <v>2</v>
      </c>
      <c r="E70" s="18" t="s">
        <v>111</v>
      </c>
      <c r="F70" s="17" t="s">
        <v>114</v>
      </c>
      <c r="H70" s="21" t="str">
        <f ca="1">_xlfn.IFNA(INDEX(Settings!$P$9:$P$35,MATCH(team_member, Settings!$N$9:$N$35,0)),"")</f>
        <v>RM</v>
      </c>
      <c r="I70" s="17" t="s">
        <v>36</v>
      </c>
      <c r="J70" s="19"/>
      <c r="K70" s="26"/>
      <c r="L70" s="27"/>
      <c r="M70" s="18">
        <f t="shared" ca="1" si="10"/>
        <v>55</v>
      </c>
      <c r="N70" s="28" t="str">
        <f t="shared" ca="1" si="3"/>
        <v>↖</v>
      </c>
      <c r="O70" s="29" t="str" cm="1">
        <f t="array" aca="1" ref="O70" ca="1">IFERROR("(" &amp; d.type &amp; ") " &amp; IF(LEN(d.name)&gt;7, LEFT(d.name, 7) &amp; "…", d.name),"")</f>
        <v>(M) Airtel …</v>
      </c>
      <c r="P70" s="30" t="s">
        <v>96</v>
      </c>
      <c r="Q70" s="19"/>
      <c r="R70" s="24">
        <v>1</v>
      </c>
      <c r="S70" s="22" cm="1">
        <f t="array" aca="1" ref="S70" ca="1">IFERROR(IF(ind.start&gt;0, ind.start,
                                IF(ind.end&lt;&gt;"", plan_start_calculation,
                                                          IF(d.id&lt;&gt;"",
                                                                             IF(OR(d.conn="FS",d.conn=""), fs_calculation,
                                                                             IF(d.conn="SS", ss_calculation,
                                                                             plan_start_calculation)),""))),"")</f>
        <v>45807</v>
      </c>
      <c r="T70" s="23" cm="1">
        <f t="array" aca="1" ref="T70" ca="1">IFERROR(IF(ind.start&lt;&gt;"", plan_end_calculation,
                                IF(ind.end&lt;&gt;"", ind.end,
                                                          IF(d.id&lt;&gt;"",
                                                                             IF(d.conn="SF", sf_calculation,
                                                                             IF(d.conn="FF", ff_calculation,
                                                                             plan_end_calculation)),""))),"")</f>
        <v>45807</v>
      </c>
      <c r="U70" s="33"/>
      <c r="V70" s="34"/>
      <c r="W70" s="35"/>
      <c r="X70" s="86"/>
      <c r="Y70" s="85">
        <v>0</v>
      </c>
      <c r="Z70" s="85">
        <v>0</v>
      </c>
      <c r="AA70" s="85">
        <v>0</v>
      </c>
      <c r="AB70" s="85">
        <v>0</v>
      </c>
      <c r="AC70" s="85">
        <v>0</v>
      </c>
      <c r="AD70" s="85">
        <v>0</v>
      </c>
      <c r="AE70" s="85">
        <v>0</v>
      </c>
      <c r="AF70" s="85">
        <v>0</v>
      </c>
      <c r="AG70" s="85">
        <v>0</v>
      </c>
      <c r="AH70" s="85">
        <v>0</v>
      </c>
      <c r="AI70" s="85">
        <v>0</v>
      </c>
      <c r="AJ70" s="85">
        <v>0</v>
      </c>
      <c r="AK70" s="85">
        <v>0</v>
      </c>
      <c r="AL70" s="85">
        <v>0</v>
      </c>
      <c r="AM70" s="85">
        <v>0</v>
      </c>
      <c r="AN70" s="85">
        <v>0</v>
      </c>
      <c r="AO70" s="85">
        <v>0</v>
      </c>
      <c r="AP70" s="85">
        <v>0</v>
      </c>
      <c r="AQ70" s="85">
        <v>0</v>
      </c>
      <c r="AR70" s="85">
        <v>0</v>
      </c>
      <c r="AS70" s="85">
        <v>0</v>
      </c>
      <c r="AT70" s="85">
        <v>0</v>
      </c>
      <c r="AU70" s="85">
        <v>0</v>
      </c>
      <c r="AV70" s="85">
        <v>0</v>
      </c>
      <c r="AW70" s="85">
        <v>0</v>
      </c>
      <c r="AX70" s="85">
        <v>0</v>
      </c>
      <c r="AY70" s="85">
        <v>0</v>
      </c>
      <c r="AZ70" s="85">
        <v>0</v>
      </c>
      <c r="BA70" s="85">
        <v>0</v>
      </c>
      <c r="BB70" s="85">
        <v>0</v>
      </c>
      <c r="BC70" s="85">
        <v>0</v>
      </c>
      <c r="BD70" s="85">
        <v>0</v>
      </c>
      <c r="BE70" s="85">
        <v>0</v>
      </c>
      <c r="BF70" s="85">
        <v>0</v>
      </c>
      <c r="BG70" s="85">
        <v>0</v>
      </c>
      <c r="BH70" s="85">
        <v>0</v>
      </c>
      <c r="BI70" s="85">
        <v>0</v>
      </c>
      <c r="BJ70" s="85">
        <v>0</v>
      </c>
      <c r="BK70" s="85">
        <v>0</v>
      </c>
      <c r="BL70" s="85">
        <v>0</v>
      </c>
      <c r="BM70" s="85">
        <v>0</v>
      </c>
      <c r="BN70" s="85">
        <v>0</v>
      </c>
      <c r="BO70" s="85">
        <v>0</v>
      </c>
      <c r="BP70" s="85">
        <v>0</v>
      </c>
      <c r="BQ70" s="85">
        <v>0</v>
      </c>
      <c r="BR70" s="85">
        <v>0</v>
      </c>
    </row>
    <row r="71" spans="1:70" s="4" customFormat="1" ht="12.75">
      <c r="A71" s="32"/>
      <c r="B71" s="18">
        <f t="shared" ca="1" si="2"/>
        <v>57</v>
      </c>
      <c r="C71" s="37">
        <f ca="1">IF(type&lt;&gt;"", IF(ROW(stage_id)=ROW($C$13)+2, 1, IF(type="S", MAX(prev_col_range)+1, MAX(prev_col_range))), -1)</f>
        <v>6</v>
      </c>
      <c r="D71" s="38">
        <f ca="1">_xlfn.IFNA(IF(OR(type="T", type="M"), MATCH(role,Settings!$I$9:$I$16,0), -1),-1)</f>
        <v>-1</v>
      </c>
      <c r="E71" s="18" t="s">
        <v>94</v>
      </c>
      <c r="F71" s="17" t="s">
        <v>118</v>
      </c>
      <c r="H71" s="21" t="str">
        <f ca="1">_xlfn.IFNA(INDEX(Settings!$P$9:$P$35,MATCH(team_member, Settings!$N$9:$N$35,0)),"")</f>
        <v/>
      </c>
      <c r="I71" s="17"/>
      <c r="J71" s="19"/>
      <c r="K71" s="26">
        <f ca="1">MIN(S72:S82)</f>
        <v>45733</v>
      </c>
      <c r="L71" s="27"/>
      <c r="M71" s="18"/>
      <c r="N71" s="28" t="str">
        <f t="shared" ca="1" si="3"/>
        <v/>
      </c>
      <c r="O71" s="29" t="str" cm="1">
        <f t="array" aca="1" ref="O71" ca="1">IFERROR("(" &amp; d.type &amp; ") " &amp; IF(LEN(d.name)&gt;7, LEFT(d.name, 7) &amp; "…", d.name),"")</f>
        <v/>
      </c>
      <c r="P71" s="30" t="s">
        <v>96</v>
      </c>
      <c r="Q71" s="19"/>
      <c r="R71" s="24">
        <f ca="1">NETWORKDAYS(plan_start, MAX(T72:T82))</f>
        <v>52</v>
      </c>
      <c r="S71" s="22" cm="1">
        <f t="array" aca="1" ref="S71" ca="1">IFERROR(IF(ind.start&gt;0, ind.start,
                                IF(ind.end&lt;&gt;"", plan_start_calculation,
                                                          IF(d.id&lt;&gt;"",
                                                                             IF(OR(d.conn="FS",d.conn=""), fs_calculation,
                                                                             IF(d.conn="SS", ss_calculation,
                                                                             plan_start_calculation)),""))),"")</f>
        <v>45733</v>
      </c>
      <c r="T71" s="23" cm="1">
        <f t="array" aca="1" ref="T71" ca="1">IFERROR(IF(ind.start&lt;&gt;"", plan_end_calculation,
                                IF(ind.end&lt;&gt;"", ind.end,
                                                          IF(d.id&lt;&gt;"",
                                                                             IF(d.conn="SF", sf_calculation,
                                                                             IF(d.conn="FF", ff_calculation,
                                                                             plan_end_calculation)),""))),"")</f>
        <v>45804</v>
      </c>
      <c r="U71" s="33"/>
      <c r="V71" s="34"/>
      <c r="W71" s="35" cm="1">
        <f t="array" ref="W71">SUM(W72:W82*R72:R82)/SUM(R72:R82)</f>
        <v>0</v>
      </c>
      <c r="X71" s="86"/>
      <c r="Y71" s="85">
        <v>0</v>
      </c>
      <c r="Z71" s="85">
        <v>0</v>
      </c>
      <c r="AA71" s="85">
        <v>0</v>
      </c>
      <c r="AB71" s="85">
        <v>0</v>
      </c>
      <c r="AC71" s="85">
        <v>0</v>
      </c>
      <c r="AD71" s="85">
        <v>0</v>
      </c>
      <c r="AE71" s="85">
        <v>0</v>
      </c>
      <c r="AF71" s="85">
        <v>0</v>
      </c>
      <c r="AG71" s="85">
        <v>0</v>
      </c>
      <c r="AH71" s="85">
        <v>0</v>
      </c>
      <c r="AI71" s="85">
        <v>0</v>
      </c>
      <c r="AJ71" s="85">
        <v>0</v>
      </c>
      <c r="AK71" s="85">
        <v>0</v>
      </c>
      <c r="AL71" s="85">
        <v>0</v>
      </c>
      <c r="AM71" s="85">
        <v>0</v>
      </c>
      <c r="AN71" s="85">
        <v>0</v>
      </c>
      <c r="AO71" s="85">
        <v>0</v>
      </c>
      <c r="AP71" s="85">
        <v>0</v>
      </c>
      <c r="AQ71" s="85">
        <v>0</v>
      </c>
      <c r="AR71" s="85">
        <v>0</v>
      </c>
      <c r="AS71" s="85">
        <v>0</v>
      </c>
      <c r="AT71" s="85">
        <v>0</v>
      </c>
      <c r="AU71" s="85">
        <v>0</v>
      </c>
      <c r="AV71" s="85">
        <v>0</v>
      </c>
      <c r="AW71" s="85">
        <v>0</v>
      </c>
      <c r="AX71" s="85">
        <v>0</v>
      </c>
      <c r="AY71" s="85">
        <v>0</v>
      </c>
      <c r="AZ71" s="85">
        <v>0</v>
      </c>
      <c r="BA71" s="85">
        <v>0</v>
      </c>
      <c r="BB71" s="85">
        <v>0</v>
      </c>
      <c r="BC71" s="85">
        <v>0</v>
      </c>
      <c r="BD71" s="85">
        <v>0</v>
      </c>
      <c r="BE71" s="85">
        <v>0</v>
      </c>
      <c r="BF71" s="85">
        <v>0</v>
      </c>
      <c r="BG71" s="85">
        <v>0</v>
      </c>
      <c r="BH71" s="85">
        <v>0</v>
      </c>
      <c r="BI71" s="85">
        <v>0</v>
      </c>
      <c r="BJ71" s="85">
        <v>0</v>
      </c>
      <c r="BK71" s="85">
        <v>0</v>
      </c>
      <c r="BL71" s="85">
        <v>0</v>
      </c>
      <c r="BM71" s="85">
        <v>0</v>
      </c>
      <c r="BN71" s="85">
        <v>0</v>
      </c>
      <c r="BO71" s="85">
        <v>0</v>
      </c>
      <c r="BP71" s="85">
        <v>0</v>
      </c>
      <c r="BQ71" s="85">
        <v>0</v>
      </c>
      <c r="BR71" s="85">
        <v>0</v>
      </c>
    </row>
    <row r="72" spans="1:70" s="4" customFormat="1" ht="12.75">
      <c r="A72" s="32"/>
      <c r="B72" s="18">
        <f t="shared" ca="1" si="2"/>
        <v>58</v>
      </c>
      <c r="C72" s="37">
        <f ca="1">IF(type&lt;&gt;"", IF(ROW(stage_id)=ROW($C$13)+2, 1, IF(type="S", MAX(prev_col_range)+1, MAX(prev_col_range))), -1)</f>
        <v>6</v>
      </c>
      <c r="D72" s="38">
        <f ca="1">_xlfn.IFNA(IF(OR(type="T", type="M"), MATCH(role,Settings!$I$9:$I$16,0), -1),-1)</f>
        <v>1</v>
      </c>
      <c r="E72" s="18" t="s">
        <v>97</v>
      </c>
      <c r="F72" s="17" t="s">
        <v>98</v>
      </c>
      <c r="H72" s="21" t="str">
        <f ca="1">_xlfn.IFNA(INDEX(Settings!$P$9:$P$35,MATCH(team_member, Settings!$N$9:$N$35,0)),"")</f>
        <v>ROW</v>
      </c>
      <c r="I72" s="17" t="s">
        <v>40</v>
      </c>
      <c r="J72" s="19"/>
      <c r="K72" s="26">
        <v>45733</v>
      </c>
      <c r="L72" s="27"/>
      <c r="M72" s="18"/>
      <c r="N72" s="28" t="str">
        <f t="shared" ca="1" si="3"/>
        <v/>
      </c>
      <c r="O72" s="29" t="str" cm="1">
        <f t="array" aca="1" ref="O72" ca="1">IFERROR("(" &amp; d.type &amp; ") " &amp; IF(LEN(d.name)&gt;7, LEFT(d.name, 7) &amp; "…", d.name),"")</f>
        <v/>
      </c>
      <c r="P72" s="30" t="s">
        <v>116</v>
      </c>
      <c r="Q72" s="19"/>
      <c r="R72" s="24">
        <v>2</v>
      </c>
      <c r="S72" s="22" cm="1">
        <f t="array" aca="1" ref="S72" ca="1">IFERROR(IF(ind.start&gt;0, ind.start,
                                IF(ind.end&lt;&gt;"", plan_start_calculation,
                                                          IF(d.id&lt;&gt;"",
                                                                             IF(OR(d.conn="FS",d.conn=""), fs_calculation,
                                                                             IF(d.conn="SS", ss_calculation,
                                                                             plan_start_calculation)),""))),"")</f>
        <v>45733</v>
      </c>
      <c r="T72" s="23" cm="1">
        <f t="array" aca="1" ref="T72" ca="1">IFERROR(IF(ind.start&lt;&gt;"", plan_end_calculation,
                                IF(ind.end&lt;&gt;"", ind.end,
                                                          IF(d.id&lt;&gt;"",
                                                                             IF(d.conn="SF", sf_calculation,
                                                                             IF(d.conn="FF", ff_calculation,
                                                                             plan_end_calculation)),""))),"")</f>
        <v>45734</v>
      </c>
      <c r="U72" s="33"/>
      <c r="V72" s="34"/>
      <c r="W72" s="35"/>
      <c r="X72" s="86"/>
      <c r="Y72" s="85">
        <v>0</v>
      </c>
      <c r="Z72" s="85">
        <v>0</v>
      </c>
      <c r="AA72" s="85">
        <v>0</v>
      </c>
      <c r="AB72" s="85">
        <v>0</v>
      </c>
      <c r="AC72" s="85">
        <v>0</v>
      </c>
      <c r="AD72" s="85">
        <v>0</v>
      </c>
      <c r="AE72" s="85">
        <v>0</v>
      </c>
      <c r="AF72" s="85">
        <v>0</v>
      </c>
      <c r="AG72" s="85">
        <v>0</v>
      </c>
      <c r="AH72" s="85">
        <v>0</v>
      </c>
      <c r="AI72" s="85">
        <v>0</v>
      </c>
      <c r="AJ72" s="85">
        <v>0</v>
      </c>
      <c r="AK72" s="85">
        <v>0</v>
      </c>
      <c r="AL72" s="85">
        <v>0</v>
      </c>
      <c r="AM72" s="85">
        <v>0</v>
      </c>
      <c r="AN72" s="85">
        <v>0</v>
      </c>
      <c r="AO72" s="85">
        <v>0</v>
      </c>
      <c r="AP72" s="85">
        <v>0</v>
      </c>
      <c r="AQ72" s="85">
        <v>0</v>
      </c>
      <c r="AR72" s="85">
        <v>0</v>
      </c>
      <c r="AS72" s="85">
        <v>0</v>
      </c>
      <c r="AT72" s="85">
        <v>0</v>
      </c>
      <c r="AU72" s="85">
        <v>0</v>
      </c>
      <c r="AV72" s="85">
        <v>0</v>
      </c>
      <c r="AW72" s="85">
        <v>0</v>
      </c>
      <c r="AX72" s="85">
        <v>0</v>
      </c>
      <c r="AY72" s="85">
        <v>0</v>
      </c>
      <c r="AZ72" s="85">
        <v>0</v>
      </c>
      <c r="BA72" s="85">
        <v>0</v>
      </c>
      <c r="BB72" s="85">
        <v>0</v>
      </c>
      <c r="BC72" s="85">
        <v>0</v>
      </c>
      <c r="BD72" s="85">
        <v>0</v>
      </c>
      <c r="BE72" s="85">
        <v>0</v>
      </c>
      <c r="BF72" s="85">
        <v>0</v>
      </c>
      <c r="BG72" s="85">
        <v>0</v>
      </c>
      <c r="BH72" s="85">
        <v>0</v>
      </c>
      <c r="BI72" s="85">
        <v>0</v>
      </c>
      <c r="BJ72" s="85">
        <v>0</v>
      </c>
      <c r="BK72" s="85">
        <v>0</v>
      </c>
      <c r="BL72" s="85">
        <v>0</v>
      </c>
      <c r="BM72" s="85">
        <v>0</v>
      </c>
      <c r="BN72" s="85">
        <v>0</v>
      </c>
      <c r="BO72" s="85">
        <v>0</v>
      </c>
      <c r="BP72" s="85">
        <v>0</v>
      </c>
      <c r="BQ72" s="85">
        <v>0</v>
      </c>
      <c r="BR72" s="85">
        <v>0</v>
      </c>
    </row>
    <row r="73" spans="1:70" s="4" customFormat="1" ht="12.75">
      <c r="A73" s="32"/>
      <c r="B73" s="18">
        <f t="shared" ca="1" si="2"/>
        <v>59</v>
      </c>
      <c r="C73" s="37">
        <f ca="1">IF(type&lt;&gt;"", IF(ROW(stage_id)=ROW($C$13)+2, 1, IF(type="S", MAX(prev_col_range)+1, MAX(prev_col_range))), -1)</f>
        <v>6</v>
      </c>
      <c r="D73" s="38">
        <f ca="1">_xlfn.IFNA(IF(OR(type="T", type="M"), MATCH(role,Settings!$I$9:$I$16,0), -1),-1)</f>
        <v>1</v>
      </c>
      <c r="E73" s="18" t="s">
        <v>97</v>
      </c>
      <c r="F73" s="17" t="s">
        <v>99</v>
      </c>
      <c r="H73" s="21" t="str">
        <f ca="1">_xlfn.IFNA(INDEX(Settings!$P$9:$P$35,MATCH(team_member, Settings!$N$9:$N$35,0)),"")</f>
        <v>ROW</v>
      </c>
      <c r="I73" s="17" t="s">
        <v>40</v>
      </c>
      <c r="J73" s="19"/>
      <c r="K73" s="26"/>
      <c r="L73" s="27"/>
      <c r="M73" s="18">
        <f t="shared" ref="M73:M82" ca="1" si="11">B72</f>
        <v>58</v>
      </c>
      <c r="N73" s="28" t="str">
        <f t="shared" ca="1" si="3"/>
        <v>↖</v>
      </c>
      <c r="O73" s="29" t="str" cm="1">
        <f t="array" aca="1" ref="O73" ca="1">IFERROR("(" &amp; d.type &amp; ") " &amp; IF(LEN(d.name)&gt;7, LEFT(d.name, 7) &amp; "…", d.name),"")</f>
        <v>(T) Applica…</v>
      </c>
      <c r="P73" s="30" t="s">
        <v>96</v>
      </c>
      <c r="Q73" s="19"/>
      <c r="R73" s="24">
        <v>5</v>
      </c>
      <c r="S73" s="22" cm="1">
        <f t="array" aca="1" ref="S73" ca="1">IFERROR(IF(ind.start&gt;0, ind.start,
                                IF(ind.end&lt;&gt;"", plan_start_calculation,
                                                          IF(d.id&lt;&gt;"",
                                                                             IF(OR(d.conn="FS",d.conn=""), fs_calculation,
                                                                             IF(d.conn="SS", ss_calculation,
                                                                             plan_start_calculation)),""))),"")</f>
        <v>45735</v>
      </c>
      <c r="T73" s="23" cm="1">
        <f t="array" aca="1" ref="T73" ca="1">IFERROR(IF(ind.start&lt;&gt;"", plan_end_calculation,
                                IF(ind.end&lt;&gt;"", ind.end,
                                                          IF(d.id&lt;&gt;"",
                                                                             IF(d.conn="SF", sf_calculation,
                                                                             IF(d.conn="FF", ff_calculation,
                                                                             plan_end_calculation)),""))),"")</f>
        <v>45741</v>
      </c>
      <c r="U73" s="33"/>
      <c r="V73" s="34"/>
      <c r="W73" s="35"/>
      <c r="X73" s="86"/>
      <c r="Y73" s="85">
        <v>0</v>
      </c>
      <c r="Z73" s="85">
        <v>0</v>
      </c>
      <c r="AA73" s="85">
        <v>0</v>
      </c>
      <c r="AB73" s="85">
        <v>0</v>
      </c>
      <c r="AC73" s="85">
        <v>0</v>
      </c>
      <c r="AD73" s="85">
        <v>0</v>
      </c>
      <c r="AE73" s="85">
        <v>0</v>
      </c>
      <c r="AF73" s="85">
        <v>0</v>
      </c>
      <c r="AG73" s="85">
        <v>0</v>
      </c>
      <c r="AH73" s="85">
        <v>0</v>
      </c>
      <c r="AI73" s="85">
        <v>0</v>
      </c>
      <c r="AJ73" s="85">
        <v>0</v>
      </c>
      <c r="AK73" s="85">
        <v>0</v>
      </c>
      <c r="AL73" s="85">
        <v>0</v>
      </c>
      <c r="AM73" s="85">
        <v>0</v>
      </c>
      <c r="AN73" s="85">
        <v>0</v>
      </c>
      <c r="AO73" s="85">
        <v>0</v>
      </c>
      <c r="AP73" s="85">
        <v>0</v>
      </c>
      <c r="AQ73" s="85">
        <v>0</v>
      </c>
      <c r="AR73" s="85">
        <v>0</v>
      </c>
      <c r="AS73" s="85">
        <v>0</v>
      </c>
      <c r="AT73" s="85">
        <v>0</v>
      </c>
      <c r="AU73" s="85">
        <v>0</v>
      </c>
      <c r="AV73" s="85">
        <v>0</v>
      </c>
      <c r="AW73" s="85">
        <v>0</v>
      </c>
      <c r="AX73" s="85">
        <v>0</v>
      </c>
      <c r="AY73" s="85">
        <v>0</v>
      </c>
      <c r="AZ73" s="85">
        <v>0</v>
      </c>
      <c r="BA73" s="85">
        <v>0</v>
      </c>
      <c r="BB73" s="85">
        <v>0</v>
      </c>
      <c r="BC73" s="85">
        <v>0</v>
      </c>
      <c r="BD73" s="85">
        <v>0</v>
      </c>
      <c r="BE73" s="85">
        <v>0</v>
      </c>
      <c r="BF73" s="85">
        <v>0</v>
      </c>
      <c r="BG73" s="85">
        <v>0</v>
      </c>
      <c r="BH73" s="85">
        <v>0</v>
      </c>
      <c r="BI73" s="85">
        <v>0</v>
      </c>
      <c r="BJ73" s="85">
        <v>0</v>
      </c>
      <c r="BK73" s="85">
        <v>0</v>
      </c>
      <c r="BL73" s="85">
        <v>0</v>
      </c>
      <c r="BM73" s="85">
        <v>0</v>
      </c>
      <c r="BN73" s="85">
        <v>0</v>
      </c>
      <c r="BO73" s="85">
        <v>0</v>
      </c>
      <c r="BP73" s="85">
        <v>0</v>
      </c>
      <c r="BQ73" s="85">
        <v>0</v>
      </c>
      <c r="BR73" s="85">
        <v>0</v>
      </c>
    </row>
    <row r="74" spans="1:70" s="4" customFormat="1" ht="12.75">
      <c r="A74" s="32"/>
      <c r="B74" s="18">
        <f t="shared" ca="1" si="2"/>
        <v>60</v>
      </c>
      <c r="C74" s="37">
        <f ca="1">IF(type&lt;&gt;"", IF(ROW(stage_id)=ROW($C$13)+2, 1, IF(type="S", MAX(prev_col_range)+1, MAX(prev_col_range))), -1)</f>
        <v>6</v>
      </c>
      <c r="D74" s="38">
        <f ca="1">_xlfn.IFNA(IF(OR(type="T", type="M"), MATCH(role,Settings!$I$9:$I$16,0), -1),-1)</f>
        <v>1</v>
      </c>
      <c r="E74" s="18" t="s">
        <v>97</v>
      </c>
      <c r="F74" s="17" t="s">
        <v>100</v>
      </c>
      <c r="H74" s="21" t="str">
        <f ca="1">_xlfn.IFNA(INDEX(Settings!$P$9:$P$35,MATCH(team_member, Settings!$N$9:$N$35,0)),"")</f>
        <v>ROW</v>
      </c>
      <c r="I74" s="17" t="s">
        <v>40</v>
      </c>
      <c r="J74" s="19"/>
      <c r="K74" s="26"/>
      <c r="L74" s="27"/>
      <c r="M74" s="18">
        <f t="shared" ca="1" si="11"/>
        <v>59</v>
      </c>
      <c r="N74" s="28" t="str">
        <f t="shared" ca="1" si="3"/>
        <v>↖</v>
      </c>
      <c r="O74" s="29" t="str" cm="1">
        <f t="array" aca="1" ref="O74" ca="1">IFERROR("(" &amp; d.type &amp; ") " &amp; IF(LEN(d.name)&gt;7, LEFT(d.name, 7) &amp; "…", d.name),"")</f>
        <v>(T) Demand …</v>
      </c>
      <c r="P74" s="30" t="s">
        <v>96</v>
      </c>
      <c r="Q74" s="19"/>
      <c r="R74" s="24">
        <v>5</v>
      </c>
      <c r="S74" s="22" cm="1">
        <f t="array" aca="1" ref="S74" ca="1">IFERROR(IF(ind.start&gt;0, ind.start,
                                IF(ind.end&lt;&gt;"", plan_start_calculation,
                                                          IF(d.id&lt;&gt;"",
                                                                             IF(OR(d.conn="FS",d.conn=""), fs_calculation,
                                                                             IF(d.conn="SS", ss_calculation,
                                                                             plan_start_calculation)),""))),"")</f>
        <v>45742</v>
      </c>
      <c r="T74" s="23" cm="1">
        <f t="array" aca="1" ref="T74" ca="1">IFERROR(IF(ind.start&lt;&gt;"", plan_end_calculation,
                                IF(ind.end&lt;&gt;"", ind.end,
                                                          IF(d.id&lt;&gt;"",
                                                                             IF(d.conn="SF", sf_calculation,
                                                                             IF(d.conn="FF", ff_calculation,
                                                                             plan_end_calculation)),""))),"")</f>
        <v>45748</v>
      </c>
      <c r="U74" s="33"/>
      <c r="V74" s="34"/>
      <c r="W74" s="35"/>
      <c r="X74" s="86"/>
      <c r="Y74" s="85">
        <v>0</v>
      </c>
      <c r="Z74" s="85">
        <v>0</v>
      </c>
      <c r="AA74" s="85">
        <v>0</v>
      </c>
      <c r="AB74" s="85">
        <v>0</v>
      </c>
      <c r="AC74" s="85">
        <v>0</v>
      </c>
      <c r="AD74" s="85">
        <v>0</v>
      </c>
      <c r="AE74" s="85">
        <v>0</v>
      </c>
      <c r="AF74" s="85">
        <v>0</v>
      </c>
      <c r="AG74" s="85">
        <v>0</v>
      </c>
      <c r="AH74" s="85">
        <v>0</v>
      </c>
      <c r="AI74" s="85">
        <v>0</v>
      </c>
      <c r="AJ74" s="85">
        <v>0</v>
      </c>
      <c r="AK74" s="85">
        <v>0</v>
      </c>
      <c r="AL74" s="85">
        <v>0</v>
      </c>
      <c r="AM74" s="85">
        <v>0</v>
      </c>
      <c r="AN74" s="85">
        <v>0</v>
      </c>
      <c r="AO74" s="85">
        <v>0</v>
      </c>
      <c r="AP74" s="85">
        <v>0</v>
      </c>
      <c r="AQ74" s="85">
        <v>0</v>
      </c>
      <c r="AR74" s="85">
        <v>0</v>
      </c>
      <c r="AS74" s="85">
        <v>0</v>
      </c>
      <c r="AT74" s="85">
        <v>0</v>
      </c>
      <c r="AU74" s="85">
        <v>0</v>
      </c>
      <c r="AV74" s="85">
        <v>0</v>
      </c>
      <c r="AW74" s="85">
        <v>0</v>
      </c>
      <c r="AX74" s="85">
        <v>0</v>
      </c>
      <c r="AY74" s="85">
        <v>0</v>
      </c>
      <c r="AZ74" s="85">
        <v>0</v>
      </c>
      <c r="BA74" s="85">
        <v>0</v>
      </c>
      <c r="BB74" s="85">
        <v>0</v>
      </c>
      <c r="BC74" s="85">
        <v>0</v>
      </c>
      <c r="BD74" s="85">
        <v>0</v>
      </c>
      <c r="BE74" s="85">
        <v>0</v>
      </c>
      <c r="BF74" s="85">
        <v>0</v>
      </c>
      <c r="BG74" s="85">
        <v>0</v>
      </c>
      <c r="BH74" s="85">
        <v>0</v>
      </c>
      <c r="BI74" s="85">
        <v>0</v>
      </c>
      <c r="BJ74" s="85">
        <v>0</v>
      </c>
      <c r="BK74" s="85">
        <v>0</v>
      </c>
      <c r="BL74" s="85">
        <v>0</v>
      </c>
      <c r="BM74" s="85">
        <v>0</v>
      </c>
      <c r="BN74" s="85">
        <v>0</v>
      </c>
      <c r="BO74" s="85">
        <v>0</v>
      </c>
      <c r="BP74" s="85">
        <v>0</v>
      </c>
      <c r="BQ74" s="85">
        <v>0</v>
      </c>
      <c r="BR74" s="85">
        <v>0</v>
      </c>
    </row>
    <row r="75" spans="1:70" s="4" customFormat="1" ht="12.75">
      <c r="A75" s="32"/>
      <c r="B75" s="18">
        <f t="shared" ca="1" si="2"/>
        <v>61</v>
      </c>
      <c r="C75" s="37">
        <f ca="1">IF(type&lt;&gt;"", IF(ROW(stage_id)=ROW($C$13)+2, 1, IF(type="S", MAX(prev_col_range)+1, MAX(prev_col_range))), -1)</f>
        <v>6</v>
      </c>
      <c r="D75" s="38">
        <f ca="1">_xlfn.IFNA(IF(OR(type="T", type="M"), MATCH(role,Settings!$I$9:$I$16,0), -1),-1)</f>
        <v>1</v>
      </c>
      <c r="E75" s="18" t="s">
        <v>97</v>
      </c>
      <c r="F75" s="17" t="s">
        <v>101</v>
      </c>
      <c r="H75" s="21" t="str">
        <f ca="1">_xlfn.IFNA(INDEX(Settings!$P$9:$P$35,MATCH(team_member, Settings!$N$9:$N$35,0)),"")</f>
        <v>ROW</v>
      </c>
      <c r="I75" s="17" t="s">
        <v>40</v>
      </c>
      <c r="J75" s="19"/>
      <c r="K75" s="26"/>
      <c r="L75" s="27"/>
      <c r="M75" s="18">
        <f t="shared" ca="1" si="11"/>
        <v>60</v>
      </c>
      <c r="N75" s="28" t="str">
        <f t="shared" ca="1" si="3"/>
        <v>↖</v>
      </c>
      <c r="O75" s="29" t="str" cm="1">
        <f t="array" aca="1" ref="O75" ca="1">IFERROR("(" &amp; d.type &amp; ") " &amp; IF(LEN(d.name)&gt;7, LEFT(d.name, 7) &amp; "…", d.name),"")</f>
        <v>(T) DN paym…</v>
      </c>
      <c r="P75" s="30" t="s">
        <v>96</v>
      </c>
      <c r="Q75" s="19"/>
      <c r="R75" s="24">
        <v>2</v>
      </c>
      <c r="S75" s="22" cm="1">
        <f t="array" aca="1" ref="S75" ca="1">IFERROR(IF(ind.start&gt;0, ind.start,
                                IF(ind.end&lt;&gt;"", plan_start_calculation,
                                                          IF(d.id&lt;&gt;"",
                                                                             IF(OR(d.conn="FS",d.conn=""), fs_calculation,
                                                                             IF(d.conn="SS", ss_calculation,
                                                                             plan_start_calculation)),""))),"")</f>
        <v>45749</v>
      </c>
      <c r="T75" s="23" cm="1">
        <f t="array" aca="1" ref="T75" ca="1">IFERROR(IF(ind.start&lt;&gt;"", plan_end_calculation,
                                IF(ind.end&lt;&gt;"", ind.end,
                                                          IF(d.id&lt;&gt;"",
                                                                             IF(d.conn="SF", sf_calculation,
                                                                             IF(d.conn="FF", ff_calculation,
                                                                             plan_end_calculation)),""))),"")</f>
        <v>45750</v>
      </c>
      <c r="U75" s="33"/>
      <c r="V75" s="34"/>
      <c r="W75" s="35"/>
      <c r="X75" s="86"/>
      <c r="Y75" s="85">
        <v>0</v>
      </c>
      <c r="Z75" s="85">
        <v>0</v>
      </c>
      <c r="AA75" s="85">
        <v>0</v>
      </c>
      <c r="AB75" s="85">
        <v>0</v>
      </c>
      <c r="AC75" s="85">
        <v>0</v>
      </c>
      <c r="AD75" s="85">
        <v>0</v>
      </c>
      <c r="AE75" s="85">
        <v>0</v>
      </c>
      <c r="AF75" s="85">
        <v>0</v>
      </c>
      <c r="AG75" s="85">
        <v>0</v>
      </c>
      <c r="AH75" s="85">
        <v>0</v>
      </c>
      <c r="AI75" s="85">
        <v>0</v>
      </c>
      <c r="AJ75" s="85">
        <v>0</v>
      </c>
      <c r="AK75" s="85">
        <v>0</v>
      </c>
      <c r="AL75" s="85">
        <v>0</v>
      </c>
      <c r="AM75" s="85">
        <v>0</v>
      </c>
      <c r="AN75" s="85">
        <v>0</v>
      </c>
      <c r="AO75" s="85">
        <v>0</v>
      </c>
      <c r="AP75" s="85">
        <v>0</v>
      </c>
      <c r="AQ75" s="85">
        <v>0</v>
      </c>
      <c r="AR75" s="85">
        <v>0</v>
      </c>
      <c r="AS75" s="85">
        <v>0</v>
      </c>
      <c r="AT75" s="85">
        <v>0</v>
      </c>
      <c r="AU75" s="85">
        <v>0</v>
      </c>
      <c r="AV75" s="85">
        <v>0</v>
      </c>
      <c r="AW75" s="85">
        <v>0</v>
      </c>
      <c r="AX75" s="85">
        <v>0</v>
      </c>
      <c r="AY75" s="85">
        <v>0</v>
      </c>
      <c r="AZ75" s="85">
        <v>0</v>
      </c>
      <c r="BA75" s="85">
        <v>0</v>
      </c>
      <c r="BB75" s="85">
        <v>0</v>
      </c>
      <c r="BC75" s="85">
        <v>0</v>
      </c>
      <c r="BD75" s="85">
        <v>0</v>
      </c>
      <c r="BE75" s="85">
        <v>0</v>
      </c>
      <c r="BF75" s="85">
        <v>0</v>
      </c>
      <c r="BG75" s="85">
        <v>0</v>
      </c>
      <c r="BH75" s="85">
        <v>0</v>
      </c>
      <c r="BI75" s="85">
        <v>0</v>
      </c>
      <c r="BJ75" s="85">
        <v>0</v>
      </c>
      <c r="BK75" s="85">
        <v>0</v>
      </c>
      <c r="BL75" s="85">
        <v>0</v>
      </c>
      <c r="BM75" s="85">
        <v>0</v>
      </c>
      <c r="BN75" s="85">
        <v>0</v>
      </c>
      <c r="BO75" s="85">
        <v>0</v>
      </c>
      <c r="BP75" s="85">
        <v>0</v>
      </c>
      <c r="BQ75" s="85">
        <v>0</v>
      </c>
      <c r="BR75" s="85">
        <v>0</v>
      </c>
    </row>
    <row r="76" spans="1:70" s="4" customFormat="1" ht="12.75">
      <c r="A76" s="32"/>
      <c r="B76" s="18">
        <f t="shared" ca="1" si="2"/>
        <v>62</v>
      </c>
      <c r="C76" s="37">
        <f ca="1">IF(type&lt;&gt;"", IF(ROW(stage_id)=ROW($C$13)+2, 1, IF(type="S", MAX(prev_col_range)+1, MAX(prev_col_range))), -1)</f>
        <v>6</v>
      </c>
      <c r="D76" s="38">
        <f ca="1">_xlfn.IFNA(IF(OR(type="T", type="M"), MATCH(role,Settings!$I$9:$I$16,0), -1),-1)</f>
        <v>3</v>
      </c>
      <c r="E76" s="18" t="s">
        <v>97</v>
      </c>
      <c r="F76" s="17" t="s">
        <v>106</v>
      </c>
      <c r="H76" s="21" t="str">
        <f ca="1">_xlfn.IFNA(INDEX(Settings!$P$9:$P$35,MATCH(team_member, Settings!$N$9:$N$35,0)),"")</f>
        <v>FE1</v>
      </c>
      <c r="I76" s="17" t="s">
        <v>43</v>
      </c>
      <c r="J76" s="19"/>
      <c r="K76" s="26"/>
      <c r="L76" s="27"/>
      <c r="M76" s="18">
        <f t="shared" ca="1" si="11"/>
        <v>61</v>
      </c>
      <c r="N76" s="28" t="str">
        <f t="shared" ca="1" si="3"/>
        <v>↖</v>
      </c>
      <c r="O76" s="29" t="str" cm="1">
        <f t="array" aca="1" ref="O76" ca="1">IFERROR("(" &amp; d.type &amp; ") " &amp; IF(LEN(d.name)&gt;7, LEFT(d.name, 7) &amp; "…", d.name),"")</f>
        <v>(T) Permit …</v>
      </c>
      <c r="P76" s="30" t="s">
        <v>96</v>
      </c>
      <c r="Q76" s="19"/>
      <c r="R76" s="24">
        <v>7</v>
      </c>
      <c r="S76" s="22" cm="1">
        <f t="array" aca="1" ref="S76" ca="1">IFERROR(IF(ind.start&gt;0, ind.start,
                                IF(ind.end&lt;&gt;"", plan_start_calculation,
                                                          IF(d.id&lt;&gt;"",
                                                                             IF(OR(d.conn="FS",d.conn=""), fs_calculation,
                                                                             IF(d.conn="SS", ss_calculation,
                                                                             plan_start_calculation)),""))),"")</f>
        <v>45751</v>
      </c>
      <c r="T76" s="23" cm="1">
        <f t="array" aca="1" ref="T76" ca="1">IFERROR(IF(ind.start&lt;&gt;"", plan_end_calculation,
                                IF(ind.end&lt;&gt;"", ind.end,
                                                          IF(d.id&lt;&gt;"",
                                                                             IF(d.conn="SF", sf_calculation,
                                                                             IF(d.conn="FF", ff_calculation,
                                                                             plan_end_calculation)),""))),"")</f>
        <v>45761</v>
      </c>
      <c r="U76" s="33"/>
      <c r="V76" s="34"/>
      <c r="W76" s="35"/>
      <c r="X76" s="86"/>
      <c r="Y76" s="85">
        <v>0</v>
      </c>
      <c r="Z76" s="85">
        <v>0</v>
      </c>
      <c r="AA76" s="85">
        <v>0</v>
      </c>
      <c r="AB76" s="85">
        <v>0</v>
      </c>
      <c r="AC76" s="85">
        <v>0</v>
      </c>
      <c r="AD76" s="85">
        <v>0</v>
      </c>
      <c r="AE76" s="85">
        <v>0</v>
      </c>
      <c r="AF76" s="85">
        <v>0</v>
      </c>
      <c r="AG76" s="85">
        <v>0</v>
      </c>
      <c r="AH76" s="85">
        <v>0</v>
      </c>
      <c r="AI76" s="85">
        <v>0</v>
      </c>
      <c r="AJ76" s="85">
        <v>0</v>
      </c>
      <c r="AK76" s="85">
        <v>0</v>
      </c>
      <c r="AL76" s="85">
        <v>0</v>
      </c>
      <c r="AM76" s="85">
        <v>0</v>
      </c>
      <c r="AN76" s="85">
        <v>0</v>
      </c>
      <c r="AO76" s="85">
        <v>0</v>
      </c>
      <c r="AP76" s="85">
        <v>0</v>
      </c>
      <c r="AQ76" s="85">
        <v>0</v>
      </c>
      <c r="AR76" s="85">
        <v>0</v>
      </c>
      <c r="AS76" s="85">
        <v>0</v>
      </c>
      <c r="AT76" s="85">
        <v>0</v>
      </c>
      <c r="AU76" s="85">
        <v>0</v>
      </c>
      <c r="AV76" s="85">
        <v>0</v>
      </c>
      <c r="AW76" s="85">
        <v>0</v>
      </c>
      <c r="AX76" s="85">
        <v>0</v>
      </c>
      <c r="AY76" s="85">
        <v>0</v>
      </c>
      <c r="AZ76" s="85">
        <v>0</v>
      </c>
      <c r="BA76" s="85">
        <v>0</v>
      </c>
      <c r="BB76" s="85">
        <v>0</v>
      </c>
      <c r="BC76" s="85">
        <v>0</v>
      </c>
      <c r="BD76" s="85">
        <v>0</v>
      </c>
      <c r="BE76" s="85">
        <v>0</v>
      </c>
      <c r="BF76" s="85">
        <v>0</v>
      </c>
      <c r="BG76" s="85">
        <v>0</v>
      </c>
      <c r="BH76" s="85">
        <v>0</v>
      </c>
      <c r="BI76" s="85">
        <v>0</v>
      </c>
      <c r="BJ76" s="85">
        <v>0</v>
      </c>
      <c r="BK76" s="85">
        <v>0</v>
      </c>
      <c r="BL76" s="85">
        <v>0</v>
      </c>
      <c r="BM76" s="85">
        <v>0</v>
      </c>
      <c r="BN76" s="85">
        <v>0</v>
      </c>
      <c r="BO76" s="85">
        <v>0</v>
      </c>
      <c r="BP76" s="85">
        <v>0</v>
      </c>
      <c r="BQ76" s="85">
        <v>0</v>
      </c>
      <c r="BR76" s="85">
        <v>0</v>
      </c>
    </row>
    <row r="77" spans="1:70" s="4" customFormat="1" ht="12.75">
      <c r="A77" s="32"/>
      <c r="B77" s="18">
        <f t="shared" ca="1" si="2"/>
        <v>63</v>
      </c>
      <c r="C77" s="37">
        <f ca="1">IF(type&lt;&gt;"", IF(ROW(stage_id)=ROW($C$13)+2, 1, IF(type="S", MAX(prev_col_range)+1, MAX(prev_col_range))), -1)</f>
        <v>6</v>
      </c>
      <c r="D77" s="38">
        <f ca="1">_xlfn.IFNA(IF(OR(type="T", type="M"), MATCH(role,Settings!$I$9:$I$16,0), -1),-1)</f>
        <v>3</v>
      </c>
      <c r="E77" s="18" t="s">
        <v>97</v>
      </c>
      <c r="F77" s="17" t="s">
        <v>107</v>
      </c>
      <c r="H77" s="21" t="str">
        <f ca="1">_xlfn.IFNA(INDEX(Settings!$P$9:$P$35,MATCH(team_member, Settings!$N$9:$N$35,0)),"")</f>
        <v>FE1</v>
      </c>
      <c r="I77" s="17" t="s">
        <v>43</v>
      </c>
      <c r="J77" s="19"/>
      <c r="K77" s="26"/>
      <c r="L77" s="27"/>
      <c r="M77" s="18">
        <f t="shared" ca="1" si="11"/>
        <v>62</v>
      </c>
      <c r="N77" s="28" t="str">
        <f t="shared" ca="1" si="3"/>
        <v>↖</v>
      </c>
      <c r="O77" s="29" t="str" cm="1">
        <f t="array" aca="1" ref="O77" ca="1">IFERROR("(" &amp; d.type &amp; ") " &amp; IF(LEN(d.name)&gt;7, LEFT(d.name, 7) &amp; "…", d.name),"")</f>
        <v>(T) Ducting…</v>
      </c>
      <c r="P77" s="30" t="s">
        <v>108</v>
      </c>
      <c r="Q77" s="19"/>
      <c r="R77" s="24">
        <v>2</v>
      </c>
      <c r="S77" s="22" cm="1">
        <f t="array" aca="1" ref="S77" ca="1">IFERROR(IF(ind.start&gt;0, ind.start,
                                IF(ind.end&lt;&gt;"", plan_start_calculation,
                                                          IF(d.id&lt;&gt;"",
                                                                             IF(OR(d.conn="FS",d.conn=""), fs_calculation,
                                                                             IF(d.conn="SS", ss_calculation,
                                                                             plan_start_calculation)),""))),"")</f>
        <v>45751</v>
      </c>
      <c r="T77" s="23" cm="1">
        <f t="array" aca="1" ref="T77" ca="1">IFERROR(IF(ind.start&lt;&gt;"", plan_end_calculation,
                                IF(ind.end&lt;&gt;"", ind.end,
                                                          IF(d.id&lt;&gt;"",
                                                                             IF(d.conn="SF", sf_calculation,
                                                                             IF(d.conn="FF", ff_calculation,
                                                                             plan_end_calculation)),""))),"")</f>
        <v>45754</v>
      </c>
      <c r="U77" s="33"/>
      <c r="V77" s="34"/>
      <c r="W77" s="35"/>
      <c r="X77" s="86"/>
      <c r="Y77" s="85">
        <v>0</v>
      </c>
      <c r="Z77" s="85">
        <v>0</v>
      </c>
      <c r="AA77" s="85">
        <v>0</v>
      </c>
      <c r="AB77" s="85">
        <v>0</v>
      </c>
      <c r="AC77" s="85">
        <v>0</v>
      </c>
      <c r="AD77" s="85">
        <v>0</v>
      </c>
      <c r="AE77" s="85">
        <v>0</v>
      </c>
      <c r="AF77" s="85">
        <v>0</v>
      </c>
      <c r="AG77" s="85">
        <v>0</v>
      </c>
      <c r="AH77" s="85">
        <v>0</v>
      </c>
      <c r="AI77" s="85">
        <v>0</v>
      </c>
      <c r="AJ77" s="85">
        <v>0</v>
      </c>
      <c r="AK77" s="85">
        <v>0</v>
      </c>
      <c r="AL77" s="85">
        <v>0</v>
      </c>
      <c r="AM77" s="85">
        <v>0</v>
      </c>
      <c r="AN77" s="85">
        <v>0</v>
      </c>
      <c r="AO77" s="85">
        <v>0</v>
      </c>
      <c r="AP77" s="85">
        <v>0</v>
      </c>
      <c r="AQ77" s="85">
        <v>0</v>
      </c>
      <c r="AR77" s="85">
        <v>0</v>
      </c>
      <c r="AS77" s="85">
        <v>0</v>
      </c>
      <c r="AT77" s="85">
        <v>0</v>
      </c>
      <c r="AU77" s="85">
        <v>0</v>
      </c>
      <c r="AV77" s="85">
        <v>0</v>
      </c>
      <c r="AW77" s="85">
        <v>0</v>
      </c>
      <c r="AX77" s="85">
        <v>0</v>
      </c>
      <c r="AY77" s="85">
        <v>0</v>
      </c>
      <c r="AZ77" s="85">
        <v>0</v>
      </c>
      <c r="BA77" s="85">
        <v>0</v>
      </c>
      <c r="BB77" s="85">
        <v>0</v>
      </c>
      <c r="BC77" s="85">
        <v>0</v>
      </c>
      <c r="BD77" s="85">
        <v>0</v>
      </c>
      <c r="BE77" s="85">
        <v>0</v>
      </c>
      <c r="BF77" s="85">
        <v>0</v>
      </c>
      <c r="BG77" s="85">
        <v>0</v>
      </c>
      <c r="BH77" s="85">
        <v>0</v>
      </c>
      <c r="BI77" s="85">
        <v>0</v>
      </c>
      <c r="BJ77" s="85">
        <v>0</v>
      </c>
      <c r="BK77" s="85">
        <v>0</v>
      </c>
      <c r="BL77" s="85">
        <v>0</v>
      </c>
      <c r="BM77" s="85">
        <v>0</v>
      </c>
      <c r="BN77" s="85">
        <v>0</v>
      </c>
      <c r="BO77" s="85">
        <v>0</v>
      </c>
      <c r="BP77" s="85">
        <v>0</v>
      </c>
      <c r="BQ77" s="85">
        <v>0</v>
      </c>
      <c r="BR77" s="85">
        <v>0</v>
      </c>
    </row>
    <row r="78" spans="1:70" s="4" customFormat="1" ht="12.75">
      <c r="A78" s="32"/>
      <c r="B78" s="18">
        <f t="shared" ca="1" si="2"/>
        <v>64</v>
      </c>
      <c r="C78" s="37">
        <f ca="1">IF(type&lt;&gt;"", IF(ROW(stage_id)=ROW($C$13)+2, 1, IF(type="S", MAX(prev_col_range)+1, MAX(prev_col_range))), -1)</f>
        <v>6</v>
      </c>
      <c r="D78" s="38">
        <f ca="1">_xlfn.IFNA(IF(OR(type="T", type="M"), MATCH(role,Settings!$I$9:$I$16,0), -1),-1)</f>
        <v>2</v>
      </c>
      <c r="E78" s="18" t="s">
        <v>97</v>
      </c>
      <c r="F78" s="17" t="s">
        <v>109</v>
      </c>
      <c r="H78" s="21" t="str">
        <f ca="1">_xlfn.IFNA(INDEX(Settings!$P$9:$P$35,MATCH(team_member, Settings!$N$9:$N$35,0)),"")</f>
        <v>RM</v>
      </c>
      <c r="I78" s="17" t="s">
        <v>36</v>
      </c>
      <c r="J78" s="19"/>
      <c r="K78" s="26"/>
      <c r="L78" s="27"/>
      <c r="M78" s="18">
        <f t="shared" ca="1" si="11"/>
        <v>63</v>
      </c>
      <c r="N78" s="28" t="str">
        <f t="shared" ca="1" si="3"/>
        <v>↖</v>
      </c>
      <c r="O78" s="29" t="str" cm="1">
        <f t="array" aca="1" ref="O78" ca="1">IFERROR("(" &amp; d.type &amp; ") " &amp; IF(LEN(d.name)&gt;7, LEFT(d.name, 7) &amp; "…", d.name),"")</f>
        <v>(T) Blowing…</v>
      </c>
      <c r="P78" s="30" t="s">
        <v>96</v>
      </c>
      <c r="Q78" s="19"/>
      <c r="R78" s="24">
        <v>3</v>
      </c>
      <c r="S78" s="22" cm="1">
        <f t="array" aca="1" ref="S78" ca="1">IFERROR(IF(ind.start&gt;0, ind.start,
                                IF(ind.end&lt;&gt;"", plan_start_calculation,
                                                          IF(d.id&lt;&gt;"",
                                                                             IF(OR(d.conn="FS",d.conn=""), fs_calculation,
                                                                             IF(d.conn="SS", ss_calculation,
                                                                             plan_start_calculation)),""))),"")</f>
        <v>45755</v>
      </c>
      <c r="T78" s="23" cm="1">
        <f t="array" aca="1" ref="T78" ca="1">IFERROR(IF(ind.start&lt;&gt;"", plan_end_calculation,
                                IF(ind.end&lt;&gt;"", ind.end,
                                                          IF(d.id&lt;&gt;"",
                                                                             IF(d.conn="SF", sf_calculation,
                                                                             IF(d.conn="FF", ff_calculation,
                                                                             plan_end_calculation)),""))),"")</f>
        <v>45757</v>
      </c>
      <c r="U78" s="33"/>
      <c r="V78" s="34"/>
      <c r="W78" s="35"/>
      <c r="X78" s="86"/>
      <c r="Y78" s="85">
        <v>0</v>
      </c>
      <c r="Z78" s="85">
        <v>0</v>
      </c>
      <c r="AA78" s="85">
        <v>0</v>
      </c>
      <c r="AB78" s="85">
        <v>0</v>
      </c>
      <c r="AC78" s="85">
        <v>0</v>
      </c>
      <c r="AD78" s="85">
        <v>0</v>
      </c>
      <c r="AE78" s="85">
        <v>0</v>
      </c>
      <c r="AF78" s="85">
        <v>0</v>
      </c>
      <c r="AG78" s="85">
        <v>0</v>
      </c>
      <c r="AH78" s="85">
        <v>0</v>
      </c>
      <c r="AI78" s="85">
        <v>0</v>
      </c>
      <c r="AJ78" s="85">
        <v>0</v>
      </c>
      <c r="AK78" s="85">
        <v>0</v>
      </c>
      <c r="AL78" s="85">
        <v>0</v>
      </c>
      <c r="AM78" s="85">
        <v>0</v>
      </c>
      <c r="AN78" s="85">
        <v>0</v>
      </c>
      <c r="AO78" s="85">
        <v>0</v>
      </c>
      <c r="AP78" s="85">
        <v>0</v>
      </c>
      <c r="AQ78" s="85">
        <v>0</v>
      </c>
      <c r="AR78" s="85">
        <v>0</v>
      </c>
      <c r="AS78" s="85">
        <v>0</v>
      </c>
      <c r="AT78" s="85">
        <v>0</v>
      </c>
      <c r="AU78" s="85">
        <v>0</v>
      </c>
      <c r="AV78" s="85">
        <v>0</v>
      </c>
      <c r="AW78" s="85">
        <v>0</v>
      </c>
      <c r="AX78" s="85">
        <v>0</v>
      </c>
      <c r="AY78" s="85">
        <v>0</v>
      </c>
      <c r="AZ78" s="85">
        <v>0</v>
      </c>
      <c r="BA78" s="85">
        <v>0</v>
      </c>
      <c r="BB78" s="85">
        <v>0</v>
      </c>
      <c r="BC78" s="85">
        <v>0</v>
      </c>
      <c r="BD78" s="85">
        <v>0</v>
      </c>
      <c r="BE78" s="85">
        <v>0</v>
      </c>
      <c r="BF78" s="85">
        <v>0</v>
      </c>
      <c r="BG78" s="85">
        <v>0</v>
      </c>
      <c r="BH78" s="85">
        <v>0</v>
      </c>
      <c r="BI78" s="85">
        <v>0</v>
      </c>
      <c r="BJ78" s="85">
        <v>0</v>
      </c>
      <c r="BK78" s="85">
        <v>0</v>
      </c>
      <c r="BL78" s="85">
        <v>0</v>
      </c>
      <c r="BM78" s="85">
        <v>0</v>
      </c>
      <c r="BN78" s="85">
        <v>0</v>
      </c>
      <c r="BO78" s="85">
        <v>0</v>
      </c>
      <c r="BP78" s="85">
        <v>0</v>
      </c>
      <c r="BQ78" s="85">
        <v>0</v>
      </c>
      <c r="BR78" s="85">
        <v>0</v>
      </c>
    </row>
    <row r="79" spans="1:70" s="4" customFormat="1" ht="12.75">
      <c r="A79" s="32"/>
      <c r="B79" s="18">
        <f t="shared" ca="1" si="2"/>
        <v>65</v>
      </c>
      <c r="C79" s="37">
        <f ca="1">IF(type&lt;&gt;"", IF(ROW(stage_id)=ROW($C$13)+2, 1, IF(type="S", MAX(prev_col_range)+1, MAX(prev_col_range))), -1)</f>
        <v>6</v>
      </c>
      <c r="D79" s="38">
        <f ca="1">_xlfn.IFNA(IF(OR(type="T", type="M"), MATCH(role,Settings!$I$9:$I$16,0), -1),-1)</f>
        <v>2</v>
      </c>
      <c r="E79" s="18" t="s">
        <v>97</v>
      </c>
      <c r="F79" s="17" t="s">
        <v>110</v>
      </c>
      <c r="H79" s="21" t="str">
        <f ca="1">_xlfn.IFNA(INDEX(Settings!$P$9:$P$35,MATCH(team_member, Settings!$N$9:$N$35,0)),"")</f>
        <v>RM</v>
      </c>
      <c r="I79" s="17" t="s">
        <v>36</v>
      </c>
      <c r="J79" s="19"/>
      <c r="K79" s="26"/>
      <c r="L79" s="27"/>
      <c r="M79" s="18">
        <f t="shared" ca="1" si="11"/>
        <v>64</v>
      </c>
      <c r="N79" s="28" t="str">
        <f t="shared" ca="1" si="3"/>
        <v>↖</v>
      </c>
      <c r="O79" s="29" t="str" cm="1">
        <f t="array" aca="1" ref="O79" ca="1">IFERROR("(" &amp; d.type &amp; ") " &amp; IF(LEN(d.name)&gt;7, LEFT(d.name, 7) &amp; "…", d.name),"")</f>
        <v>(T) T1 targ…</v>
      </c>
      <c r="P79" s="30" t="s">
        <v>108</v>
      </c>
      <c r="Q79" s="19"/>
      <c r="R79" s="24">
        <v>15</v>
      </c>
      <c r="S79" s="22" cm="1">
        <f t="array" aca="1" ref="S79" ca="1">IFERROR(IF(ind.start&gt;0, ind.start,
                                IF(ind.end&lt;&gt;"", plan_start_calculation,
                                                          IF(d.id&lt;&gt;"",
                                                                             IF(OR(d.conn="FS",d.conn=""), fs_calculation,
                                                                             IF(d.conn="SS", ss_calculation,
                                                                             plan_start_calculation)),""))),"")</f>
        <v>45755</v>
      </c>
      <c r="T79" s="23" cm="1">
        <f t="array" aca="1" ref="T79" ca="1">IFERROR(IF(ind.start&lt;&gt;"", plan_end_calculation,
                                IF(ind.end&lt;&gt;"", ind.end,
                                                          IF(d.id&lt;&gt;"",
                                                                             IF(d.conn="SF", sf_calculation,
                                                                             IF(d.conn="FF", ff_calculation,
                                                                             plan_end_calculation)),""))),"")</f>
        <v>45775</v>
      </c>
      <c r="U79" s="33"/>
      <c r="V79" s="34"/>
      <c r="W79" s="35"/>
      <c r="X79" s="86"/>
      <c r="Y79" s="85">
        <v>0</v>
      </c>
      <c r="Z79" s="85">
        <v>0</v>
      </c>
      <c r="AA79" s="85">
        <v>0</v>
      </c>
      <c r="AB79" s="85">
        <v>0</v>
      </c>
      <c r="AC79" s="85">
        <v>0</v>
      </c>
      <c r="AD79" s="85">
        <v>0</v>
      </c>
      <c r="AE79" s="85">
        <v>0</v>
      </c>
      <c r="AF79" s="85">
        <v>0</v>
      </c>
      <c r="AG79" s="85">
        <v>0</v>
      </c>
      <c r="AH79" s="85">
        <v>0</v>
      </c>
      <c r="AI79" s="85">
        <v>0</v>
      </c>
      <c r="AJ79" s="85">
        <v>0</v>
      </c>
      <c r="AK79" s="85">
        <v>0</v>
      </c>
      <c r="AL79" s="85">
        <v>0</v>
      </c>
      <c r="AM79" s="85">
        <v>0</v>
      </c>
      <c r="AN79" s="85">
        <v>0</v>
      </c>
      <c r="AO79" s="85">
        <v>0</v>
      </c>
      <c r="AP79" s="85">
        <v>0</v>
      </c>
      <c r="AQ79" s="85">
        <v>0</v>
      </c>
      <c r="AR79" s="85">
        <v>0</v>
      </c>
      <c r="AS79" s="85">
        <v>0</v>
      </c>
      <c r="AT79" s="85">
        <v>0</v>
      </c>
      <c r="AU79" s="85">
        <v>0</v>
      </c>
      <c r="AV79" s="85">
        <v>0</v>
      </c>
      <c r="AW79" s="85">
        <v>0</v>
      </c>
      <c r="AX79" s="85">
        <v>0</v>
      </c>
      <c r="AY79" s="85">
        <v>0</v>
      </c>
      <c r="AZ79" s="85">
        <v>0</v>
      </c>
      <c r="BA79" s="85">
        <v>0</v>
      </c>
      <c r="BB79" s="85">
        <v>0</v>
      </c>
      <c r="BC79" s="85">
        <v>0</v>
      </c>
      <c r="BD79" s="85">
        <v>0</v>
      </c>
      <c r="BE79" s="85">
        <v>0</v>
      </c>
      <c r="BF79" s="85">
        <v>0</v>
      </c>
      <c r="BG79" s="85">
        <v>0</v>
      </c>
      <c r="BH79" s="85">
        <v>0</v>
      </c>
      <c r="BI79" s="85">
        <v>0</v>
      </c>
      <c r="BJ79" s="85">
        <v>0</v>
      </c>
      <c r="BK79" s="85">
        <v>0</v>
      </c>
      <c r="BL79" s="85">
        <v>0</v>
      </c>
      <c r="BM79" s="85">
        <v>0</v>
      </c>
      <c r="BN79" s="85">
        <v>0</v>
      </c>
      <c r="BO79" s="85">
        <v>0</v>
      </c>
      <c r="BP79" s="85">
        <v>0</v>
      </c>
      <c r="BQ79" s="85">
        <v>0</v>
      </c>
      <c r="BR79" s="85">
        <v>0</v>
      </c>
    </row>
    <row r="80" spans="1:70" s="4" customFormat="1" ht="12.75">
      <c r="A80" s="32"/>
      <c r="B80" s="18">
        <f t="shared" ca="1" si="2"/>
        <v>66</v>
      </c>
      <c r="C80" s="37">
        <f ca="1">IF(type&lt;&gt;"", IF(ROW(stage_id)=ROW($C$13)+2, 1, IF(type="S", MAX(prev_col_range)+1, MAX(prev_col_range))), -1)</f>
        <v>6</v>
      </c>
      <c r="D80" s="38">
        <f ca="1">_xlfn.IFNA(IF(OR(type="T", type="M"), MATCH(role,Settings!$I$9:$I$16,0), -1),-1)</f>
        <v>2</v>
      </c>
      <c r="E80" s="18" t="s">
        <v>111</v>
      </c>
      <c r="F80" s="17" t="s">
        <v>112</v>
      </c>
      <c r="H80" s="21" t="str">
        <f ca="1">_xlfn.IFNA(INDEX(Settings!$P$9:$P$35,MATCH(team_member, Settings!$N$9:$N$35,0)),"")</f>
        <v>RM</v>
      </c>
      <c r="I80" s="17" t="s">
        <v>36</v>
      </c>
      <c r="J80" s="19"/>
      <c r="K80" s="26"/>
      <c r="L80" s="27"/>
      <c r="M80" s="18">
        <f t="shared" ca="1" si="11"/>
        <v>65</v>
      </c>
      <c r="N80" s="28" t="str">
        <f t="shared" ca="1" si="3"/>
        <v>↖</v>
      </c>
      <c r="O80" s="29" t="str" cm="1">
        <f t="array" aca="1" ref="O80" ca="1">IFERROR("(" &amp; d.type &amp; ") " &amp; IF(LEN(d.name)&gt;7, LEFT(d.name, 7) &amp; "…", d.name),"")</f>
        <v>(T) T2 Targ…</v>
      </c>
      <c r="P80" s="30" t="s">
        <v>108</v>
      </c>
      <c r="Q80" s="19"/>
      <c r="R80" s="24">
        <v>30</v>
      </c>
      <c r="S80" s="22" cm="1">
        <f t="array" aca="1" ref="S80" ca="1">IFERROR(IF(ind.start&gt;0, ind.start,
                                IF(ind.end&lt;&gt;"", plan_start_calculation,
                                                          IF(d.id&lt;&gt;"",
                                                                             IF(OR(d.conn="FS",d.conn=""), fs_calculation,
                                                                             IF(d.conn="SS", ss_calculation,
                                                                             plan_start_calculation)),""))),"")</f>
        <v>45755</v>
      </c>
      <c r="T80" s="23" cm="1">
        <f t="array" aca="1" ref="T80" ca="1">IFERROR(IF(ind.start&lt;&gt;"", plan_end_calculation,
                                IF(ind.end&lt;&gt;"", ind.end,
                                                          IF(d.id&lt;&gt;"",
                                                                             IF(d.conn="SF", sf_calculation,
                                                                             IF(d.conn="FF", ff_calculation,
                                                                             plan_end_calculation)),""))),"")</f>
        <v>45796</v>
      </c>
      <c r="U80" s="33"/>
      <c r="V80" s="34"/>
      <c r="W80" s="35"/>
      <c r="X80" s="86"/>
      <c r="Y80" s="85">
        <v>0</v>
      </c>
      <c r="Z80" s="85">
        <v>0</v>
      </c>
      <c r="AA80" s="85">
        <v>0</v>
      </c>
      <c r="AB80" s="85">
        <v>0</v>
      </c>
      <c r="AC80" s="85">
        <v>0</v>
      </c>
      <c r="AD80" s="85">
        <v>0</v>
      </c>
      <c r="AE80" s="85">
        <v>0</v>
      </c>
      <c r="AF80" s="85">
        <v>0</v>
      </c>
      <c r="AG80" s="85">
        <v>0</v>
      </c>
      <c r="AH80" s="85">
        <v>0</v>
      </c>
      <c r="AI80" s="85">
        <v>0</v>
      </c>
      <c r="AJ80" s="85">
        <v>0</v>
      </c>
      <c r="AK80" s="85">
        <v>0</v>
      </c>
      <c r="AL80" s="85">
        <v>0</v>
      </c>
      <c r="AM80" s="85">
        <v>0</v>
      </c>
      <c r="AN80" s="85">
        <v>0</v>
      </c>
      <c r="AO80" s="85">
        <v>0</v>
      </c>
      <c r="AP80" s="85">
        <v>0</v>
      </c>
      <c r="AQ80" s="85">
        <v>0</v>
      </c>
      <c r="AR80" s="85">
        <v>0</v>
      </c>
      <c r="AS80" s="85">
        <v>0</v>
      </c>
      <c r="AT80" s="85">
        <v>0</v>
      </c>
      <c r="AU80" s="85">
        <v>0</v>
      </c>
      <c r="AV80" s="85">
        <v>0</v>
      </c>
      <c r="AW80" s="85">
        <v>0</v>
      </c>
      <c r="AX80" s="85">
        <v>0</v>
      </c>
      <c r="AY80" s="85">
        <v>0</v>
      </c>
      <c r="AZ80" s="85">
        <v>0</v>
      </c>
      <c r="BA80" s="85">
        <v>0</v>
      </c>
      <c r="BB80" s="85">
        <v>0</v>
      </c>
      <c r="BC80" s="85">
        <v>0</v>
      </c>
      <c r="BD80" s="85">
        <v>0</v>
      </c>
      <c r="BE80" s="85">
        <v>0</v>
      </c>
      <c r="BF80" s="85">
        <v>0</v>
      </c>
      <c r="BG80" s="85">
        <v>0</v>
      </c>
      <c r="BH80" s="85">
        <v>0</v>
      </c>
      <c r="BI80" s="85">
        <v>0</v>
      </c>
      <c r="BJ80" s="85">
        <v>0</v>
      </c>
      <c r="BK80" s="85">
        <v>0</v>
      </c>
      <c r="BL80" s="85">
        <v>0</v>
      </c>
      <c r="BM80" s="85">
        <v>0</v>
      </c>
      <c r="BN80" s="85">
        <v>0</v>
      </c>
      <c r="BO80" s="85">
        <v>0</v>
      </c>
      <c r="BP80" s="85">
        <v>0</v>
      </c>
      <c r="BQ80" s="85">
        <v>0</v>
      </c>
      <c r="BR80" s="85">
        <v>0</v>
      </c>
    </row>
    <row r="81" spans="1:70" s="4" customFormat="1" ht="12.75">
      <c r="A81" s="32"/>
      <c r="B81" s="18">
        <f t="shared" ca="1" si="2"/>
        <v>67</v>
      </c>
      <c r="C81" s="37">
        <f ca="1">IF(type&lt;&gt;"", IF(ROW(stage_id)=ROW($C$13)+2, 1, IF(type="S", MAX(prev_col_range)+1, MAX(prev_col_range))), -1)</f>
        <v>6</v>
      </c>
      <c r="D81" s="38">
        <f ca="1">_xlfn.IFNA(IF(OR(type="T", type="M"), MATCH(role,Settings!$I$9:$I$16,0), -1),-1)</f>
        <v>2</v>
      </c>
      <c r="E81" s="18" t="s">
        <v>111</v>
      </c>
      <c r="F81" s="17" t="s">
        <v>113</v>
      </c>
      <c r="H81" s="21" t="str">
        <f ca="1">_xlfn.IFNA(INDEX(Settings!$P$9:$P$35,MATCH(team_member, Settings!$N$9:$N$35,0)),"")</f>
        <v>RM</v>
      </c>
      <c r="I81" s="17" t="s">
        <v>36</v>
      </c>
      <c r="J81" s="19"/>
      <c r="K81" s="26"/>
      <c r="L81" s="27"/>
      <c r="M81" s="18">
        <f t="shared" ca="1" si="11"/>
        <v>66</v>
      </c>
      <c r="N81" s="28" t="str">
        <f t="shared" ca="1" si="3"/>
        <v>↖</v>
      </c>
      <c r="O81" s="29" t="str" cm="1">
        <f t="array" aca="1" ref="O81" ca="1">IFERROR("(" &amp; d.type &amp; ") " &amp; IF(LEN(d.name)&gt;7, LEFT(d.name, 7) &amp; "…", d.name),"")</f>
        <v>(M) T3 Targ…</v>
      </c>
      <c r="P81" s="30" t="s">
        <v>96</v>
      </c>
      <c r="Q81" s="19"/>
      <c r="R81" s="24">
        <v>5</v>
      </c>
      <c r="S81" s="22" cm="1">
        <f t="array" aca="1" ref="S81" ca="1">IFERROR(IF(ind.start&gt;0, ind.start,
                                IF(ind.end&lt;&gt;"", plan_start_calculation,
                                                          IF(d.id&lt;&gt;"",
                                                                             IF(OR(d.conn="FS",d.conn=""), fs_calculation,
                                                                             IF(d.conn="SS", ss_calculation,
                                                                             plan_start_calculation)),""))),"")</f>
        <v>45797</v>
      </c>
      <c r="T81" s="23" cm="1">
        <f t="array" aca="1" ref="T81" ca="1">IFERROR(IF(ind.start&lt;&gt;"", plan_end_calculation,
                                IF(ind.end&lt;&gt;"", ind.end,
                                                          IF(d.id&lt;&gt;"",
                                                                             IF(d.conn="SF", sf_calculation,
                                                                             IF(d.conn="FF", ff_calculation,
                                                                             plan_end_calculation)),""))),"")</f>
        <v>45803</v>
      </c>
      <c r="U81" s="33"/>
      <c r="V81" s="34"/>
      <c r="W81" s="35"/>
      <c r="X81" s="86"/>
      <c r="Y81" s="85">
        <v>0</v>
      </c>
      <c r="Z81" s="85">
        <v>0</v>
      </c>
      <c r="AA81" s="85">
        <v>0</v>
      </c>
      <c r="AB81" s="85">
        <v>0</v>
      </c>
      <c r="AC81" s="85">
        <v>0</v>
      </c>
      <c r="AD81" s="85">
        <v>0</v>
      </c>
      <c r="AE81" s="85">
        <v>0</v>
      </c>
      <c r="AF81" s="85">
        <v>0</v>
      </c>
      <c r="AG81" s="85">
        <v>0</v>
      </c>
      <c r="AH81" s="85">
        <v>0</v>
      </c>
      <c r="AI81" s="85">
        <v>0</v>
      </c>
      <c r="AJ81" s="85">
        <v>0</v>
      </c>
      <c r="AK81" s="85">
        <v>0</v>
      </c>
      <c r="AL81" s="85">
        <v>0</v>
      </c>
      <c r="AM81" s="85">
        <v>0</v>
      </c>
      <c r="AN81" s="85">
        <v>0</v>
      </c>
      <c r="AO81" s="85">
        <v>0</v>
      </c>
      <c r="AP81" s="85">
        <v>0</v>
      </c>
      <c r="AQ81" s="85">
        <v>0</v>
      </c>
      <c r="AR81" s="85">
        <v>0</v>
      </c>
      <c r="AS81" s="85">
        <v>0</v>
      </c>
      <c r="AT81" s="85">
        <v>0</v>
      </c>
      <c r="AU81" s="85">
        <v>0</v>
      </c>
      <c r="AV81" s="85">
        <v>0</v>
      </c>
      <c r="AW81" s="85">
        <v>0</v>
      </c>
      <c r="AX81" s="85">
        <v>0</v>
      </c>
      <c r="AY81" s="85">
        <v>0</v>
      </c>
      <c r="AZ81" s="85">
        <v>0</v>
      </c>
      <c r="BA81" s="85">
        <v>0</v>
      </c>
      <c r="BB81" s="85">
        <v>0</v>
      </c>
      <c r="BC81" s="85">
        <v>0</v>
      </c>
      <c r="BD81" s="85">
        <v>0</v>
      </c>
      <c r="BE81" s="85">
        <v>0</v>
      </c>
      <c r="BF81" s="85">
        <v>0</v>
      </c>
      <c r="BG81" s="85">
        <v>0</v>
      </c>
      <c r="BH81" s="85">
        <v>0</v>
      </c>
      <c r="BI81" s="85">
        <v>0</v>
      </c>
      <c r="BJ81" s="85">
        <v>0</v>
      </c>
      <c r="BK81" s="85">
        <v>0</v>
      </c>
      <c r="BL81" s="85">
        <v>0</v>
      </c>
      <c r="BM81" s="85">
        <v>0</v>
      </c>
      <c r="BN81" s="85">
        <v>0</v>
      </c>
      <c r="BO81" s="85">
        <v>0</v>
      </c>
      <c r="BP81" s="85">
        <v>0</v>
      </c>
      <c r="BQ81" s="85">
        <v>0</v>
      </c>
      <c r="BR81" s="85">
        <v>0</v>
      </c>
    </row>
    <row r="82" spans="1:70" s="4" customFormat="1" ht="12.75">
      <c r="A82" s="32"/>
      <c r="B82" s="18">
        <f t="shared" ca="1" si="2"/>
        <v>68</v>
      </c>
      <c r="C82" s="37">
        <f ca="1">IF(type&lt;&gt;"", IF(ROW(stage_id)=ROW($C$13)+2, 1, IF(type="S", MAX(prev_col_range)+1, MAX(prev_col_range))), -1)</f>
        <v>6</v>
      </c>
      <c r="D82" s="38">
        <f ca="1">_xlfn.IFNA(IF(OR(type="T", type="M"), MATCH(role,Settings!$I$9:$I$16,0), -1),-1)</f>
        <v>2</v>
      </c>
      <c r="E82" s="18" t="s">
        <v>111</v>
      </c>
      <c r="F82" s="17" t="s">
        <v>114</v>
      </c>
      <c r="H82" s="21" t="str">
        <f ca="1">_xlfn.IFNA(INDEX(Settings!$P$9:$P$35,MATCH(team_member, Settings!$N$9:$N$35,0)),"")</f>
        <v>RM</v>
      </c>
      <c r="I82" s="17" t="s">
        <v>36</v>
      </c>
      <c r="J82" s="19"/>
      <c r="K82" s="26"/>
      <c r="L82" s="27"/>
      <c r="M82" s="18">
        <f t="shared" ca="1" si="11"/>
        <v>67</v>
      </c>
      <c r="N82" s="28" t="str">
        <f t="shared" ca="1" si="3"/>
        <v>↖</v>
      </c>
      <c r="O82" s="29" t="str" cm="1">
        <f t="array" aca="1" ref="O82" ca="1">IFERROR("(" &amp; d.type &amp; ") " &amp; IF(LEN(d.name)&gt;7, LEFT(d.name, 7) &amp; "…", d.name),"")</f>
        <v>(M) Airtel …</v>
      </c>
      <c r="P82" s="30" t="s">
        <v>96</v>
      </c>
      <c r="Q82" s="19"/>
      <c r="R82" s="24">
        <v>1</v>
      </c>
      <c r="S82" s="22" cm="1">
        <f t="array" aca="1" ref="S82" ca="1">IFERROR(IF(ind.start&gt;0, ind.start,
                                IF(ind.end&lt;&gt;"", plan_start_calculation,
                                                          IF(d.id&lt;&gt;"",
                                                                             IF(OR(d.conn="FS",d.conn=""), fs_calculation,
                                                                             IF(d.conn="SS", ss_calculation,
                                                                             plan_start_calculation)),""))),"")</f>
        <v>45804</v>
      </c>
      <c r="T82" s="23" cm="1">
        <f t="array" aca="1" ref="T82" ca="1">IFERROR(IF(ind.start&lt;&gt;"", plan_end_calculation,
                                IF(ind.end&lt;&gt;"", ind.end,
                                                          IF(d.id&lt;&gt;"",
                                                                             IF(d.conn="SF", sf_calculation,
                                                                             IF(d.conn="FF", ff_calculation,
                                                                             plan_end_calculation)),""))),"")</f>
        <v>45804</v>
      </c>
      <c r="U82" s="33"/>
      <c r="V82" s="34"/>
      <c r="W82" s="35"/>
      <c r="X82" s="86"/>
      <c r="Y82" s="85">
        <v>0</v>
      </c>
      <c r="Z82" s="85">
        <v>0</v>
      </c>
      <c r="AA82" s="85">
        <v>0</v>
      </c>
      <c r="AB82" s="85">
        <v>0</v>
      </c>
      <c r="AC82" s="85">
        <v>0</v>
      </c>
      <c r="AD82" s="85">
        <v>0</v>
      </c>
      <c r="AE82" s="85">
        <v>0</v>
      </c>
      <c r="AF82" s="85">
        <v>0</v>
      </c>
      <c r="AG82" s="85">
        <v>0</v>
      </c>
      <c r="AH82" s="85">
        <v>0</v>
      </c>
      <c r="AI82" s="85">
        <v>0</v>
      </c>
      <c r="AJ82" s="85">
        <v>0</v>
      </c>
      <c r="AK82" s="85">
        <v>0</v>
      </c>
      <c r="AL82" s="85">
        <v>0</v>
      </c>
      <c r="AM82" s="85">
        <v>0</v>
      </c>
      <c r="AN82" s="85">
        <v>0</v>
      </c>
      <c r="AO82" s="85">
        <v>0</v>
      </c>
      <c r="AP82" s="85">
        <v>0</v>
      </c>
      <c r="AQ82" s="85">
        <v>0</v>
      </c>
      <c r="AR82" s="85">
        <v>0</v>
      </c>
      <c r="AS82" s="85">
        <v>0</v>
      </c>
      <c r="AT82" s="85">
        <v>0</v>
      </c>
      <c r="AU82" s="85">
        <v>0</v>
      </c>
      <c r="AV82" s="85">
        <v>0</v>
      </c>
      <c r="AW82" s="85">
        <v>0</v>
      </c>
      <c r="AX82" s="85">
        <v>0</v>
      </c>
      <c r="AY82" s="85">
        <v>0</v>
      </c>
      <c r="AZ82" s="85">
        <v>0</v>
      </c>
      <c r="BA82" s="85">
        <v>0</v>
      </c>
      <c r="BB82" s="85">
        <v>0</v>
      </c>
      <c r="BC82" s="85">
        <v>0</v>
      </c>
      <c r="BD82" s="85">
        <v>0</v>
      </c>
      <c r="BE82" s="85">
        <v>0</v>
      </c>
      <c r="BF82" s="85">
        <v>0</v>
      </c>
      <c r="BG82" s="85">
        <v>0</v>
      </c>
      <c r="BH82" s="85">
        <v>0</v>
      </c>
      <c r="BI82" s="85">
        <v>0</v>
      </c>
      <c r="BJ82" s="85">
        <v>0</v>
      </c>
      <c r="BK82" s="85">
        <v>0</v>
      </c>
      <c r="BL82" s="85">
        <v>0</v>
      </c>
      <c r="BM82" s="85">
        <v>0</v>
      </c>
      <c r="BN82" s="85">
        <v>0</v>
      </c>
      <c r="BO82" s="85">
        <v>0</v>
      </c>
      <c r="BP82" s="85">
        <v>0</v>
      </c>
      <c r="BQ82" s="85">
        <v>0</v>
      </c>
      <c r="BR82" s="85">
        <v>0</v>
      </c>
    </row>
  </sheetData>
  <mergeCells count="71">
    <mergeCell ref="BM2:BR2"/>
    <mergeCell ref="AU2:BB2"/>
    <mergeCell ref="BC2:BH2"/>
    <mergeCell ref="Y2:AF2"/>
    <mergeCell ref="AG2:AJ2"/>
    <mergeCell ref="AL2:AO2"/>
    <mergeCell ref="AP2:AQ2"/>
    <mergeCell ref="B2:H2"/>
    <mergeCell ref="B12:D12"/>
    <mergeCell ref="E12:J12"/>
    <mergeCell ref="K10:T10"/>
    <mergeCell ref="U10:V10"/>
    <mergeCell ref="U11:V11"/>
    <mergeCell ref="K11:T11"/>
    <mergeCell ref="U12:V12"/>
    <mergeCell ref="K12:T12"/>
    <mergeCell ref="N13:O13"/>
    <mergeCell ref="Y10:Y12"/>
    <mergeCell ref="Z10:Z12"/>
    <mergeCell ref="AA10:AA12"/>
    <mergeCell ref="AB10:AB12"/>
    <mergeCell ref="AC10:AC12"/>
    <mergeCell ref="AD10:AD12"/>
    <mergeCell ref="AE10:AE12"/>
    <mergeCell ref="AF10:AF12"/>
    <mergeCell ref="AG10:AG12"/>
    <mergeCell ref="AH10:AH12"/>
    <mergeCell ref="AI10:AI12"/>
    <mergeCell ref="AJ10:AJ12"/>
    <mergeCell ref="AK10:AK12"/>
    <mergeCell ref="AL10:AL12"/>
    <mergeCell ref="AM10:AM12"/>
    <mergeCell ref="AN10:AN12"/>
    <mergeCell ref="AO10:AO12"/>
    <mergeCell ref="AP10:AP12"/>
    <mergeCell ref="AQ10:AQ12"/>
    <mergeCell ref="BE10:BE12"/>
    <mergeCell ref="BF10:BF12"/>
    <mergeCell ref="AR10:AR12"/>
    <mergeCell ref="AS10:AS12"/>
    <mergeCell ref="AT10:AT12"/>
    <mergeCell ref="AU10:AU12"/>
    <mergeCell ref="AV10:AV12"/>
    <mergeCell ref="BR10:BR12"/>
    <mergeCell ref="BL10:BL12"/>
    <mergeCell ref="BM10:BM12"/>
    <mergeCell ref="BN10:BN12"/>
    <mergeCell ref="BO10:BO12"/>
    <mergeCell ref="BP10:BP12"/>
    <mergeCell ref="Y5:AD5"/>
    <mergeCell ref="Y6:AD6"/>
    <mergeCell ref="BQ10:BQ12"/>
    <mergeCell ref="BG10:BG12"/>
    <mergeCell ref="BH10:BH12"/>
    <mergeCell ref="BI10:BI12"/>
    <mergeCell ref="BJ10:BJ12"/>
    <mergeCell ref="BK10:BK12"/>
    <mergeCell ref="AW10:AW12"/>
    <mergeCell ref="AX10:AX12"/>
    <mergeCell ref="AY10:AY12"/>
    <mergeCell ref="AZ10:AZ12"/>
    <mergeCell ref="BA10:BA12"/>
    <mergeCell ref="BB10:BB12"/>
    <mergeCell ref="BC10:BC12"/>
    <mergeCell ref="BD10:BD12"/>
    <mergeCell ref="BM5:BR5"/>
    <mergeCell ref="BM6:BR6"/>
    <mergeCell ref="AQ5:AV5"/>
    <mergeCell ref="AQ6:AV6"/>
    <mergeCell ref="AH5:AM5"/>
    <mergeCell ref="AH6:AM6"/>
  </mergeCells>
  <phoneticPr fontId="18" type="noConversion"/>
  <conditionalFormatting sqref="B15:BR82">
    <cfRule type="expression" dxfId="64" priority="3">
      <formula>type="S"</formula>
    </cfRule>
  </conditionalFormatting>
  <conditionalFormatting sqref="F15:F82">
    <cfRule type="expression" dxfId="63" priority="64">
      <formula>OR(type="T", type="M")</formula>
    </cfRule>
  </conditionalFormatting>
  <conditionalFormatting sqref="G15:G82">
    <cfRule type="expression" dxfId="62" priority="10" stopIfTrue="1">
      <formula>OR(color_code=901, color_code=902)</formula>
    </cfRule>
    <cfRule type="expression" dxfId="61" priority="32" stopIfTrue="1">
      <formula>OR(color_code=101, color_code=104)</formula>
    </cfRule>
    <cfRule type="expression" dxfId="60" priority="33" stopIfTrue="1">
      <formula>OR(color_code=102, color_code=103)</formula>
    </cfRule>
    <cfRule type="expression" dxfId="59" priority="34" stopIfTrue="1">
      <formula>OR(color_code=201, color_code=204)</formula>
    </cfRule>
    <cfRule type="expression" dxfId="58" priority="35" stopIfTrue="1">
      <formula>OR(color_code=202, color_code=203)</formula>
    </cfRule>
    <cfRule type="expression" dxfId="57" priority="36" stopIfTrue="1">
      <formula>OR(color_code=301, color_code=304)</formula>
    </cfRule>
    <cfRule type="expression" dxfId="56" priority="37" stopIfTrue="1">
      <formula>OR(color_code=302, color_code=303)</formula>
    </cfRule>
    <cfRule type="expression" dxfId="55" priority="38" stopIfTrue="1">
      <formula>OR(color_code=401, color_code=404)</formula>
    </cfRule>
    <cfRule type="expression" dxfId="54" priority="39" stopIfTrue="1">
      <formula>OR(color_code=402, color_code=403)</formula>
    </cfRule>
    <cfRule type="expression" dxfId="53" priority="40" stopIfTrue="1">
      <formula>OR(color_code=501, color_code=504)</formula>
    </cfRule>
    <cfRule type="expression" dxfId="52" priority="41" stopIfTrue="1">
      <formula>OR(color_code=502, color_code=503)</formula>
    </cfRule>
    <cfRule type="expression" dxfId="51" priority="42" stopIfTrue="1">
      <formula>OR(color_code=601, color_code=604)</formula>
    </cfRule>
    <cfRule type="expression" dxfId="50" priority="43" stopIfTrue="1">
      <formula>OR(color_code=602, color_code=603)</formula>
    </cfRule>
    <cfRule type="expression" dxfId="49" priority="44" stopIfTrue="1">
      <formula>OR(color_code=701, color_code=704)</formula>
    </cfRule>
    <cfRule type="expression" dxfId="48" priority="45" stopIfTrue="1">
      <formula>OR(color_code=702, color_code=703)</formula>
    </cfRule>
    <cfRule type="expression" dxfId="47" priority="49" stopIfTrue="1">
      <formula>OR(color_code=801, color_code=804)</formula>
    </cfRule>
    <cfRule type="expression" dxfId="46" priority="57" stopIfTrue="1">
      <formula>OR(color_code=802, color_code=803)</formula>
    </cfRule>
    <cfRule type="expression" dxfId="45" priority="62" stopIfTrue="1">
      <formula>color_code=1</formula>
    </cfRule>
    <cfRule type="expression" dxfId="44" priority="63">
      <formula>OR(color_code=2, color_code=3)</formula>
    </cfRule>
  </conditionalFormatting>
  <conditionalFormatting sqref="K15:K82">
    <cfRule type="expression" dxfId="43" priority="54">
      <formula>AND(type="S",_xlfn.ISFORMULA(ind.start))</formula>
    </cfRule>
  </conditionalFormatting>
  <conditionalFormatting sqref="L15:L82">
    <cfRule type="expression" dxfId="42" priority="56">
      <formula>ind.start&lt;&gt;""</formula>
    </cfRule>
  </conditionalFormatting>
  <conditionalFormatting sqref="M15:M82 K15:K82 R15:R82 W15:X82">
    <cfRule type="expression" dxfId="41" priority="55">
      <formula>_xlfn.ISFORMULA(K15)</formula>
    </cfRule>
  </conditionalFormatting>
  <conditionalFormatting sqref="M15:Q82">
    <cfRule type="expression" dxfId="40" priority="53">
      <formula>OR(ind.start&lt;&gt;"", ind.end&lt;&gt;"")</formula>
    </cfRule>
  </conditionalFormatting>
  <conditionalFormatting sqref="N15:Q82">
    <cfRule type="expression" dxfId="39" priority="52">
      <formula>d.id=""</formula>
    </cfRule>
  </conditionalFormatting>
  <conditionalFormatting sqref="Y9:BR9">
    <cfRule type="expression" dxfId="38" priority="51">
      <formula>AND(date&gt;=project_start, date&lt;=project_end)</formula>
    </cfRule>
  </conditionalFormatting>
  <conditionalFormatting sqref="Y10:BR12">
    <cfRule type="expression" dxfId="37" priority="50">
      <formula>AND(date&gt;=project_start, date&lt;=project_end)</formula>
    </cfRule>
  </conditionalFormatting>
  <conditionalFormatting sqref="Y10:BR13">
    <cfRule type="expression" dxfId="36" priority="1">
      <formula>IF(highlight="Today", date=WORKDAY(TODAY()-1,1), date=highlight)</formula>
    </cfRule>
  </conditionalFormatting>
  <conditionalFormatting sqref="Y10:BR82">
    <cfRule type="expression" dxfId="35" priority="2">
      <formula>IF(highlight="Today", date=WORKDAY(TODAY()-1,1), date=highlight)</formula>
    </cfRule>
    <cfRule type="expression" dxfId="34" priority="4">
      <formula>WEEKDAY(date,2)&gt;WEEKDAY(next_date,2)</formula>
    </cfRule>
  </conditionalFormatting>
  <conditionalFormatting sqref="Y15:BR82">
    <cfRule type="expression" dxfId="33" priority="5">
      <formula>AND(display="Plan vs Base", item_in_base, OR(type="S", type="T"))</formula>
    </cfRule>
    <cfRule type="expression" dxfId="32" priority="6">
      <formula>AND(display="Plan vs Base", item_in_base, NOT(item_in_plan), type="M")</formula>
    </cfRule>
    <cfRule type="expression" priority="7" stopIfTrue="1">
      <formula>NOT(item_in_plan)</formula>
    </cfRule>
    <cfRule type="expression" dxfId="31" priority="8" stopIfTrue="1">
      <formula>AND(show_progress="Yes", item_in_complete, OR(type="S", type="T"))</formula>
    </cfRule>
    <cfRule type="expression" dxfId="30" priority="9" stopIfTrue="1">
      <formula>AND(show_progress="Yes", item_in_complete, type="M")</formula>
    </cfRule>
    <cfRule type="expression" dxfId="29" priority="11" stopIfTrue="1">
      <formula>color_code=901</formula>
    </cfRule>
    <cfRule type="expression" dxfId="28" priority="12" stopIfTrue="1">
      <formula>color_code=902</formula>
    </cfRule>
    <cfRule type="expression" dxfId="27" priority="13" stopIfTrue="1">
      <formula>color_code=101</formula>
    </cfRule>
    <cfRule type="expression" dxfId="26" priority="14" stopIfTrue="1">
      <formula>color_code=102</formula>
    </cfRule>
    <cfRule type="expression" dxfId="25" priority="15" stopIfTrue="1">
      <formula>OR(color_code=103, color_code=104)</formula>
    </cfRule>
    <cfRule type="expression" dxfId="24" priority="16" stopIfTrue="1">
      <formula>color_code=201</formula>
    </cfRule>
    <cfRule type="expression" dxfId="23" priority="17" stopIfTrue="1">
      <formula>color_code=202</formula>
    </cfRule>
    <cfRule type="expression" dxfId="22" priority="18" stopIfTrue="1">
      <formula>OR(color_code=203, color_code=204)</formula>
    </cfRule>
    <cfRule type="expression" dxfId="21" priority="19" stopIfTrue="1">
      <formula>color_code=301</formula>
    </cfRule>
    <cfRule type="expression" dxfId="20" priority="20" stopIfTrue="1">
      <formula>color_code=302</formula>
    </cfRule>
    <cfRule type="expression" dxfId="19" priority="21" stopIfTrue="1">
      <formula>OR(color_code=303, color_code=304)</formula>
    </cfRule>
    <cfRule type="expression" dxfId="18" priority="22" stopIfTrue="1">
      <formula>color_code=401</formula>
    </cfRule>
    <cfRule type="expression" dxfId="17" priority="23" stopIfTrue="1">
      <formula>color_code=402</formula>
    </cfRule>
    <cfRule type="expression" dxfId="16" priority="24" stopIfTrue="1">
      <formula>OR(color_code=403, color_code=404)</formula>
    </cfRule>
    <cfRule type="expression" dxfId="15" priority="25" stopIfTrue="1">
      <formula>color_code=501</formula>
    </cfRule>
    <cfRule type="expression" dxfId="14" priority="26" stopIfTrue="1">
      <formula>color_code=502</formula>
    </cfRule>
    <cfRule type="expression" dxfId="13" priority="27" stopIfTrue="1">
      <formula>OR(color_code=503, color_code=504)</formula>
    </cfRule>
    <cfRule type="expression" dxfId="12" priority="28" stopIfTrue="1">
      <formula>color_code=601</formula>
    </cfRule>
    <cfRule type="expression" dxfId="11" priority="29" stopIfTrue="1">
      <formula>color_code=602</formula>
    </cfRule>
    <cfRule type="expression" dxfId="10" priority="30" stopIfTrue="1">
      <formula>OR(color_code=603, color_code=604)</formula>
    </cfRule>
    <cfRule type="expression" dxfId="9" priority="31" stopIfTrue="1">
      <formula>color_code=701</formula>
    </cfRule>
    <cfRule type="expression" dxfId="8" priority="46" stopIfTrue="1">
      <formula>color_code=702</formula>
    </cfRule>
    <cfRule type="expression" dxfId="7" priority="47" stopIfTrue="1">
      <formula>OR(color_code=703, color_code=704)</formula>
    </cfRule>
    <cfRule type="expression" dxfId="6" priority="48" stopIfTrue="1">
      <formula>color_code=801</formula>
    </cfRule>
    <cfRule type="expression" dxfId="5" priority="58" stopIfTrue="1">
      <formula>color_code=802</formula>
    </cfRule>
    <cfRule type="expression" dxfId="4" priority="59" stopIfTrue="1">
      <formula>OR(color_code=803, color_code=804)</formula>
    </cfRule>
    <cfRule type="expression" dxfId="3" priority="60" stopIfTrue="1">
      <formula>color_code=1</formula>
    </cfRule>
    <cfRule type="expression" dxfId="2" priority="65" stopIfTrue="1">
      <formula>color_code=2</formula>
    </cfRule>
    <cfRule type="expression" dxfId="1" priority="66" stopIfTrue="1">
      <formula>color_code=3</formula>
    </cfRule>
  </conditionalFormatting>
  <dataValidations count="8">
    <dataValidation allowBlank="1" showInputMessage="1" showErrorMessage="1" promptTitle="Dropdown Selection Information" prompt="Available Dependency Connection Types:_x000a__x000a_FS = Finish-to-Start (Forward)_x000a_SS = Start-to-Start (Forward)_x000a_SF = Start-to-Finish (Backward)_x000a_FF = Finish-to-Finish (Backward)" sqref="P13" xr:uid="{B99B04A3-F61A-4C67-A375-3F46AA7D9FAE}"/>
    <dataValidation type="list" allowBlank="1" showInputMessage="1" showErrorMessage="1" sqref="Y6:AD6" xr:uid="{F156AF19-4199-401F-AD00-3CAFC789DF55}">
      <formula1>"Default, Project Structure, Team Roles, Issues"</formula1>
    </dataValidation>
    <dataValidation type="list" allowBlank="1" showInputMessage="1" showErrorMessage="1" sqref="AH6:AM6" xr:uid="{6FAA5141-1257-4C45-834F-8870686FCDB9}">
      <formula1>"Plan, Plan vs Base"</formula1>
    </dataValidation>
    <dataValidation type="list" allowBlank="1" showInputMessage="1" showErrorMessage="1" sqref="AQ6:AV6" xr:uid="{9D899113-86B9-4887-85F7-6954446616BD}">
      <formula1>"Yes, No"</formula1>
    </dataValidation>
    <dataValidation type="list" allowBlank="1" showInputMessage="1" showErrorMessage="1" sqref="BM6:BR6" xr:uid="{9CCE7630-0EEE-45EB-8BF6-FDC13733D2F6}">
      <formula1>$W$10:$BR$10</formula1>
    </dataValidation>
    <dataValidation type="list" allowBlank="1" showInputMessage="1" showErrorMessage="1" sqref="E15:E82" xr:uid="{CF7B4D58-9368-4AEB-ADE7-B0BFA7FD24F3}">
      <formula1>"S,T,M"</formula1>
    </dataValidation>
    <dataValidation type="list" allowBlank="1" showInputMessage="1" showErrorMessage="1" sqref="J15:J82" xr:uid="{86877938-B1CA-4C0B-82D9-A58A5010672D}">
      <formula1>"⚠"</formula1>
    </dataValidation>
    <dataValidation type="list" allowBlank="1" showInputMessage="1" showErrorMessage="1" sqref="P15:P82" xr:uid="{37A88424-D47C-4EAF-B05E-AD894551DE9E}">
      <formula1>"FS,SS,SF,FF"</formula1>
    </dataValidation>
  </dataValidations>
  <hyperlinks>
    <hyperlink ref="BM2:BR2" location="Settings!X2" tooltip="Go to Settings" display="Settings" xr:uid="{AD0D42F5-4872-4971-A4F8-66C5D98AA015}"/>
  </hyperlink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6" r:id="rId4" name="Scroll Bar 2">
              <controlPr defaultSize="0" autoPict="0">
                <anchor moveWithCells="1">
                  <from>
                    <xdr:col>67</xdr:col>
                    <xdr:colOff>9525</xdr:colOff>
                    <xdr:row>6</xdr:row>
                    <xdr:rowOff>133350</xdr:rowOff>
                  </from>
                  <to>
                    <xdr:col>69</xdr:col>
                    <xdr:colOff>142875</xdr:colOff>
                    <xdr:row>7</xdr:row>
                    <xdr:rowOff>161925</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61" id="{28CD4BE3-08AA-4A95-B826-81B4DB4AFDB7}">
            <xm:f>ISNA(MATCH(team_member,Settings!$N$9:$N$35,0))</xm:f>
            <x14:dxf>
              <font>
                <color rgb="FFFF0000"/>
              </font>
            </x14:dxf>
          </x14:cfRule>
          <xm:sqref>I15:I82</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544E10A6-6826-45B8-B468-15F4EF252374}">
          <x14:formula1>
            <xm:f>OFFSET(Settings!$N$9,,,COUNTA(Settings!$N$9:$N$35))</xm:f>
          </x14:formula1>
          <xm:sqref>I15:I82</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theof</dc:creator>
  <cp:keywords/>
  <dc:description/>
  <cp:lastModifiedBy>Sanket Sagar</cp:lastModifiedBy>
  <cp:revision/>
  <dcterms:created xsi:type="dcterms:W3CDTF">2021-05-31T08:26:11Z</dcterms:created>
  <dcterms:modified xsi:type="dcterms:W3CDTF">2025-03-18T08:23:41Z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48000196-df0f-4ab5-ad66-51e8833ecd27</vt:lpwstr>
  </property>
</Properties>
</file>