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Route 90/"/>
    </mc:Choice>
  </mc:AlternateContent>
  <xr:revisionPtr revIDLastSave="1210" documentId="8_{ABBA5394-C9C9-4002-9AAF-DCF7AA8097F7}" xr6:coauthVersionLast="47" xr6:coauthVersionMax="47" xr10:uidLastSave="{9C6F09DA-7727-42D6-8D7F-8800908A9610}"/>
  <bookViews>
    <workbookView xWindow="-120" yWindow="-120" windowWidth="20730" windowHeight="11040" activeTab="1" xr2:uid="{A7684D6E-A2A6-40B6-B998-F65191193078}"/>
  </bookViews>
  <sheets>
    <sheet name="DN details" sheetId="4" r:id="rId1"/>
    <sheet name="Present - Capex details" sheetId="5" r:id="rId2"/>
    <sheet name="Pre - Capex details" sheetId="1" r:id="rId3"/>
    <sheet name="Post - Capex details" sheetId="3" r:id="rId4"/>
  </sheets>
  <definedNames>
    <definedName name="_xlnm._FilterDatabase" localSheetId="0" hidden="1">'DN details'!$B$2:$AA$5</definedName>
    <definedName name="_xlnm._FilterDatabase" localSheetId="1" hidden="1">'Present - Capex details'!$A$3:$U$5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AA1" i="4"/>
  <c r="Z1" i="4"/>
  <c r="X1" i="4"/>
  <c r="W1" i="4"/>
  <c r="U1" i="4"/>
  <c r="S1" i="4"/>
  <c r="R1" i="4"/>
  <c r="Q1" i="4"/>
  <c r="P1" i="4"/>
  <c r="L4" i="3"/>
  <c r="K4" i="3"/>
  <c r="M4" i="3" s="1"/>
  <c r="M4" i="1"/>
  <c r="M5" i="5"/>
  <c r="N5" i="5" s="1"/>
  <c r="O5" i="5" s="1"/>
  <c r="Q5" i="5" s="1"/>
  <c r="I5" i="5"/>
  <c r="J5" i="5" s="1"/>
  <c r="R5" i="5" l="1"/>
  <c r="P4" i="3" l="1"/>
  <c r="I4" i="3"/>
  <c r="P4" i="1"/>
  <c r="I4" i="1"/>
  <c r="N4" i="3" l="1"/>
  <c r="O4" i="3" s="1"/>
  <c r="Q4" i="3" s="1"/>
  <c r="S4" i="3" s="1"/>
  <c r="T4" i="3" s="1"/>
  <c r="J4" i="3"/>
  <c r="N4" i="1"/>
  <c r="O4" i="1" s="1"/>
  <c r="Q4" i="1" s="1"/>
  <c r="S4" i="1" s="1"/>
  <c r="T4" i="1" s="1"/>
  <c r="J4" i="1"/>
  <c r="R4" i="3" l="1"/>
  <c r="R4" i="1"/>
  <c r="L4" i="5" l="1"/>
  <c r="M4" i="5"/>
  <c r="N4" i="5" l="1"/>
  <c r="I4" i="5"/>
  <c r="T1" i="4"/>
  <c r="P4" i="5"/>
  <c r="O4" i="5" l="1"/>
  <c r="R4" i="5" s="1"/>
  <c r="Q4" i="5" l="1"/>
  <c r="S4" i="5" s="1"/>
  <c r="T4" i="5" s="1"/>
</calcChain>
</file>

<file path=xl/sharedStrings.xml><?xml version="1.0" encoding="utf-8"?>
<sst xmlns="http://schemas.openxmlformats.org/spreadsheetml/2006/main" count="128" uniqueCount="71">
  <si>
    <t>Sr. No.</t>
  </si>
  <si>
    <t>Subsection / LMC</t>
  </si>
  <si>
    <t>Subsection ID / LMC ID</t>
  </si>
  <si>
    <t xml:space="preserve"> Start point</t>
  </si>
  <si>
    <t>End Point</t>
  </si>
  <si>
    <t>DN received date</t>
  </si>
  <si>
    <t>DN Number</t>
  </si>
  <si>
    <t>Subsection</t>
  </si>
  <si>
    <t>Route No.</t>
  </si>
  <si>
    <t>Strategic</t>
  </si>
  <si>
    <t>DN Recipient</t>
  </si>
  <si>
    <t>Remark</t>
  </si>
  <si>
    <t xml:space="preserve">Percentage length covered </t>
  </si>
  <si>
    <t>Budgeted RI Cost 
(INR)</t>
  </si>
  <si>
    <t>Budgeted Material and Service cost
(INR)</t>
  </si>
  <si>
    <t>Total DN length of Sub Section
(Meter)</t>
  </si>
  <si>
    <t>Total DN RI cost w/o deposit 
(INR)</t>
  </si>
  <si>
    <t>Projected Material and Service cost 
(INR)</t>
  </si>
  <si>
    <t>Total Budgeted Cost
(INR)</t>
  </si>
  <si>
    <t>Total DN RI + Projected Material and service
(INR)</t>
  </si>
  <si>
    <t>Target date of completion</t>
  </si>
  <si>
    <t>Contract type</t>
  </si>
  <si>
    <t xml:space="preserve">Build Type </t>
  </si>
  <si>
    <t>Sify-Common</t>
  </si>
  <si>
    <t>Category type</t>
  </si>
  <si>
    <t>Projected  Total Tentative Savings (INR)</t>
  </si>
  <si>
    <t>RI (INR)</t>
  </si>
  <si>
    <t>Multiplying Factor</t>
  </si>
  <si>
    <t>Airtel</t>
  </si>
  <si>
    <t>Route No. 90</t>
  </si>
  <si>
    <t>Co-build</t>
  </si>
  <si>
    <t>MUMUR090MCME08042025D4C5L0003</t>
  </si>
  <si>
    <t>NR ASHTVINAYAK CHS</t>
  </si>
  <si>
    <t>POLE NO. YJS/005/023</t>
  </si>
  <si>
    <t>MUMUR090MCME08042025D4C5L0002</t>
  </si>
  <si>
    <t>MCGM MOTOR LODER CHOWKY( AAGARWADI JN.)</t>
  </si>
  <si>
    <t>Route 90 - Section Capex details</t>
  </si>
  <si>
    <t>Route Length
(Mtr)</t>
  </si>
  <si>
    <t>DN Length
(Mtr)</t>
  </si>
  <si>
    <t>Supervision charges
(Rs.)</t>
  </si>
  <si>
    <t>Deposit 
(INR)</t>
  </si>
  <si>
    <t>Access Charges Amount 
(INR)</t>
  </si>
  <si>
    <t>Ground Rent
(INR)</t>
  </si>
  <si>
    <t>Administrative Charge
(INR)</t>
  </si>
  <si>
    <t>Total 
(INR)</t>
  </si>
  <si>
    <t xml:space="preserve">Surveyed section length (Meter) </t>
  </si>
  <si>
    <t>Survey ID</t>
  </si>
  <si>
    <t>AIR52K24R090010</t>
  </si>
  <si>
    <t>PO length
(meter)</t>
  </si>
  <si>
    <t>PO Value
(INR</t>
  </si>
  <si>
    <t>Total route length
(Meter)</t>
  </si>
  <si>
    <t xml:space="preserve">Projected Total cost of section on completion
(INR) </t>
  </si>
  <si>
    <t>Tetative savings per meter against the budgeted cost
(INR)</t>
  </si>
  <si>
    <t>Budgeted per meter cost
(INR)</t>
  </si>
  <si>
    <t>Current per meter cost 
(INR)</t>
  </si>
  <si>
    <t>Projected  Total Tentative Savings against the budgeted cost (INR)</t>
  </si>
  <si>
    <t>Route 90 - Section-wise Capex details</t>
  </si>
  <si>
    <t>Section length
(mtr)</t>
  </si>
  <si>
    <t>1430*</t>
  </si>
  <si>
    <t>19170*</t>
  </si>
  <si>
    <t>Payment dispalyed on portal
(INR)</t>
  </si>
  <si>
    <t>Tentative savings per meter against the budgeted cost
(INR)</t>
  </si>
  <si>
    <t>Budgeted RI Cost - For the Section
(INR)</t>
  </si>
  <si>
    <t>Budgeted Material and Service cost for the section
(INR)</t>
  </si>
  <si>
    <t>Total Budgeted Cost for the section
(INR)</t>
  </si>
  <si>
    <t>Projected Material and Service cost -DN length
(INR)</t>
  </si>
  <si>
    <t>Total DN RI + Projected Material and service - DN length
(INR)</t>
  </si>
  <si>
    <t>ZARINA PARK GATE NO 02</t>
  </si>
  <si>
    <t>MCGM MOTOR LOADER CHOWKY</t>
  </si>
  <si>
    <t>MUMU25R090MCME250424D4C5L0005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</si>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</sst>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Display"/>
      <family val="2"/>
    </font>
    <font>
      <b/>
      <sz val="9"/>
      <color theme="1"/>
      <name val="Aptos Narrow"/>
      <family val="2"/>
      <scheme val="minor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/>
    <xf numFmtId="0" fontId="2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3" fontId="0" fillId="0" borderId="0" xfId="1" applyFont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9EE-50CA-4FDC-BE41-2CA707423BA9}">
  <dimension ref="B1:AA9"/>
  <sheetViews>
    <sheetView workbookViewId="0">
      <selection activeCell="R3" sqref="R3:R4"/>
    </sheetView>
  </sheetViews>
  <sheetFormatPr defaultRowHeight="15" x14ac:dyDescent="0.25"/>
  <cols>
    <col min="2" max="2" width="6" bestFit="1" customWidth="1"/>
    <col min="3" max="3" width="9.85546875" customWidth="1"/>
    <col min="4" max="4" width="8.5703125" customWidth="1"/>
    <col min="5" max="5" width="9.85546875" bestFit="1" customWidth="1"/>
    <col min="6" max="6" width="14.140625" bestFit="1" customWidth="1"/>
    <col min="7" max="7" width="11" customWidth="1"/>
    <col min="8" max="8" width="11.5703125" bestFit="1" customWidth="1"/>
    <col min="9" max="9" width="10.140625" bestFit="1" customWidth="1"/>
    <col min="10" max="10" width="12" bestFit="1" customWidth="1"/>
    <col min="11" max="11" width="28.42578125" bestFit="1" customWidth="1"/>
    <col min="12" max="12" width="23.42578125" bestFit="1" customWidth="1"/>
    <col min="13" max="13" width="29.7109375" bestFit="1" customWidth="1"/>
    <col min="14" max="14" width="14.28515625" bestFit="1" customWidth="1"/>
    <col min="15" max="16" width="10" customWidth="1"/>
    <col min="17" max="17" width="10.28515625" bestFit="1" customWidth="1"/>
    <col min="18" max="18" width="8.42578125" bestFit="1" customWidth="1"/>
    <col min="19" max="19" width="10.85546875" bestFit="1" customWidth="1"/>
    <col min="20" max="20" width="10.140625" bestFit="1" customWidth="1"/>
    <col min="21" max="21" width="11.42578125" bestFit="1" customWidth="1"/>
    <col min="22" max="22" width="12.5703125" bestFit="1" customWidth="1"/>
    <col min="23" max="23" width="10.85546875" bestFit="1" customWidth="1"/>
    <col min="24" max="24" width="12.85546875" customWidth="1"/>
    <col min="25" max="25" width="9.5703125" bestFit="1" customWidth="1"/>
    <col min="26" max="26" width="9.140625" bestFit="1" customWidth="1"/>
    <col min="27" max="27" width="11" bestFit="1" customWidth="1"/>
  </cols>
  <sheetData>
    <row r="1" spans="2:27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>
        <f>SUBTOTAL(9,P3:P18)</f>
        <v>1430</v>
      </c>
      <c r="Q1" s="8">
        <f>SUBTOTAL(9,Q3:Q18)</f>
        <v>19170</v>
      </c>
      <c r="R1" s="8">
        <f>SUBTOTAL(9,R3:R18)</f>
        <v>452</v>
      </c>
      <c r="S1" s="8">
        <f>SUBTOTAL(9,S3:S18)</f>
        <v>3033372</v>
      </c>
      <c r="T1" s="25">
        <f>SUBTOTAL(9,T3:T4)</f>
        <v>0</v>
      </c>
      <c r="U1" s="8">
        <f>SUBTOTAL(9,U3:U18)</f>
        <v>1516686</v>
      </c>
      <c r="V1" s="25"/>
      <c r="W1" s="8">
        <f>SUBTOTAL(9,W3:W18)</f>
        <v>904</v>
      </c>
      <c r="X1" s="8">
        <f>SUBTOTAL(9,X3:X18)</f>
        <v>452</v>
      </c>
      <c r="Y1" s="25"/>
      <c r="Z1" s="8">
        <f>SUBTOTAL(9,Z3:Z18)</f>
        <v>4550934</v>
      </c>
      <c r="AA1" s="8">
        <f>SUBTOTAL(9,AA3:AA18)</f>
        <v>4550934</v>
      </c>
    </row>
    <row r="2" spans="2:27" ht="45" x14ac:dyDescent="0.25">
      <c r="B2" s="9" t="s">
        <v>0</v>
      </c>
      <c r="C2" s="10" t="s">
        <v>1</v>
      </c>
      <c r="D2" s="10" t="s">
        <v>10</v>
      </c>
      <c r="E2" s="9" t="s">
        <v>8</v>
      </c>
      <c r="F2" s="9" t="s">
        <v>46</v>
      </c>
      <c r="G2" s="10" t="s">
        <v>20</v>
      </c>
      <c r="H2" s="9" t="s">
        <v>21</v>
      </c>
      <c r="I2" s="9" t="s">
        <v>22</v>
      </c>
      <c r="J2" s="9" t="s">
        <v>24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 t="s">
        <v>57</v>
      </c>
      <c r="Q2" s="10" t="s">
        <v>37</v>
      </c>
      <c r="R2" s="10" t="s">
        <v>38</v>
      </c>
      <c r="S2" s="11" t="s">
        <v>26</v>
      </c>
      <c r="T2" s="11" t="s">
        <v>39</v>
      </c>
      <c r="U2" s="11" t="s">
        <v>40</v>
      </c>
      <c r="V2" s="11" t="s">
        <v>41</v>
      </c>
      <c r="W2" s="11" t="s">
        <v>42</v>
      </c>
      <c r="X2" s="11" t="s">
        <v>43</v>
      </c>
      <c r="Y2" s="11" t="s">
        <v>27</v>
      </c>
      <c r="Z2" s="11" t="s">
        <v>44</v>
      </c>
      <c r="AA2" s="11" t="s">
        <v>60</v>
      </c>
    </row>
    <row r="3" spans="2:27" s="1" customFormat="1" ht="22.5" x14ac:dyDescent="0.25">
      <c r="B3" s="12">
        <v>1</v>
      </c>
      <c r="C3" s="12" t="s">
        <v>7</v>
      </c>
      <c r="D3" s="12" t="s">
        <v>28</v>
      </c>
      <c r="E3" s="12" t="s">
        <v>29</v>
      </c>
      <c r="F3" s="12" t="s">
        <v>47</v>
      </c>
      <c r="G3" s="13">
        <v>46418</v>
      </c>
      <c r="H3" s="12" t="s">
        <v>30</v>
      </c>
      <c r="I3" s="12" t="s">
        <v>23</v>
      </c>
      <c r="J3" s="12" t="s">
        <v>9</v>
      </c>
      <c r="K3" s="14" t="s">
        <v>31</v>
      </c>
      <c r="L3" s="15" t="s">
        <v>32</v>
      </c>
      <c r="M3" s="15" t="s">
        <v>33</v>
      </c>
      <c r="N3" s="16">
        <v>45759</v>
      </c>
      <c r="O3" s="14">
        <v>783339980</v>
      </c>
      <c r="P3" s="14">
        <v>1430</v>
      </c>
      <c r="Q3" s="14">
        <v>19170</v>
      </c>
      <c r="R3" s="14">
        <v>156</v>
      </c>
      <c r="S3" s="17">
        <v>1046916</v>
      </c>
      <c r="T3" s="14">
        <v>0</v>
      </c>
      <c r="U3" s="17">
        <v>523458</v>
      </c>
      <c r="V3" s="14">
        <v>0</v>
      </c>
      <c r="W3" s="14">
        <v>312</v>
      </c>
      <c r="X3" s="14">
        <v>156</v>
      </c>
      <c r="Y3" s="14">
        <v>0</v>
      </c>
      <c r="Z3" s="17">
        <v>1570842</v>
      </c>
      <c r="AA3" s="17">
        <v>1570842</v>
      </c>
    </row>
    <row r="4" spans="2:27" s="1" customFormat="1" ht="22.5" x14ac:dyDescent="0.25">
      <c r="B4" s="12">
        <v>2</v>
      </c>
      <c r="C4" s="12" t="s">
        <v>7</v>
      </c>
      <c r="D4" s="12" t="s">
        <v>28</v>
      </c>
      <c r="E4" s="12" t="s">
        <v>29</v>
      </c>
      <c r="F4" s="12" t="s">
        <v>47</v>
      </c>
      <c r="G4" s="13">
        <v>46418</v>
      </c>
      <c r="H4" s="12" t="s">
        <v>30</v>
      </c>
      <c r="I4" s="12" t="s">
        <v>23</v>
      </c>
      <c r="J4" s="12" t="s">
        <v>9</v>
      </c>
      <c r="K4" s="14" t="s">
        <v>34</v>
      </c>
      <c r="L4" s="15" t="s">
        <v>33</v>
      </c>
      <c r="M4" s="15" t="s">
        <v>35</v>
      </c>
      <c r="N4" s="16">
        <v>45759</v>
      </c>
      <c r="O4" s="14">
        <v>783340005</v>
      </c>
      <c r="P4" s="14" t="s">
        <v>58</v>
      </c>
      <c r="Q4" s="14" t="s">
        <v>59</v>
      </c>
      <c r="R4" s="14">
        <v>136</v>
      </c>
      <c r="S4" s="18">
        <v>912696</v>
      </c>
      <c r="T4" s="14">
        <v>0</v>
      </c>
      <c r="U4" s="14">
        <v>456348</v>
      </c>
      <c r="V4" s="14">
        <v>0</v>
      </c>
      <c r="W4" s="14">
        <v>272</v>
      </c>
      <c r="X4" s="14">
        <v>136</v>
      </c>
      <c r="Y4" s="14">
        <v>0</v>
      </c>
      <c r="Z4" s="18">
        <v>1369452</v>
      </c>
      <c r="AA4" s="17">
        <v>1369452</v>
      </c>
    </row>
    <row r="5" spans="2:27" x14ac:dyDescent="0.25">
      <c r="B5" s="12">
        <v>3</v>
      </c>
      <c r="C5" s="12" t="s">
        <v>7</v>
      </c>
      <c r="D5" s="12" t="s">
        <v>28</v>
      </c>
      <c r="E5" s="12" t="s">
        <v>29</v>
      </c>
      <c r="F5" s="12" t="s">
        <v>47</v>
      </c>
      <c r="G5" s="13">
        <v>46418</v>
      </c>
      <c r="H5" s="12" t="s">
        <v>30</v>
      </c>
      <c r="I5" s="12" t="s">
        <v>23</v>
      </c>
      <c r="J5" s="12" t="s">
        <v>9</v>
      </c>
      <c r="K5" s="30" t="s">
        <v>69</v>
      </c>
      <c r="L5" s="31" t="s">
        <v>67</v>
      </c>
      <c r="M5" s="31" t="s">
        <v>68</v>
      </c>
      <c r="N5" s="32">
        <v>45772</v>
      </c>
      <c r="O5" s="31">
        <v>783341644</v>
      </c>
      <c r="P5" s="14" t="s">
        <v>58</v>
      </c>
      <c r="Q5" s="14" t="s">
        <v>59</v>
      </c>
      <c r="R5" s="31">
        <v>160</v>
      </c>
      <c r="S5" s="33">
        <v>1073760</v>
      </c>
      <c r="T5" s="31">
        <v>0</v>
      </c>
      <c r="U5" s="33">
        <v>536880</v>
      </c>
      <c r="V5" s="31">
        <v>0</v>
      </c>
      <c r="W5" s="33">
        <v>320</v>
      </c>
      <c r="X5" s="31">
        <v>160</v>
      </c>
      <c r="Y5" s="33">
        <v>0</v>
      </c>
      <c r="Z5" s="33">
        <v>1610640</v>
      </c>
      <c r="AA5" s="33">
        <v>1610640</v>
      </c>
    </row>
    <row r="8" spans="2:27" s="1" customFormat="1" x14ac:dyDescent="0.25"/>
    <row r="9" spans="2:27" x14ac:dyDescent="0.25">
      <c r="O9" s="2"/>
      <c r="P9" s="2"/>
    </row>
  </sheetData>
  <autoFilter ref="B2:AA5" xr:uid="{36F179EE-50CA-4FDC-BE41-2CA707423B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F79-1071-41D5-AB6F-10CE69E8432E}">
  <dimension ref="A1:U8"/>
  <sheetViews>
    <sheetView tabSelected="1" workbookViewId="0">
      <selection activeCell="K5" sqref="K5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10.570312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0" bestFit="1" customWidth="1"/>
    <col min="15" max="15" width="8.28515625" customWidth="1"/>
    <col min="16" max="16" width="9.5703125" hidden="1" customWidth="1"/>
    <col min="17" max="17" width="12.140625" customWidth="1"/>
    <col min="18" max="18" width="13.28515625" customWidth="1"/>
    <col min="19" max="19" width="14.5703125" hidden="1" customWidth="1"/>
    <col min="20" max="20" width="11" hidden="1" customWidth="1"/>
    <col min="21" max="21" width="15.5703125" customWidth="1"/>
  </cols>
  <sheetData>
    <row r="1" spans="1:21" ht="15.75" thickBot="1" x14ac:dyDescent="0.3"/>
    <row r="2" spans="1:21" ht="15.75" thickBot="1" x14ac:dyDescent="0.3">
      <c r="B2" s="34" t="s">
        <v>56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1:21" s="1" customFormat="1" ht="58.5" customHeight="1" x14ac:dyDescent="0.25">
      <c r="A3" s="1" t="s">
        <v>70</v>
      </c>
      <c r="B3" s="23" t="s">
        <v>45</v>
      </c>
      <c r="C3" s="23" t="s">
        <v>46</v>
      </c>
      <c r="D3" s="23" t="s">
        <v>50</v>
      </c>
      <c r="E3" s="23" t="s">
        <v>48</v>
      </c>
      <c r="F3" s="23" t="s">
        <v>49</v>
      </c>
      <c r="G3" s="23" t="s">
        <v>62</v>
      </c>
      <c r="H3" s="23" t="s">
        <v>63</v>
      </c>
      <c r="I3" s="23" t="s">
        <v>64</v>
      </c>
      <c r="J3" s="23" t="s">
        <v>53</v>
      </c>
      <c r="K3" s="23" t="s">
        <v>15</v>
      </c>
      <c r="L3" s="23" t="s">
        <v>16</v>
      </c>
      <c r="M3" s="23" t="s">
        <v>65</v>
      </c>
      <c r="N3" s="23" t="s">
        <v>66</v>
      </c>
      <c r="O3" s="23" t="s">
        <v>54</v>
      </c>
      <c r="P3" s="23" t="s">
        <v>12</v>
      </c>
      <c r="Q3" s="23" t="s">
        <v>51</v>
      </c>
      <c r="R3" s="23" t="s">
        <v>61</v>
      </c>
      <c r="S3" s="23" t="s">
        <v>55</v>
      </c>
      <c r="T3" s="23" t="s">
        <v>25</v>
      </c>
      <c r="U3" s="23" t="s">
        <v>11</v>
      </c>
    </row>
    <row r="4" spans="1:21" s="1" customFormat="1" x14ac:dyDescent="0.25">
      <c r="A4" s="1">
        <v>1</v>
      </c>
      <c r="B4" s="26">
        <v>1430</v>
      </c>
      <c r="C4" s="27" t="s">
        <v>47</v>
      </c>
      <c r="D4" s="6">
        <v>19170</v>
      </c>
      <c r="E4" s="6">
        <v>14270</v>
      </c>
      <c r="F4" s="19">
        <v>210482500</v>
      </c>
      <c r="G4" s="19">
        <v>21358480.000000004</v>
      </c>
      <c r="H4" s="19">
        <v>2362360</v>
      </c>
      <c r="I4" s="19">
        <f>G4+H4</f>
        <v>23720840.000000004</v>
      </c>
      <c r="J4" s="19">
        <f>I4/B4</f>
        <v>16588.000000000004</v>
      </c>
      <c r="K4" s="6">
        <v>292</v>
      </c>
      <c r="L4" s="19">
        <f>SUMIFS('DN details'!S:S,'DN details'!F:F,'Present - Capex details'!C4)</f>
        <v>3033372</v>
      </c>
      <c r="M4" s="19">
        <f>(770*K4)+(1000*K4)</f>
        <v>516840</v>
      </c>
      <c r="N4" s="19">
        <f>L4+M4</f>
        <v>3550212</v>
      </c>
      <c r="O4" s="19">
        <f>N4/K4</f>
        <v>12158.260273972603</v>
      </c>
      <c r="P4" s="20">
        <f>K4/B4</f>
        <v>0.20419580419580419</v>
      </c>
      <c r="Q4" s="24">
        <f>O4*B4</f>
        <v>17386312.19178082</v>
      </c>
      <c r="R4" s="19">
        <f>J4-O4</f>
        <v>4429.739726027401</v>
      </c>
      <c r="S4" s="19">
        <f>I4-Q4</f>
        <v>6334527.8082191832</v>
      </c>
      <c r="T4" s="21">
        <f>I4-S4</f>
        <v>17386312.19178082</v>
      </c>
      <c r="U4" s="22"/>
    </row>
    <row r="5" spans="1:21" x14ac:dyDescent="0.25">
      <c r="A5">
        <v>2</v>
      </c>
      <c r="B5" s="26">
        <v>1430</v>
      </c>
      <c r="C5" s="27" t="s">
        <v>47</v>
      </c>
      <c r="D5" s="6">
        <v>19170</v>
      </c>
      <c r="E5" s="6">
        <v>14270</v>
      </c>
      <c r="F5" s="19">
        <v>210482500</v>
      </c>
      <c r="G5" s="19">
        <v>21358480.000000004</v>
      </c>
      <c r="H5" s="19">
        <v>2362360</v>
      </c>
      <c r="I5" s="19">
        <f>G5+H5</f>
        <v>23720840.000000004</v>
      </c>
      <c r="J5" s="19">
        <f>I5/B5</f>
        <v>16588.000000000004</v>
      </c>
      <c r="K5" s="37">
        <v>160</v>
      </c>
      <c r="L5" s="29">
        <v>1073760</v>
      </c>
      <c r="M5" s="19">
        <f>(770*K5)+(1000*K5)</f>
        <v>283200</v>
      </c>
      <c r="N5" s="19">
        <f>L5+M5</f>
        <v>1356960</v>
      </c>
      <c r="O5" s="19">
        <f>N5/K5</f>
        <v>8481</v>
      </c>
      <c r="P5" s="28"/>
      <c r="Q5" s="24">
        <f>O5*B5</f>
        <v>12127830</v>
      </c>
      <c r="R5" s="19">
        <f>J5-O5</f>
        <v>8107.0000000000036</v>
      </c>
      <c r="S5" s="28"/>
      <c r="T5" s="28"/>
      <c r="U5" s="28"/>
    </row>
    <row r="6" spans="1:21" x14ac:dyDescent="0.25">
      <c r="F6" s="5"/>
      <c r="M6" s="3"/>
      <c r="N6" s="3"/>
      <c r="O6" s="3"/>
    </row>
    <row r="7" spans="1:21" x14ac:dyDescent="0.25">
      <c r="L7" s="2"/>
    </row>
    <row r="8" spans="1:21" x14ac:dyDescent="0.25">
      <c r="L8" s="2"/>
    </row>
  </sheetData>
  <autoFilter ref="A3:U5" xr:uid="{01CC9F79-1071-41D5-AB6F-10CE69E8432E}"/>
  <mergeCells count="1">
    <mergeCell ref="B2:U2"/>
  </mergeCells>
  <conditionalFormatting sqref="B3:I3 T3:U3 K3:P3">
    <cfRule type="duplicateValues" dxfId="21" priority="11"/>
  </conditionalFormatting>
  <conditionalFormatting sqref="J3">
    <cfRule type="duplicateValues" dxfId="20" priority="2"/>
  </conditionalFormatting>
  <conditionalFormatting sqref="K3">
    <cfRule type="duplicateValues" dxfId="19" priority="6"/>
  </conditionalFormatting>
  <conditionalFormatting sqref="L3">
    <cfRule type="duplicateValues" dxfId="18" priority="5"/>
  </conditionalFormatting>
  <conditionalFormatting sqref="M6:O6">
    <cfRule type="duplicateValues" dxfId="17" priority="8"/>
  </conditionalFormatting>
  <conditionalFormatting sqref="Q3">
    <cfRule type="duplicateValues" dxfId="16" priority="4"/>
  </conditionalFormatting>
  <conditionalFormatting sqref="R3">
    <cfRule type="duplicateValues" dxfId="15" priority="3"/>
  </conditionalFormatting>
  <conditionalFormatting sqref="S3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29C-B006-4461-A37B-12320259BE92}">
  <dimension ref="B1:AB4"/>
  <sheetViews>
    <sheetView topLeftCell="G1" workbookViewId="0">
      <selection activeCell="B6" sqref="B6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10.570312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1.28515625" customWidth="1"/>
    <col min="15" max="15" width="8.28515625" customWidth="1"/>
    <col min="16" max="16" width="9.5703125" customWidth="1"/>
    <col min="17" max="17" width="12.140625" customWidth="1"/>
    <col min="18" max="18" width="13.28515625" customWidth="1"/>
    <col min="19" max="19" width="14.5703125" customWidth="1"/>
    <col min="20" max="20" width="11" customWidth="1"/>
    <col min="21" max="21" width="37.28515625" customWidth="1"/>
    <col min="22" max="22" width="27.5703125" bestFit="1" customWidth="1"/>
    <col min="23" max="23" width="16" bestFit="1" customWidth="1"/>
    <col min="24" max="24" width="35.42578125" customWidth="1"/>
    <col min="25" max="25" width="23.42578125" bestFit="1" customWidth="1"/>
    <col min="26" max="26" width="15.7109375" hidden="1" customWidth="1"/>
    <col min="27" max="27" width="19.140625" hidden="1" customWidth="1"/>
    <col min="28" max="28" width="18" hidden="1" customWidth="1"/>
    <col min="29" max="29" width="16.7109375" bestFit="1" customWidth="1"/>
    <col min="30" max="30" width="17.7109375" customWidth="1"/>
    <col min="31" max="31" width="11.85546875" customWidth="1"/>
    <col min="32" max="32" width="29.7109375" bestFit="1" customWidth="1"/>
    <col min="33" max="33" width="24.42578125" bestFit="1" customWidth="1"/>
    <col min="34" max="34" width="19.140625" bestFit="1" customWidth="1"/>
    <col min="35" max="35" width="16.7109375" bestFit="1" customWidth="1"/>
    <col min="36" max="36" width="18.5703125" bestFit="1" customWidth="1"/>
    <col min="37" max="37" width="28.42578125" bestFit="1" customWidth="1"/>
    <col min="38" max="38" width="16.28515625" bestFit="1" customWidth="1"/>
  </cols>
  <sheetData>
    <row r="1" spans="2:21" ht="15.75" thickBot="1" x14ac:dyDescent="0.3"/>
    <row r="2" spans="2:21" ht="15.75" thickBot="1" x14ac:dyDescent="0.3">
      <c r="B2" s="34" t="s">
        <v>36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1" ht="60.75" thickBot="1" x14ac:dyDescent="0.3">
      <c r="B3" s="23" t="s">
        <v>45</v>
      </c>
      <c r="C3" s="23" t="s">
        <v>46</v>
      </c>
      <c r="D3" s="23" t="s">
        <v>50</v>
      </c>
      <c r="E3" s="23" t="s">
        <v>48</v>
      </c>
      <c r="F3" s="23" t="s">
        <v>49</v>
      </c>
      <c r="G3" s="23" t="s">
        <v>13</v>
      </c>
      <c r="H3" s="23" t="s">
        <v>14</v>
      </c>
      <c r="I3" s="23" t="s">
        <v>18</v>
      </c>
      <c r="J3" s="23" t="s">
        <v>53</v>
      </c>
      <c r="K3" s="23" t="s">
        <v>15</v>
      </c>
      <c r="L3" s="23" t="s">
        <v>16</v>
      </c>
      <c r="M3" s="23" t="s">
        <v>17</v>
      </c>
      <c r="N3" s="23" t="s">
        <v>19</v>
      </c>
      <c r="O3" s="23" t="s">
        <v>54</v>
      </c>
      <c r="P3" s="23" t="s">
        <v>12</v>
      </c>
      <c r="Q3" s="23" t="s">
        <v>51</v>
      </c>
      <c r="R3" s="23" t="s">
        <v>52</v>
      </c>
      <c r="S3" s="4" t="s">
        <v>55</v>
      </c>
      <c r="T3" s="23" t="s">
        <v>25</v>
      </c>
      <c r="U3" s="23" t="s">
        <v>11</v>
      </c>
    </row>
    <row r="4" spans="2:21" x14ac:dyDescent="0.25">
      <c r="B4" s="6">
        <v>1430</v>
      </c>
      <c r="C4" s="12" t="s">
        <v>47</v>
      </c>
      <c r="D4" s="6">
        <v>19170</v>
      </c>
      <c r="E4" s="6">
        <v>14270</v>
      </c>
      <c r="F4" s="19">
        <v>178375000</v>
      </c>
      <c r="G4" s="19">
        <v>21358480.000000004</v>
      </c>
      <c r="H4" s="19">
        <v>2362360</v>
      </c>
      <c r="I4" s="19">
        <f>G4+H4</f>
        <v>23720840.000000004</v>
      </c>
      <c r="J4" s="19">
        <f>I4/B4</f>
        <v>16588.000000000004</v>
      </c>
      <c r="K4" s="6">
        <v>292</v>
      </c>
      <c r="L4" s="19">
        <v>1959612</v>
      </c>
      <c r="M4" s="19">
        <f>(770*K4)+(1000*K4)</f>
        <v>516840</v>
      </c>
      <c r="N4" s="19">
        <f>L4+M4</f>
        <v>2476452</v>
      </c>
      <c r="O4" s="19">
        <f>N4/K4</f>
        <v>8481</v>
      </c>
      <c r="P4" s="20">
        <f>K4/B4</f>
        <v>0.20419580419580419</v>
      </c>
      <c r="Q4" s="24">
        <f>O4*B4</f>
        <v>12127830</v>
      </c>
      <c r="R4" s="19">
        <f>J4-O4</f>
        <v>8107.0000000000036</v>
      </c>
      <c r="S4" s="19">
        <f>I4-Q4</f>
        <v>11593010.000000004</v>
      </c>
      <c r="T4" s="21">
        <f>I4-S4</f>
        <v>12127830</v>
      </c>
      <c r="U4" s="22"/>
    </row>
  </sheetData>
  <mergeCells count="1">
    <mergeCell ref="B2:U2"/>
  </mergeCells>
  <conditionalFormatting sqref="B3:I3 T3:U3 K3:P3">
    <cfRule type="duplicateValues" dxfId="13" priority="7"/>
  </conditionalFormatting>
  <conditionalFormatting sqref="J3">
    <cfRule type="duplicateValues" dxfId="12" priority="2"/>
  </conditionalFormatting>
  <conditionalFormatting sqref="K3">
    <cfRule type="duplicateValues" dxfId="11" priority="6"/>
  </conditionalFormatting>
  <conditionalFormatting sqref="L3">
    <cfRule type="duplicateValues" dxfId="10" priority="5"/>
  </conditionalFormatting>
  <conditionalFormatting sqref="Q3">
    <cfRule type="duplicateValues" dxfId="9" priority="4"/>
  </conditionalFormatting>
  <conditionalFormatting sqref="R3">
    <cfRule type="duplicateValues" dxfId="8" priority="3"/>
  </conditionalFormatting>
  <conditionalFormatting sqref="S3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4EF-7D29-4D64-9B26-0C9628A3BC86}">
  <dimension ref="B1:U4"/>
  <sheetViews>
    <sheetView topLeftCell="D2" workbookViewId="0">
      <selection activeCell="G16" sqref="G15:G16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10.570312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1.28515625" customWidth="1"/>
    <col min="15" max="15" width="8.28515625" customWidth="1"/>
    <col min="16" max="16" width="9.5703125" customWidth="1"/>
    <col min="17" max="17" width="12.140625" customWidth="1"/>
    <col min="18" max="18" width="13.28515625" customWidth="1"/>
    <col min="19" max="19" width="14.5703125" customWidth="1"/>
    <col min="20" max="20" width="11" customWidth="1"/>
    <col min="21" max="21" width="37.28515625" customWidth="1"/>
  </cols>
  <sheetData>
    <row r="1" spans="2:21" ht="15.75" thickBot="1" x14ac:dyDescent="0.3"/>
    <row r="2" spans="2:21" ht="15.75" thickBot="1" x14ac:dyDescent="0.3">
      <c r="B2" s="34" t="s">
        <v>36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1" ht="60.75" thickBot="1" x14ac:dyDescent="0.3">
      <c r="B3" s="23" t="s">
        <v>45</v>
      </c>
      <c r="C3" s="23" t="s">
        <v>46</v>
      </c>
      <c r="D3" s="23" t="s">
        <v>50</v>
      </c>
      <c r="E3" s="23" t="s">
        <v>48</v>
      </c>
      <c r="F3" s="23" t="s">
        <v>49</v>
      </c>
      <c r="G3" s="23" t="s">
        <v>13</v>
      </c>
      <c r="H3" s="23" t="s">
        <v>14</v>
      </c>
      <c r="I3" s="23" t="s">
        <v>18</v>
      </c>
      <c r="J3" s="23" t="s">
        <v>53</v>
      </c>
      <c r="K3" s="23" t="s">
        <v>15</v>
      </c>
      <c r="L3" s="23" t="s">
        <v>16</v>
      </c>
      <c r="M3" s="23" t="s">
        <v>17</v>
      </c>
      <c r="N3" s="23" t="s">
        <v>19</v>
      </c>
      <c r="O3" s="23" t="s">
        <v>54</v>
      </c>
      <c r="P3" s="23" t="s">
        <v>12</v>
      </c>
      <c r="Q3" s="23" t="s">
        <v>51</v>
      </c>
      <c r="R3" s="23" t="s">
        <v>52</v>
      </c>
      <c r="S3" s="4" t="s">
        <v>55</v>
      </c>
      <c r="T3" s="23" t="s">
        <v>25</v>
      </c>
      <c r="U3" s="23" t="s">
        <v>11</v>
      </c>
    </row>
    <row r="4" spans="2:21" x14ac:dyDescent="0.25">
      <c r="B4" s="6">
        <v>1430</v>
      </c>
      <c r="C4" s="12" t="s">
        <v>47</v>
      </c>
      <c r="D4" s="6">
        <v>19170</v>
      </c>
      <c r="E4" s="6">
        <v>14270</v>
      </c>
      <c r="F4" s="19">
        <v>178375000</v>
      </c>
      <c r="G4" s="19">
        <v>21358480.000000004</v>
      </c>
      <c r="H4" s="19">
        <v>2362360</v>
      </c>
      <c r="I4" s="19">
        <f>G4+H4</f>
        <v>23720840.000000004</v>
      </c>
      <c r="J4" s="19">
        <f>I4/B4</f>
        <v>16588.000000000004</v>
      </c>
      <c r="K4" s="6">
        <f>SUMIFS('DN details'!R:R,'DN details'!F:F,'Post - Capex details'!C4)</f>
        <v>452</v>
      </c>
      <c r="L4" s="19">
        <f>SUMIFS('DN details'!S:S,'DN details'!F:F,'Post - Capex details'!C4)</f>
        <v>3033372</v>
      </c>
      <c r="M4" s="19">
        <f>(770*K4)+(1000*K4)</f>
        <v>800040</v>
      </c>
      <c r="N4" s="19">
        <f>L4+M4</f>
        <v>3833412</v>
      </c>
      <c r="O4" s="19">
        <f>N4/K4</f>
        <v>8481</v>
      </c>
      <c r="P4" s="20">
        <f>K4/B4</f>
        <v>0.31608391608391606</v>
      </c>
      <c r="Q4" s="24">
        <f>O4*B4</f>
        <v>12127830</v>
      </c>
      <c r="R4" s="19">
        <f>J4-O4</f>
        <v>8107.0000000000036</v>
      </c>
      <c r="S4" s="19">
        <f>I4-Q4</f>
        <v>11593010.000000004</v>
      </c>
      <c r="T4" s="21">
        <f>I4-S4</f>
        <v>12127830</v>
      </c>
      <c r="U4" s="22"/>
    </row>
  </sheetData>
  <mergeCells count="1">
    <mergeCell ref="B2:U2"/>
  </mergeCells>
  <conditionalFormatting sqref="B3:I3 T3:U3 K3:P3">
    <cfRule type="duplicateValues" dxfId="6" priority="7"/>
  </conditionalFormatting>
  <conditionalFormatting sqref="J3">
    <cfRule type="duplicateValues" dxfId="5" priority="2"/>
  </conditionalFormatting>
  <conditionalFormatting sqref="K3">
    <cfRule type="duplicateValues" dxfId="4" priority="6"/>
  </conditionalFormatting>
  <conditionalFormatting sqref="L3">
    <cfRule type="duplicateValues" dxfId="3" priority="5"/>
  </conditionalFormatting>
  <conditionalFormatting sqref="Q3">
    <cfRule type="duplicateValues" dxfId="2" priority="4"/>
  </conditionalFormatting>
  <conditionalFormatting sqref="R3">
    <cfRule type="duplicateValues" dxfId="1" priority="3"/>
  </conditionalFormatting>
  <conditionalFormatting sqref="S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 details</vt:lpstr>
      <vt:lpstr>Present - Capex details</vt:lpstr>
      <vt:lpstr>Pre - Capex details</vt:lpstr>
      <vt:lpstr>Post - Capex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2025-03-25T07:21:06Z</dcterms:created>
  <dcterms:modified xsi:type="dcterms:W3CDTF">2025-05-27T11:46:13Z</dcterms:modified>
</cp:coreProperties>
</file>