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SOBO_existing_IP1_Budget working/"/>
    </mc:Choice>
  </mc:AlternateContent>
  <xr:revisionPtr revIDLastSave="6" documentId="13_ncr:1_{B52DA10C-FA68-44A0-B272-DD0161E65CAF}" xr6:coauthVersionLast="47" xr6:coauthVersionMax="47" xr10:uidLastSave="{D0D171F1-78A8-4BC6-BA69-97585D2E93BC}"/>
  <bookViews>
    <workbookView xWindow="-120" yWindow="-120" windowWidth="20730" windowHeight="11040" activeTab="1" xr2:uid="{555D15DB-1686-4C7E-9FF4-B86411A7A530}"/>
  </bookViews>
  <sheets>
    <sheet name="DN details" sheetId="4" r:id="rId1"/>
    <sheet name="Current DN" sheetId="1" r:id="rId2"/>
    <sheet name="PRE" sheetId="2" r:id="rId3"/>
    <sheet name="POST" sheetId="3" r:id="rId4"/>
  </sheets>
  <definedNames>
    <definedName name="_xlnm._FilterDatabase" localSheetId="1" hidden="1">'Current DN'!$B$3:$AB$14</definedName>
    <definedName name="_xlnm._FilterDatabase" localSheetId="0" hidden="1">'DN details'!$B$2:$AH$6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/>
  <c r="Q4" i="1"/>
  <c r="AD1" i="4"/>
  <c r="AC1" i="4"/>
  <c r="AB1" i="4"/>
  <c r="AA1" i="4"/>
  <c r="Z1" i="4"/>
  <c r="X1" i="4"/>
  <c r="W1" i="4"/>
  <c r="V1" i="4"/>
  <c r="U1" i="4"/>
  <c r="S1" i="4"/>
  <c r="R1" i="4"/>
  <c r="L4" i="3" l="1"/>
  <c r="W4" i="1"/>
  <c r="L4" i="2"/>
  <c r="N12" i="3" l="1"/>
  <c r="M12" i="3"/>
  <c r="O12" i="3" s="1"/>
  <c r="O1" i="3" s="1"/>
  <c r="O12" i="2"/>
  <c r="O1" i="2" s="1"/>
  <c r="N12" i="2"/>
  <c r="P12" i="2" s="1"/>
  <c r="Y1" i="1"/>
  <c r="X1" i="1"/>
  <c r="N1" i="3"/>
  <c r="M1" i="2"/>
  <c r="M1" i="3"/>
  <c r="J4" i="3"/>
  <c r="H4" i="3"/>
  <c r="F4" i="3"/>
  <c r="J4" i="2"/>
  <c r="H4" i="2"/>
  <c r="F4" i="2"/>
  <c r="N1" i="2" l="1"/>
  <c r="Q12" i="2"/>
  <c r="R4" i="2" a="1"/>
  <c r="R4" i="2" s="1"/>
  <c r="T4" i="2" s="1"/>
  <c r="P1" i="2"/>
  <c r="P12" i="3"/>
  <c r="R4" i="3" s="1" a="1"/>
  <c r="R4" i="3" s="1"/>
  <c r="T4" i="3" s="1"/>
  <c r="Z12" i="1"/>
  <c r="S4" i="2" l="1"/>
  <c r="S4" i="3"/>
  <c r="AA12" i="1"/>
  <c r="AC4" i="1" s="1" a="1"/>
  <c r="AC4" i="1" s="1"/>
  <c r="AE4" i="1" s="1"/>
  <c r="Z1" i="1"/>
  <c r="Q12" i="3"/>
  <c r="P1" i="3"/>
  <c r="U4" i="1"/>
  <c r="S4" i="1"/>
  <c r="AD4" i="1" l="1"/>
  <c r="AB12" i="1"/>
  <c r="AA1" i="1"/>
  <c r="C2" i="1"/>
  <c r="F2" i="1" l="1"/>
  <c r="D2" i="1" l="1"/>
  <c r="H2" i="1"/>
  <c r="J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<sst xmlns="http://schemas.openxmlformats.org/spreadsheetml/2006/main" count="194" uniqueCount="95">
  <si>
    <t>MUM_Route_107</t>
  </si>
  <si>
    <t>MUM_Route_106</t>
  </si>
  <si>
    <t>MUM_Route_105</t>
  </si>
  <si>
    <t>MUM_Route_11</t>
  </si>
  <si>
    <t>MUM_Route_99</t>
  </si>
  <si>
    <t>MUM_Route_101</t>
  </si>
  <si>
    <t>MUM_Route_102</t>
  </si>
  <si>
    <t>MUM_Route_8</t>
  </si>
  <si>
    <t>MUM_Route_10</t>
  </si>
  <si>
    <t>MUM_Route_54</t>
  </si>
  <si>
    <t>MUM_Route_55</t>
  </si>
  <si>
    <t>Total Surveyed Length with Markup Mtr</t>
  </si>
  <si>
    <t>Total RI Cost</t>
  </si>
  <si>
    <t>Total RI Cost / meter</t>
  </si>
  <si>
    <t>Total Material cost</t>
  </si>
  <si>
    <t>Total material cost / meter</t>
  </si>
  <si>
    <t>Total Execution Cost  including HH</t>
  </si>
  <si>
    <t>Total Execution Cost  including HH / meter</t>
  </si>
  <si>
    <t>Routes</t>
  </si>
  <si>
    <t>Total Cost</t>
  </si>
  <si>
    <t>Total Cost / meter</t>
  </si>
  <si>
    <t>SOBO existing IP1 routes</t>
  </si>
  <si>
    <t xml:space="preserve">Total Surveyed Length </t>
  </si>
  <si>
    <t>Total DN length of Sub Section
(Meter)</t>
  </si>
  <si>
    <t>Total DN RI cost w/o deposit 
(INR)</t>
  </si>
  <si>
    <t>Projected Material and Service cost 
(INR)</t>
  </si>
  <si>
    <t>Total DN RI + Projected Material and service
(INR)</t>
  </si>
  <si>
    <t>Percentage Budget covered</t>
  </si>
  <si>
    <t>Total DN length RECEIVED of Sub Section
(Meter)</t>
  </si>
  <si>
    <t>Budgeted
Total Cost</t>
  </si>
  <si>
    <t>Budgeted
Total Execution Cost  including HH</t>
  </si>
  <si>
    <t>Budgeted
Total Execution Cost  including HH / meter</t>
  </si>
  <si>
    <t>Budgeted
Total material cost / meter</t>
  </si>
  <si>
    <t>Budgeted
Total Material cost</t>
  </si>
  <si>
    <t>Budgeted
Total RI Cost / meter</t>
  </si>
  <si>
    <t>Budgeted
Total RI Cost</t>
  </si>
  <si>
    <t>Actual per meter cost 
(INR)</t>
  </si>
  <si>
    <t>Tetative savings per meter against the budgeted cost
(INR)</t>
  </si>
  <si>
    <t xml:space="preserve">Projected Total cost of IP1 existing routes on completion
(INR) </t>
  </si>
  <si>
    <t>Budgeted
Total Cost / meter
(Effective length)</t>
  </si>
  <si>
    <t>Sr. No.</t>
  </si>
  <si>
    <t>Subsection / LMC</t>
  </si>
  <si>
    <t>DN Recipient</t>
  </si>
  <si>
    <t>Route No.</t>
  </si>
  <si>
    <t>Target date of completion</t>
  </si>
  <si>
    <t>Contract type</t>
  </si>
  <si>
    <t xml:space="preserve">Build Type </t>
  </si>
  <si>
    <t>Category type</t>
  </si>
  <si>
    <t>Subsection ID / LMC ID</t>
  </si>
  <si>
    <t>Survey ID</t>
  </si>
  <si>
    <t xml:space="preserve"> Start point</t>
  </si>
  <si>
    <t>End Point</t>
  </si>
  <si>
    <t>DN received date</t>
  </si>
  <si>
    <t>DN Number</t>
  </si>
  <si>
    <t>Route Length (METER)</t>
  </si>
  <si>
    <t>Survey section Length 
(METER)</t>
  </si>
  <si>
    <t>DN Length (METER)</t>
  </si>
  <si>
    <t>RI 
(INR)</t>
  </si>
  <si>
    <t>Supervision charges</t>
  </si>
  <si>
    <t>Deposit 
(INR)</t>
  </si>
  <si>
    <t>Access Charges Amount 
(INR)</t>
  </si>
  <si>
    <t>Ground Rent
(INR)</t>
  </si>
  <si>
    <t>Administrative Charge
(INR)</t>
  </si>
  <si>
    <t>Multiplying Factor</t>
  </si>
  <si>
    <t>Total 
(INR)</t>
  </si>
  <si>
    <t>Payment Displayed on MCGM portal  (INR)</t>
  </si>
  <si>
    <t>Total DN - RI cost including deposit</t>
  </si>
  <si>
    <t>Total DN - RI cost w/o deposit</t>
  </si>
  <si>
    <t>Budgeted RI cost w/o deposit</t>
  </si>
  <si>
    <t>ROW Status</t>
  </si>
  <si>
    <t>DN payment date</t>
  </si>
  <si>
    <t>Permit receipt date</t>
  </si>
  <si>
    <t>Execution Status</t>
  </si>
  <si>
    <t>Subsection</t>
  </si>
  <si>
    <t>CE</t>
  </si>
  <si>
    <t>Route No. 10</t>
  </si>
  <si>
    <t>IP1</t>
  </si>
  <si>
    <t>Existing</t>
  </si>
  <si>
    <t>Strategic</t>
  </si>
  <si>
    <t>MUMU25R010MCWE241221D2C6L0012</t>
  </si>
  <si>
    <t>AIR52K24R010001</t>
  </si>
  <si>
    <t> BOB Mirza Galibh road</t>
  </si>
  <si>
    <t>Byculla Fire Bricade</t>
  </si>
  <si>
    <t>MUMU25R010MCWE241221D3C6L0013</t>
  </si>
  <si>
    <t xml:space="preserve"> BMC E ward office </t>
  </si>
  <si>
    <t> Mirza Galibh road junction </t>
  </si>
  <si>
    <t>10274*</t>
  </si>
  <si>
    <t>1281065.06*</t>
  </si>
  <si>
    <t>MUMU25R010MCWA250408D3C3L0020</t>
  </si>
  <si>
    <t>PNB HOUSE (PNB BANK)</t>
  </si>
  <si>
    <t>APNA NAZAR (GREAT SOCIAL BLDG</t>
  </si>
  <si>
    <t>MUMU25R010MCWB250403D3C3L0029</t>
  </si>
  <si>
    <t>GODEE AREA (FR/114)</t>
  </si>
  <si>
    <t>HOTEL ELPHINSTONE ANNEXE</t>
  </si>
  <si>
    <t>Effective length to be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</si>
</sst>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b/>
      <sz val="8"/>
      <color rgb="FF000000"/>
      <name val="Calibri"/>
      <family val="2"/>
    </font>
    <font>
      <b/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name val="Aptos Display"/>
      <family val="2"/>
    </font>
    <font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Aptos Narrow"/>
      <family val="2"/>
      <scheme val="minor"/>
    </font>
    <font>
      <sz val="8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2" xfId="0" applyFont="1" applyBorder="1"/>
    <xf numFmtId="0" fontId="3" fillId="0" borderId="14" xfId="0" applyFont="1" applyBorder="1"/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164" fontId="9" fillId="0" borderId="10" xfId="1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5" fontId="0" fillId="0" borderId="13" xfId="2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43" fontId="6" fillId="0" borderId="28" xfId="1" applyFont="1" applyBorder="1" applyAlignment="1">
      <alignment horizontal="center" vertical="center"/>
    </xf>
    <xf numFmtId="43" fontId="6" fillId="0" borderId="0" xfId="1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1" fillId="0" borderId="29" xfId="0" applyNumberFormat="1" applyFont="1" applyBorder="1" applyAlignment="1">
      <alignment horizontal="center" vertical="center"/>
    </xf>
    <xf numFmtId="164" fontId="9" fillId="0" borderId="27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5" xfId="1" applyNumberFormat="1" applyFont="1" applyBorder="1" applyAlignment="1">
      <alignment horizontal="center" vertical="center"/>
    </xf>
    <xf numFmtId="164" fontId="2" fillId="0" borderId="17" xfId="1" applyNumberFormat="1" applyFont="1" applyBorder="1" applyAlignment="1">
      <alignment horizontal="center" vertical="center"/>
    </xf>
    <xf numFmtId="164" fontId="2" fillId="0" borderId="18" xfId="1" applyNumberFormat="1" applyFont="1" applyBorder="1" applyAlignment="1">
      <alignment horizontal="center" vertical="center"/>
    </xf>
    <xf numFmtId="164" fontId="2" fillId="0" borderId="19" xfId="1" applyNumberFormat="1" applyFont="1" applyBorder="1" applyAlignment="1">
      <alignment horizontal="center" vertical="center"/>
    </xf>
    <xf numFmtId="2" fontId="2" fillId="0" borderId="10" xfId="1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2" fontId="2" fillId="0" borderId="15" xfId="1" applyNumberFormat="1" applyFont="1" applyBorder="1" applyAlignment="1">
      <alignment horizontal="center" vertical="center"/>
    </xf>
    <xf numFmtId="164" fontId="2" fillId="0" borderId="21" xfId="1" applyNumberFormat="1" applyFont="1" applyBorder="1" applyAlignment="1">
      <alignment horizontal="center" vertical="center"/>
    </xf>
    <xf numFmtId="164" fontId="2" fillId="0" borderId="26" xfId="1" applyNumberFormat="1" applyFont="1" applyBorder="1" applyAlignment="1">
      <alignment horizontal="center" vertical="center"/>
    </xf>
    <xf numFmtId="164" fontId="2" fillId="0" borderId="27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2" fillId="0" borderId="21" xfId="1" applyNumberFormat="1" applyFont="1" applyBorder="1" applyAlignment="1">
      <alignment horizontal="center" vertical="center"/>
    </xf>
    <xf numFmtId="1" fontId="2" fillId="0" borderId="26" xfId="1" applyNumberFormat="1" applyFont="1" applyBorder="1" applyAlignment="1">
      <alignment horizontal="center" vertical="center"/>
    </xf>
    <xf numFmtId="1" fontId="2" fillId="0" borderId="27" xfId="1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2" fillId="0" borderId="28" xfId="1" applyNumberFormat="1" applyFont="1" applyBorder="1" applyAlignment="1">
      <alignment horizontal="center" vertical="center"/>
    </xf>
    <xf numFmtId="0" fontId="0" fillId="0" borderId="28" xfId="0" applyBorder="1"/>
    <xf numFmtId="164" fontId="9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503A-3B4D-4DC5-A23B-EF5A53145A36}">
  <dimension ref="B1:AH6"/>
  <sheetViews>
    <sheetView topLeftCell="H1" workbookViewId="0">
      <selection activeCell="B2" sqref="B2"/>
    </sheetView>
  </sheetViews>
  <sheetFormatPr defaultRowHeight="15" x14ac:dyDescent="0.25"/>
  <cols>
    <col min="2" max="2" width="8" bestFit="1" customWidth="1"/>
    <col min="3" max="3" width="14.28515625" bestFit="1" customWidth="1"/>
    <col min="4" max="4" width="12.140625" bestFit="1" customWidth="1"/>
    <col min="5" max="5" width="12.5703125" bestFit="1" customWidth="1"/>
    <col min="6" max="6" width="15.5703125" bestFit="1" customWidth="1"/>
    <col min="7" max="7" width="11.42578125" bestFit="1" customWidth="1"/>
    <col min="8" max="8" width="13" bestFit="1" customWidth="1"/>
    <col min="9" max="9" width="10.7109375" bestFit="1" customWidth="1"/>
    <col min="10" max="10" width="29.85546875" bestFit="1" customWidth="1"/>
    <col min="11" max="11" width="16" bestFit="1" customWidth="1"/>
    <col min="12" max="12" width="19.28515625" bestFit="1" customWidth="1"/>
    <col min="13" max="13" width="16.85546875" customWidth="1"/>
    <col min="14" max="14" width="14.7109375" bestFit="1" customWidth="1"/>
    <col min="15" max="15" width="10.42578125" bestFit="1" customWidth="1"/>
    <col min="16" max="16" width="14.85546875" bestFit="1" customWidth="1"/>
    <col min="17" max="17" width="15.28515625" customWidth="1"/>
    <col min="18" max="18" width="13" customWidth="1"/>
    <col min="19" max="19" width="9.7109375" bestFit="1" customWidth="1"/>
    <col min="20" max="20" width="10" bestFit="1" customWidth="1"/>
    <col min="21" max="21" width="11.28515625" bestFit="1" customWidth="1"/>
    <col min="22" max="22" width="16.28515625" bestFit="1" customWidth="1"/>
    <col min="23" max="23" width="13.7109375" customWidth="1"/>
    <col min="24" max="24" width="12.28515625" customWidth="1"/>
    <col min="25" max="25" width="10.85546875" customWidth="1"/>
    <col min="26" max="26" width="10.28515625" customWidth="1"/>
    <col min="27" max="27" width="14.42578125" customWidth="1"/>
    <col min="28" max="28" width="33.140625" bestFit="1" customWidth="1"/>
    <col min="29" max="29" width="28" bestFit="1" customWidth="1"/>
    <col min="30" max="30" width="27.7109375" bestFit="1" customWidth="1"/>
    <col min="31" max="31" width="28.42578125" bestFit="1" customWidth="1"/>
    <col min="32" max="32" width="16.7109375" bestFit="1" customWidth="1"/>
    <col min="33" max="33" width="18.5703125" bestFit="1" customWidth="1"/>
    <col min="34" max="34" width="16.28515625" bestFit="1" customWidth="1"/>
  </cols>
  <sheetData>
    <row r="1" spans="2:34" x14ac:dyDescent="0.25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  <c r="Q1" s="46"/>
      <c r="R1" s="46">
        <f>SUBTOTAL(9,R3:R27)</f>
        <v>184</v>
      </c>
      <c r="S1" s="47">
        <f>SUBTOTAL(9,S3:S27)</f>
        <v>3067716</v>
      </c>
      <c r="T1" s="48"/>
      <c r="U1" s="47">
        <f>SUBTOTAL(9,U3:U27)</f>
        <v>1533768.5</v>
      </c>
      <c r="V1" s="46">
        <f>SUBTOTAL(9,V3:V27)</f>
        <v>0</v>
      </c>
      <c r="W1" s="47">
        <f>SUBTOTAL(9,W3:W27)</f>
        <v>368</v>
      </c>
      <c r="X1" s="47">
        <f>SUBTOTAL(9,X3:X27)</f>
        <v>173</v>
      </c>
      <c r="Y1" s="47"/>
      <c r="Z1" s="47">
        <f>SUBTOTAL(9,Z3:Z27)</f>
        <v>4601857</v>
      </c>
      <c r="AA1" s="47">
        <f>SUBTOTAL(9,AA3:AA27)</f>
        <v>4601857</v>
      </c>
      <c r="AB1" s="37">
        <f>SUBTOTAL(9,AB3:AB4)</f>
        <v>2280301</v>
      </c>
      <c r="AC1" s="37">
        <f>SUBTOTAL(9,AC3:AC4)</f>
        <v>1520200</v>
      </c>
      <c r="AD1">
        <f>SUBTOTAL(9,AD3:AD4)</f>
        <v>1281065.0599999998</v>
      </c>
    </row>
    <row r="2" spans="2:34" ht="48" x14ac:dyDescent="0.25">
      <c r="B2" s="49" t="s">
        <v>40</v>
      </c>
      <c r="C2" s="49" t="s">
        <v>41</v>
      </c>
      <c r="D2" s="49" t="s">
        <v>42</v>
      </c>
      <c r="E2" s="49" t="s">
        <v>43</v>
      </c>
      <c r="F2" s="49" t="s">
        <v>44</v>
      </c>
      <c r="G2" s="49" t="s">
        <v>45</v>
      </c>
      <c r="H2" s="49" t="s">
        <v>46</v>
      </c>
      <c r="I2" s="49" t="s">
        <v>47</v>
      </c>
      <c r="J2" s="49" t="s">
        <v>48</v>
      </c>
      <c r="K2" s="49" t="s">
        <v>49</v>
      </c>
      <c r="L2" s="49" t="s">
        <v>50</v>
      </c>
      <c r="M2" s="49" t="s">
        <v>51</v>
      </c>
      <c r="N2" s="49" t="s">
        <v>52</v>
      </c>
      <c r="O2" s="49" t="s">
        <v>53</v>
      </c>
      <c r="P2" s="49" t="s">
        <v>54</v>
      </c>
      <c r="Q2" s="49" t="s">
        <v>55</v>
      </c>
      <c r="R2" s="49" t="s">
        <v>56</v>
      </c>
      <c r="S2" s="49" t="s">
        <v>57</v>
      </c>
      <c r="T2" s="49" t="s">
        <v>58</v>
      </c>
      <c r="U2" s="49" t="s">
        <v>59</v>
      </c>
      <c r="V2" s="49" t="s">
        <v>60</v>
      </c>
      <c r="W2" s="49" t="s">
        <v>61</v>
      </c>
      <c r="X2" s="49" t="s">
        <v>62</v>
      </c>
      <c r="Y2" s="49" t="s">
        <v>63</v>
      </c>
      <c r="Z2" s="49" t="s">
        <v>64</v>
      </c>
      <c r="AA2" s="49" t="s">
        <v>65</v>
      </c>
      <c r="AB2" s="50" t="s">
        <v>66</v>
      </c>
      <c r="AC2" s="51" t="s">
        <v>67</v>
      </c>
      <c r="AD2" s="51" t="s">
        <v>68</v>
      </c>
      <c r="AE2" s="51" t="s">
        <v>69</v>
      </c>
      <c r="AF2" s="51" t="s">
        <v>70</v>
      </c>
      <c r="AG2" s="51" t="s">
        <v>71</v>
      </c>
      <c r="AH2" s="51" t="s">
        <v>72</v>
      </c>
    </row>
    <row r="3" spans="2:34" ht="15.75" thickBot="1" x14ac:dyDescent="0.3">
      <c r="B3" s="52">
        <v>1</v>
      </c>
      <c r="C3" s="52" t="s">
        <v>73</v>
      </c>
      <c r="D3" s="52" t="s">
        <v>74</v>
      </c>
      <c r="E3" s="52" t="s">
        <v>75</v>
      </c>
      <c r="F3" s="53">
        <v>45808</v>
      </c>
      <c r="G3" s="52" t="s">
        <v>76</v>
      </c>
      <c r="H3" s="52" t="s">
        <v>77</v>
      </c>
      <c r="I3" s="52" t="s">
        <v>78</v>
      </c>
      <c r="J3" s="54" t="s">
        <v>79</v>
      </c>
      <c r="K3" s="55" t="s">
        <v>80</v>
      </c>
      <c r="L3" s="56" t="s">
        <v>81</v>
      </c>
      <c r="M3" s="57" t="s">
        <v>82</v>
      </c>
      <c r="N3" s="58">
        <v>45647</v>
      </c>
      <c r="O3" s="57">
        <v>783326066</v>
      </c>
      <c r="P3" s="54">
        <v>10274</v>
      </c>
      <c r="Q3" s="54">
        <v>10274</v>
      </c>
      <c r="R3" s="57">
        <v>33</v>
      </c>
      <c r="S3" s="59">
        <v>1152439</v>
      </c>
      <c r="T3" s="57"/>
      <c r="U3" s="59">
        <v>576220</v>
      </c>
      <c r="V3" s="57">
        <v>0</v>
      </c>
      <c r="W3" s="57">
        <v>66</v>
      </c>
      <c r="X3" s="57">
        <v>22</v>
      </c>
      <c r="Y3" s="57">
        <v>5</v>
      </c>
      <c r="Z3" s="59">
        <v>1728758</v>
      </c>
      <c r="AA3" s="59">
        <v>1728758</v>
      </c>
      <c r="AB3" s="60">
        <v>1728659</v>
      </c>
      <c r="AC3" s="59">
        <v>1152439</v>
      </c>
      <c r="AD3" s="61">
        <v>1281065.0599999998</v>
      </c>
      <c r="AE3" s="38"/>
      <c r="AF3" s="38"/>
      <c r="AG3" s="38"/>
      <c r="AH3" s="9"/>
    </row>
    <row r="4" spans="2:34" ht="15.75" thickBot="1" x14ac:dyDescent="0.3">
      <c r="B4" s="62">
        <v>2</v>
      </c>
      <c r="C4" s="52" t="s">
        <v>73</v>
      </c>
      <c r="D4" s="52" t="s">
        <v>74</v>
      </c>
      <c r="E4" s="52" t="s">
        <v>75</v>
      </c>
      <c r="F4" s="53">
        <v>45808</v>
      </c>
      <c r="G4" s="52" t="s">
        <v>76</v>
      </c>
      <c r="H4" s="52" t="s">
        <v>77</v>
      </c>
      <c r="I4" s="52" t="s">
        <v>78</v>
      </c>
      <c r="J4" s="54" t="s">
        <v>83</v>
      </c>
      <c r="K4" s="55" t="s">
        <v>80</v>
      </c>
      <c r="L4" s="62" t="s">
        <v>84</v>
      </c>
      <c r="M4" s="62" t="s">
        <v>85</v>
      </c>
      <c r="N4" s="58">
        <v>45647</v>
      </c>
      <c r="O4" s="54">
        <v>783326083</v>
      </c>
      <c r="P4" s="54" t="s">
        <v>86</v>
      </c>
      <c r="Q4" s="54" t="s">
        <v>86</v>
      </c>
      <c r="R4" s="59">
        <v>39</v>
      </c>
      <c r="S4" s="59">
        <v>367761</v>
      </c>
      <c r="T4" s="62"/>
      <c r="U4" s="59">
        <v>183880.5</v>
      </c>
      <c r="V4" s="57">
        <v>0</v>
      </c>
      <c r="W4" s="52">
        <v>78</v>
      </c>
      <c r="X4" s="52">
        <v>39</v>
      </c>
      <c r="Y4" s="52">
        <v>1</v>
      </c>
      <c r="Z4" s="59">
        <v>551759</v>
      </c>
      <c r="AA4" s="59">
        <v>551759</v>
      </c>
      <c r="AB4" s="63">
        <v>551642</v>
      </c>
      <c r="AC4" s="64">
        <v>367761</v>
      </c>
      <c r="AD4" s="61" t="s">
        <v>87</v>
      </c>
      <c r="AE4" s="9"/>
      <c r="AF4" s="9"/>
      <c r="AG4" s="9"/>
      <c r="AH4" s="9"/>
    </row>
    <row r="5" spans="2:34" s="68" customFormat="1" x14ac:dyDescent="0.25">
      <c r="B5" s="52">
        <v>3</v>
      </c>
      <c r="C5" s="52" t="s">
        <v>73</v>
      </c>
      <c r="D5" s="52" t="s">
        <v>74</v>
      </c>
      <c r="E5" s="52" t="s">
        <v>75</v>
      </c>
      <c r="F5" s="53">
        <v>45808</v>
      </c>
      <c r="G5" s="52" t="s">
        <v>76</v>
      </c>
      <c r="H5" s="52" t="s">
        <v>77</v>
      </c>
      <c r="I5" s="52" t="s">
        <v>78</v>
      </c>
      <c r="J5" s="65" t="s">
        <v>88</v>
      </c>
      <c r="K5" s="66" t="s">
        <v>80</v>
      </c>
      <c r="L5" s="52" t="s">
        <v>89</v>
      </c>
      <c r="M5" s="52" t="s">
        <v>90</v>
      </c>
      <c r="N5" s="53">
        <v>45755</v>
      </c>
      <c r="O5" s="52">
        <v>783339910</v>
      </c>
      <c r="P5" s="57" t="s">
        <v>86</v>
      </c>
      <c r="Q5" s="57" t="s">
        <v>86</v>
      </c>
      <c r="R5" s="52">
        <v>52</v>
      </c>
      <c r="S5" s="67">
        <v>651176</v>
      </c>
      <c r="T5" s="52">
        <v>0</v>
      </c>
      <c r="U5" s="67">
        <v>325588</v>
      </c>
      <c r="V5" s="52">
        <v>0</v>
      </c>
      <c r="W5" s="67">
        <v>104</v>
      </c>
      <c r="X5" s="52">
        <v>52</v>
      </c>
      <c r="Y5" s="67">
        <v>1</v>
      </c>
      <c r="Z5" s="67">
        <v>976920</v>
      </c>
      <c r="AA5" s="67">
        <v>976920</v>
      </c>
    </row>
    <row r="6" spans="2:34" x14ac:dyDescent="0.25">
      <c r="B6" s="38">
        <v>4</v>
      </c>
      <c r="C6" s="52" t="s">
        <v>73</v>
      </c>
      <c r="D6" s="52" t="s">
        <v>74</v>
      </c>
      <c r="E6" s="52" t="s">
        <v>75</v>
      </c>
      <c r="F6" s="53">
        <v>45808</v>
      </c>
      <c r="G6" s="52" t="s">
        <v>76</v>
      </c>
      <c r="H6" s="52" t="s">
        <v>77</v>
      </c>
      <c r="I6" s="52" t="s">
        <v>78</v>
      </c>
      <c r="J6" s="69" t="s">
        <v>91</v>
      </c>
      <c r="K6" s="66" t="s">
        <v>80</v>
      </c>
      <c r="L6" s="70" t="s">
        <v>92</v>
      </c>
      <c r="M6" s="70" t="s">
        <v>93</v>
      </c>
      <c r="N6" s="71">
        <v>45766</v>
      </c>
      <c r="O6" s="72">
        <v>783339575</v>
      </c>
      <c r="P6" s="57" t="s">
        <v>86</v>
      </c>
      <c r="Q6" s="57" t="s">
        <v>86</v>
      </c>
      <c r="R6" s="38">
        <v>60</v>
      </c>
      <c r="S6" s="69">
        <v>896340</v>
      </c>
      <c r="T6" s="38">
        <v>0</v>
      </c>
      <c r="U6" s="73">
        <v>448080</v>
      </c>
      <c r="V6" s="38">
        <v>0</v>
      </c>
      <c r="W6" s="38">
        <v>120</v>
      </c>
      <c r="X6" s="38">
        <v>60</v>
      </c>
      <c r="Y6" s="38">
        <v>1</v>
      </c>
      <c r="Z6" s="73">
        <v>1344420</v>
      </c>
      <c r="AA6" s="73">
        <v>1344420</v>
      </c>
    </row>
  </sheetData>
  <autoFilter ref="B2:AH6" xr:uid="{36F179EE-50CA-4FDC-BE41-2CA707423BA9}"/>
  <conditionalFormatting sqref="K3">
    <cfRule type="duplicateValues" dxfId="25" priority="2"/>
  </conditionalFormatting>
  <conditionalFormatting sqref="K4:K6">
    <cfRule type="duplicateValues" dxfId="2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EFD8-B10B-4484-8A45-1F017D7D4412}">
  <dimension ref="B1:AE16"/>
  <sheetViews>
    <sheetView tabSelected="1" topLeftCell="R1" workbookViewId="0">
      <selection activeCell="L3" sqref="L3:AE14"/>
    </sheetView>
  </sheetViews>
  <sheetFormatPr defaultRowHeight="15" x14ac:dyDescent="0.25"/>
  <cols>
    <col min="2" max="2" width="14.42578125" hidden="1" customWidth="1"/>
    <col min="3" max="3" width="13.42578125" hidden="1" customWidth="1"/>
    <col min="4" max="4" width="13.85546875" hidden="1" customWidth="1"/>
    <col min="5" max="5" width="19.28515625" hidden="1" customWidth="1"/>
    <col min="6" max="6" width="17.85546875" hidden="1" customWidth="1"/>
    <col min="7" max="7" width="23.42578125" hidden="1" customWidth="1"/>
    <col min="8" max="9" width="19.7109375" hidden="1" customWidth="1"/>
    <col min="10" max="10" width="12.28515625" hidden="1" customWidth="1"/>
    <col min="11" max="11" width="17.7109375" hidden="1" customWidth="1"/>
    <col min="12" max="12" width="14.42578125" bestFit="1" customWidth="1"/>
    <col min="13" max="13" width="10.140625" customWidth="1"/>
    <col min="14" max="14" width="10.140625" hidden="1" customWidth="1"/>
    <col min="15" max="15" width="10.140625" customWidth="1"/>
    <col min="16" max="16" width="11.7109375" customWidth="1"/>
    <col min="17" max="17" width="10.85546875" customWidth="1"/>
    <col min="18" max="18" width="11" customWidth="1"/>
    <col min="19" max="19" width="11.140625" customWidth="1"/>
    <col min="20" max="20" width="14.140625" customWidth="1"/>
    <col min="21" max="21" width="12.28515625" customWidth="1"/>
    <col min="22" max="22" width="12.7109375" bestFit="1" customWidth="1"/>
    <col min="23" max="23" width="13.28515625" bestFit="1" customWidth="1"/>
    <col min="24" max="24" width="9.42578125" customWidth="1"/>
    <col min="25" max="25" width="10.85546875" customWidth="1"/>
    <col min="26" max="26" width="11" customWidth="1"/>
    <col min="27" max="27" width="11.5703125" customWidth="1"/>
    <col min="28" max="28" width="9.42578125" customWidth="1"/>
    <col min="29" max="29" width="8.7109375" bestFit="1" customWidth="1"/>
    <col min="30" max="30" width="13.5703125" bestFit="1" customWidth="1"/>
    <col min="31" max="31" width="13.5703125" customWidth="1"/>
  </cols>
  <sheetData>
    <row r="1" spans="2:31" x14ac:dyDescent="0.25">
      <c r="L1" s="107"/>
      <c r="M1" s="107"/>
      <c r="N1" s="37"/>
      <c r="O1" s="107"/>
      <c r="P1" s="107"/>
      <c r="Q1" s="107"/>
      <c r="R1" s="107"/>
      <c r="S1" s="107"/>
      <c r="T1" s="107"/>
      <c r="U1" s="107"/>
      <c r="V1" s="107"/>
      <c r="W1" s="107"/>
      <c r="X1" s="108">
        <f>SUBTOTAL(9,X4:X14)</f>
        <v>60</v>
      </c>
      <c r="Y1" s="109">
        <f>SUBTOTAL(9,Y4:Y14)</f>
        <v>896160</v>
      </c>
      <c r="Z1" s="109">
        <f>SUBTOTAL(9,Z4:Z14)</f>
        <v>39956.757666024176</v>
      </c>
      <c r="AA1" s="109">
        <f>SUBTOTAL(9,AA4:AA14)</f>
        <v>936116.75766602415</v>
      </c>
      <c r="AB1" s="107"/>
      <c r="AC1" s="110"/>
      <c r="AD1" s="110"/>
      <c r="AE1" s="110"/>
    </row>
    <row r="2" spans="2:31" x14ac:dyDescent="0.25">
      <c r="C2">
        <f>SUBTOTAL(9,C4:C14)</f>
        <v>43943.900000000009</v>
      </c>
      <c r="D2">
        <f>SUBTOTAL(9,D4:D14)</f>
        <v>92722561.668000013</v>
      </c>
      <c r="F2">
        <f>SUBTOTAL(9,F4:F14)</f>
        <v>8027607.7199999997</v>
      </c>
      <c r="H2">
        <f>SUBTOTAL(9,H4:H14)</f>
        <v>21236655</v>
      </c>
      <c r="J2">
        <f>SUBTOTAL(9,J4:J14)</f>
        <v>121986824.388</v>
      </c>
      <c r="L2" s="99" t="s">
        <v>21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"/>
      <c r="AD2" s="9"/>
      <c r="AE2" s="9"/>
    </row>
    <row r="3" spans="2:31" ht="60" x14ac:dyDescent="0.25">
      <c r="B3" s="7" t="s">
        <v>18</v>
      </c>
      <c r="C3" s="3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 t="s">
        <v>16</v>
      </c>
      <c r="I3" s="4" t="s">
        <v>17</v>
      </c>
      <c r="J3" s="5" t="s">
        <v>19</v>
      </c>
      <c r="K3" s="97" t="s">
        <v>20</v>
      </c>
      <c r="L3" s="7" t="s">
        <v>18</v>
      </c>
      <c r="M3" s="100" t="s">
        <v>22</v>
      </c>
      <c r="N3" s="100"/>
      <c r="O3" s="100" t="s">
        <v>94</v>
      </c>
      <c r="P3" s="101" t="s">
        <v>35</v>
      </c>
      <c r="Q3" s="101" t="s">
        <v>34</v>
      </c>
      <c r="R3" s="101" t="s">
        <v>33</v>
      </c>
      <c r="S3" s="101" t="s">
        <v>32</v>
      </c>
      <c r="T3" s="102" t="s">
        <v>30</v>
      </c>
      <c r="U3" s="102" t="s">
        <v>31</v>
      </c>
      <c r="V3" s="101" t="s">
        <v>29</v>
      </c>
      <c r="W3" s="101" t="s">
        <v>39</v>
      </c>
      <c r="X3" s="103" t="s">
        <v>23</v>
      </c>
      <c r="Y3" s="103" t="s">
        <v>24</v>
      </c>
      <c r="Z3" s="103" t="s">
        <v>25</v>
      </c>
      <c r="AA3" s="103" t="s">
        <v>26</v>
      </c>
      <c r="AB3" s="103" t="s">
        <v>27</v>
      </c>
      <c r="AC3" s="103" t="s">
        <v>36</v>
      </c>
      <c r="AD3" s="103" t="s">
        <v>37</v>
      </c>
      <c r="AE3" s="103" t="s">
        <v>38</v>
      </c>
    </row>
    <row r="4" spans="2:31" x14ac:dyDescent="0.25">
      <c r="B4" s="1" t="s">
        <v>0</v>
      </c>
      <c r="C4" s="6">
        <v>652.29999999999995</v>
      </c>
      <c r="D4" s="6">
        <v>978450</v>
      </c>
      <c r="E4" s="6">
        <v>1500</v>
      </c>
      <c r="F4" s="6">
        <v>94583.5</v>
      </c>
      <c r="G4" s="6">
        <v>145</v>
      </c>
      <c r="H4" s="6">
        <v>456610</v>
      </c>
      <c r="I4" s="6">
        <v>700</v>
      </c>
      <c r="J4" s="8">
        <v>1529643.5</v>
      </c>
      <c r="K4" s="98">
        <v>2345</v>
      </c>
      <c r="L4" s="104" t="s">
        <v>0</v>
      </c>
      <c r="M4" s="85">
        <v>43943.900000000009</v>
      </c>
      <c r="N4" s="74">
        <v>1500</v>
      </c>
      <c r="O4" s="79">
        <v>14500</v>
      </c>
      <c r="P4" s="79">
        <v>92722561.668000013</v>
      </c>
      <c r="Q4" s="79">
        <f>P4/M4</f>
        <v>2110.021224060677</v>
      </c>
      <c r="R4" s="79">
        <v>8027607.7199999997</v>
      </c>
      <c r="S4" s="79">
        <f>R4/M4</f>
        <v>182.6785451450599</v>
      </c>
      <c r="T4" s="79">
        <v>21236655</v>
      </c>
      <c r="U4" s="79">
        <f>T4/M4</f>
        <v>483.26741595534298</v>
      </c>
      <c r="V4" s="79">
        <v>121986824.388</v>
      </c>
      <c r="W4" s="79">
        <f>V4/O4</f>
        <v>8412.8844405517248</v>
      </c>
      <c r="X4" s="38"/>
      <c r="Y4" s="38"/>
      <c r="Z4" s="111"/>
      <c r="AA4" s="111"/>
      <c r="AB4" s="38"/>
      <c r="AC4" s="106" cm="1">
        <f t="array" ref="AC4">SUM(AA4:AA14/(SUM(X4:X14)))</f>
        <v>15601.945961100402</v>
      </c>
      <c r="AD4" s="106">
        <f>W4-AC4</f>
        <v>-7189.0615205486774</v>
      </c>
      <c r="AE4" s="106">
        <f>AC4*SUM(M4)</f>
        <v>685610353.12000012</v>
      </c>
    </row>
    <row r="5" spans="2:31" x14ac:dyDescent="0.25">
      <c r="B5" s="1" t="s">
        <v>1</v>
      </c>
      <c r="C5" s="6">
        <v>1133</v>
      </c>
      <c r="D5" s="6">
        <v>1699500</v>
      </c>
      <c r="E5" s="6">
        <v>1500</v>
      </c>
      <c r="F5" s="6">
        <v>164285</v>
      </c>
      <c r="G5" s="6">
        <v>145</v>
      </c>
      <c r="H5" s="6">
        <v>793100</v>
      </c>
      <c r="I5" s="6">
        <v>700</v>
      </c>
      <c r="J5" s="8">
        <v>2656885</v>
      </c>
      <c r="K5" s="98">
        <v>2345</v>
      </c>
      <c r="L5" s="104" t="s">
        <v>1</v>
      </c>
      <c r="M5" s="85"/>
      <c r="N5" s="74">
        <v>1500</v>
      </c>
      <c r="O5" s="79"/>
      <c r="P5" s="79"/>
      <c r="Q5" s="79"/>
      <c r="R5" s="79"/>
      <c r="S5" s="79"/>
      <c r="T5" s="79"/>
      <c r="U5" s="79"/>
      <c r="V5" s="79"/>
      <c r="W5" s="79"/>
      <c r="X5" s="38"/>
      <c r="Y5" s="38"/>
      <c r="Z5" s="38"/>
      <c r="AA5" s="38"/>
      <c r="AB5" s="38"/>
      <c r="AC5" s="106"/>
      <c r="AD5" s="106"/>
      <c r="AE5" s="106"/>
    </row>
    <row r="6" spans="2:31" x14ac:dyDescent="0.25">
      <c r="B6" s="1" t="s">
        <v>2</v>
      </c>
      <c r="C6" s="6">
        <v>440</v>
      </c>
      <c r="D6" s="6">
        <v>660000</v>
      </c>
      <c r="E6" s="6">
        <v>1500</v>
      </c>
      <c r="F6" s="6">
        <v>63800</v>
      </c>
      <c r="G6" s="6">
        <v>145</v>
      </c>
      <c r="H6" s="6">
        <v>308000</v>
      </c>
      <c r="I6" s="6">
        <v>700</v>
      </c>
      <c r="J6" s="8">
        <v>1031800</v>
      </c>
      <c r="K6" s="98">
        <v>2345</v>
      </c>
      <c r="L6" s="104" t="s">
        <v>2</v>
      </c>
      <c r="M6" s="85"/>
      <c r="N6" s="74">
        <v>1500</v>
      </c>
      <c r="O6" s="79"/>
      <c r="P6" s="79"/>
      <c r="Q6" s="79"/>
      <c r="R6" s="79"/>
      <c r="S6" s="79"/>
      <c r="T6" s="79"/>
      <c r="U6" s="79"/>
      <c r="V6" s="79"/>
      <c r="W6" s="79"/>
      <c r="X6" s="38"/>
      <c r="Y6" s="38"/>
      <c r="Z6" s="38"/>
      <c r="AA6" s="38"/>
      <c r="AB6" s="38"/>
      <c r="AC6" s="106"/>
      <c r="AD6" s="106"/>
      <c r="AE6" s="106"/>
    </row>
    <row r="7" spans="2:31" x14ac:dyDescent="0.25">
      <c r="B7" s="1" t="s">
        <v>3</v>
      </c>
      <c r="C7" s="6">
        <v>787.59999999999991</v>
      </c>
      <c r="D7" s="6">
        <v>5428596.7999999998</v>
      </c>
      <c r="E7" s="6">
        <v>6892.5810055865932</v>
      </c>
      <c r="F7" s="6">
        <v>130541.84</v>
      </c>
      <c r="G7" s="6">
        <v>165.7463687150838</v>
      </c>
      <c r="H7" s="6">
        <v>454520</v>
      </c>
      <c r="I7" s="6">
        <v>577.09497206703918</v>
      </c>
      <c r="J7" s="8">
        <v>6013658.6399999997</v>
      </c>
      <c r="K7" s="98">
        <v>7635.4223463687158</v>
      </c>
      <c r="L7" s="104" t="s">
        <v>3</v>
      </c>
      <c r="M7" s="85"/>
      <c r="N7" s="74">
        <v>1500</v>
      </c>
      <c r="O7" s="79"/>
      <c r="P7" s="79"/>
      <c r="Q7" s="79"/>
      <c r="R7" s="79"/>
      <c r="S7" s="79"/>
      <c r="T7" s="79"/>
      <c r="U7" s="79"/>
      <c r="V7" s="79"/>
      <c r="W7" s="79"/>
      <c r="X7" s="38"/>
      <c r="Y7" s="38"/>
      <c r="Z7" s="38"/>
      <c r="AA7" s="38"/>
      <c r="AB7" s="38"/>
      <c r="AC7" s="106"/>
      <c r="AD7" s="106"/>
      <c r="AE7" s="106"/>
    </row>
    <row r="8" spans="2:31" x14ac:dyDescent="0.25">
      <c r="B8" s="1" t="s">
        <v>4</v>
      </c>
      <c r="C8" s="6">
        <v>1970.1</v>
      </c>
      <c r="D8" s="6">
        <v>2955150</v>
      </c>
      <c r="E8" s="6">
        <v>1500</v>
      </c>
      <c r="F8" s="6">
        <v>285664.5</v>
      </c>
      <c r="G8" s="6">
        <v>145</v>
      </c>
      <c r="H8" s="6">
        <v>1379070</v>
      </c>
      <c r="I8" s="6">
        <v>700</v>
      </c>
      <c r="J8" s="8">
        <v>4619884.5</v>
      </c>
      <c r="K8" s="98">
        <v>2345</v>
      </c>
      <c r="L8" s="104" t="s">
        <v>4</v>
      </c>
      <c r="M8" s="85"/>
      <c r="N8" s="74">
        <v>1500</v>
      </c>
      <c r="O8" s="79"/>
      <c r="P8" s="79"/>
      <c r="Q8" s="79"/>
      <c r="R8" s="79"/>
      <c r="S8" s="79"/>
      <c r="T8" s="79"/>
      <c r="U8" s="79"/>
      <c r="V8" s="79"/>
      <c r="W8" s="79"/>
      <c r="X8" s="38"/>
      <c r="Y8" s="38"/>
      <c r="Z8" s="38"/>
      <c r="AA8" s="38"/>
      <c r="AB8" s="38"/>
      <c r="AC8" s="106"/>
      <c r="AD8" s="106"/>
      <c r="AE8" s="106"/>
    </row>
    <row r="9" spans="2:31" x14ac:dyDescent="0.25">
      <c r="B9" s="1" t="s">
        <v>5</v>
      </c>
      <c r="C9" s="6">
        <v>711.7</v>
      </c>
      <c r="D9" s="6">
        <v>2397714</v>
      </c>
      <c r="E9" s="6">
        <v>3368.9953632148377</v>
      </c>
      <c r="F9" s="6">
        <v>146261.5</v>
      </c>
      <c r="G9" s="6">
        <v>205.5100463678516</v>
      </c>
      <c r="H9" s="6">
        <v>527890</v>
      </c>
      <c r="I9" s="6">
        <v>741.73106646058727</v>
      </c>
      <c r="J9" s="8">
        <v>3071865.5</v>
      </c>
      <c r="K9" s="98">
        <v>4316.2364760432765</v>
      </c>
      <c r="L9" s="104" t="s">
        <v>5</v>
      </c>
      <c r="M9" s="85"/>
      <c r="N9" s="74">
        <v>1500</v>
      </c>
      <c r="O9" s="79"/>
      <c r="P9" s="79"/>
      <c r="Q9" s="79"/>
      <c r="R9" s="79"/>
      <c r="S9" s="79"/>
      <c r="T9" s="79"/>
      <c r="U9" s="79"/>
      <c r="V9" s="79"/>
      <c r="W9" s="79"/>
      <c r="X9" s="38"/>
      <c r="Y9" s="38"/>
      <c r="Z9" s="38"/>
      <c r="AA9" s="38"/>
      <c r="AB9" s="38"/>
      <c r="AC9" s="106"/>
      <c r="AD9" s="106"/>
      <c r="AE9" s="106"/>
    </row>
    <row r="10" spans="2:31" x14ac:dyDescent="0.25">
      <c r="B10" s="1" t="s">
        <v>6</v>
      </c>
      <c r="C10" s="6">
        <v>421.3</v>
      </c>
      <c r="D10" s="6">
        <v>631950</v>
      </c>
      <c r="E10" s="6">
        <v>1500</v>
      </c>
      <c r="F10" s="6">
        <v>61088.5</v>
      </c>
      <c r="G10" s="6">
        <v>145</v>
      </c>
      <c r="H10" s="6">
        <v>294910</v>
      </c>
      <c r="I10" s="6">
        <v>700</v>
      </c>
      <c r="J10" s="8">
        <v>987948.5</v>
      </c>
      <c r="K10" s="98">
        <v>2345</v>
      </c>
      <c r="L10" s="104" t="s">
        <v>6</v>
      </c>
      <c r="M10" s="85"/>
      <c r="N10" s="74">
        <v>1500</v>
      </c>
      <c r="O10" s="79"/>
      <c r="P10" s="79"/>
      <c r="Q10" s="79"/>
      <c r="R10" s="79"/>
      <c r="S10" s="79"/>
      <c r="T10" s="79"/>
      <c r="U10" s="79"/>
      <c r="V10" s="79"/>
      <c r="W10" s="79"/>
      <c r="X10" s="38"/>
      <c r="Y10" s="38"/>
      <c r="Z10" s="38"/>
      <c r="AA10" s="38"/>
      <c r="AB10" s="38"/>
      <c r="AC10" s="106"/>
      <c r="AD10" s="106"/>
      <c r="AE10" s="106"/>
    </row>
    <row r="11" spans="2:31" x14ac:dyDescent="0.25">
      <c r="B11" s="2" t="s">
        <v>7</v>
      </c>
      <c r="C11" s="6">
        <v>11771.100000000002</v>
      </c>
      <c r="D11" s="6">
        <v>48851921.030000009</v>
      </c>
      <c r="E11" s="6">
        <v>4150.1576768526302</v>
      </c>
      <c r="F11" s="6">
        <v>2203549.92</v>
      </c>
      <c r="G11" s="6">
        <v>187.19999999999996</v>
      </c>
      <c r="H11" s="6">
        <v>5296995</v>
      </c>
      <c r="I11" s="6">
        <v>449.99999999999994</v>
      </c>
      <c r="J11" s="8">
        <v>56352465.95000001</v>
      </c>
      <c r="K11" s="98">
        <v>4787.3576768526309</v>
      </c>
      <c r="L11" s="104" t="s">
        <v>7</v>
      </c>
      <c r="M11" s="85"/>
      <c r="N11" s="112">
        <v>12469</v>
      </c>
      <c r="O11" s="79"/>
      <c r="P11" s="79"/>
      <c r="Q11" s="79"/>
      <c r="R11" s="79"/>
      <c r="S11" s="79"/>
      <c r="T11" s="79"/>
      <c r="U11" s="79"/>
      <c r="V11" s="79"/>
      <c r="W11" s="79"/>
      <c r="X11" s="38"/>
      <c r="Y11" s="38"/>
      <c r="Z11" s="38"/>
      <c r="AA11" s="38"/>
      <c r="AB11" s="38"/>
      <c r="AC11" s="106"/>
      <c r="AD11" s="106"/>
      <c r="AE11" s="106"/>
    </row>
    <row r="12" spans="2:31" x14ac:dyDescent="0.25">
      <c r="B12" s="1" t="s">
        <v>8</v>
      </c>
      <c r="C12" s="6">
        <v>10274</v>
      </c>
      <c r="D12" s="6">
        <v>1281065.0599999998</v>
      </c>
      <c r="E12" s="6">
        <v>124.68999999999998</v>
      </c>
      <c r="F12" s="6">
        <v>1923292.7999999998</v>
      </c>
      <c r="G12" s="6">
        <v>187.2</v>
      </c>
      <c r="H12" s="6">
        <v>4623300</v>
      </c>
      <c r="I12" s="6">
        <v>450</v>
      </c>
      <c r="J12" s="8">
        <v>7827657.8599999994</v>
      </c>
      <c r="K12" s="98">
        <v>761.89</v>
      </c>
      <c r="L12" s="104" t="s">
        <v>8</v>
      </c>
      <c r="M12" s="85"/>
      <c r="N12" s="113">
        <v>12469</v>
      </c>
      <c r="O12" s="79"/>
      <c r="P12" s="79"/>
      <c r="Q12" s="79"/>
      <c r="R12" s="79"/>
      <c r="S12" s="79"/>
      <c r="T12" s="79"/>
      <c r="U12" s="79"/>
      <c r="V12" s="79"/>
      <c r="W12" s="79"/>
      <c r="X12" s="38">
        <v>60</v>
      </c>
      <c r="Y12" s="36">
        <v>896160</v>
      </c>
      <c r="Z12" s="36">
        <f>(R4+T4)/M4*X12</f>
        <v>39956.757666024176</v>
      </c>
      <c r="AA12" s="36">
        <f>Y12+Z12</f>
        <v>936116.75766602415</v>
      </c>
      <c r="AB12" s="105">
        <f>AA12/V4</f>
        <v>7.6739169362139009E-3</v>
      </c>
      <c r="AC12" s="106"/>
      <c r="AD12" s="106"/>
      <c r="AE12" s="106"/>
    </row>
    <row r="13" spans="2:31" x14ac:dyDescent="0.25">
      <c r="B13" s="1" t="s">
        <v>9</v>
      </c>
      <c r="C13" s="6">
        <v>5060</v>
      </c>
      <c r="D13" s="6">
        <v>1261862.8</v>
      </c>
      <c r="E13" s="6">
        <v>249.38</v>
      </c>
      <c r="F13" s="6">
        <v>947232</v>
      </c>
      <c r="G13" s="6">
        <v>187.2</v>
      </c>
      <c r="H13" s="6">
        <v>2277000</v>
      </c>
      <c r="I13" s="6">
        <v>450</v>
      </c>
      <c r="J13" s="8">
        <v>4486094.8</v>
      </c>
      <c r="K13" s="98">
        <v>886.57999999999993</v>
      </c>
      <c r="L13" s="104" t="s">
        <v>9</v>
      </c>
      <c r="M13" s="85"/>
      <c r="N13" s="113">
        <v>12469</v>
      </c>
      <c r="O13" s="79"/>
      <c r="P13" s="79"/>
      <c r="Q13" s="79"/>
      <c r="R13" s="79"/>
      <c r="S13" s="79"/>
      <c r="T13" s="79"/>
      <c r="U13" s="79"/>
      <c r="V13" s="79"/>
      <c r="W13" s="79"/>
      <c r="X13" s="38"/>
      <c r="Y13" s="38"/>
      <c r="Z13" s="38"/>
      <c r="AA13" s="38"/>
      <c r="AB13" s="38"/>
      <c r="AC13" s="106"/>
      <c r="AD13" s="106"/>
      <c r="AE13" s="106"/>
    </row>
    <row r="14" spans="2:31" x14ac:dyDescent="0.25">
      <c r="B14" s="2" t="s">
        <v>10</v>
      </c>
      <c r="C14" s="6">
        <v>10722.800000000001</v>
      </c>
      <c r="D14" s="6">
        <v>26576351.978</v>
      </c>
      <c r="E14" s="6">
        <v>2478.4899446040213</v>
      </c>
      <c r="F14" s="6">
        <v>2007308.16</v>
      </c>
      <c r="G14" s="6">
        <v>187.19999999999996</v>
      </c>
      <c r="H14" s="6">
        <v>4825260</v>
      </c>
      <c r="I14" s="6">
        <v>449.99999999999994</v>
      </c>
      <c r="J14" s="8">
        <v>33408920.138</v>
      </c>
      <c r="K14" s="98">
        <v>3115.6899446040211</v>
      </c>
      <c r="L14" s="104" t="s">
        <v>10</v>
      </c>
      <c r="M14" s="85"/>
      <c r="N14" s="113">
        <v>10187</v>
      </c>
      <c r="O14" s="79"/>
      <c r="P14" s="79"/>
      <c r="Q14" s="79"/>
      <c r="R14" s="79"/>
      <c r="S14" s="79"/>
      <c r="T14" s="79"/>
      <c r="U14" s="79"/>
      <c r="V14" s="79"/>
      <c r="W14" s="79"/>
      <c r="X14" s="38"/>
      <c r="Y14" s="38"/>
      <c r="Z14" s="38"/>
      <c r="AA14" s="38"/>
      <c r="AB14" s="38"/>
      <c r="AC14" s="106"/>
      <c r="AD14" s="106"/>
      <c r="AE14" s="106"/>
    </row>
    <row r="16" spans="2:31" x14ac:dyDescent="0.25">
      <c r="P16" s="13"/>
      <c r="R16">
        <f>8413*184</f>
        <v>1547992</v>
      </c>
    </row>
  </sheetData>
  <autoFilter ref="B3:AB14" xr:uid="{E827EFD8-B10B-4484-8A45-1F017D7D4412}"/>
  <mergeCells count="14">
    <mergeCell ref="AC4:AC14"/>
    <mergeCell ref="AD4:AD14"/>
    <mergeCell ref="AE4:AE14"/>
    <mergeCell ref="L2:AB2"/>
    <mergeCell ref="V4:V14"/>
    <mergeCell ref="W4:W14"/>
    <mergeCell ref="M4:M14"/>
    <mergeCell ref="P4:P14"/>
    <mergeCell ref="Q4:Q14"/>
    <mergeCell ref="R4:R14"/>
    <mergeCell ref="S4:S14"/>
    <mergeCell ref="T4:T14"/>
    <mergeCell ref="U4:U14"/>
    <mergeCell ref="O4:O14"/>
  </mergeCells>
  <conditionalFormatting sqref="X3">
    <cfRule type="duplicateValues" dxfId="23" priority="10"/>
  </conditionalFormatting>
  <conditionalFormatting sqref="X3:Y3">
    <cfRule type="duplicateValues" dxfId="22" priority="11"/>
  </conditionalFormatting>
  <conditionalFormatting sqref="Y3">
    <cfRule type="duplicateValues" dxfId="21" priority="9"/>
  </conditionalFormatting>
  <conditionalFormatting sqref="Z3:AA3">
    <cfRule type="duplicateValues" dxfId="20" priority="8"/>
  </conditionalFormatting>
  <conditionalFormatting sqref="AB3">
    <cfRule type="duplicateValues" dxfId="19" priority="7"/>
  </conditionalFormatting>
  <conditionalFormatting sqref="AC3">
    <cfRule type="duplicateValues" dxfId="18" priority="5"/>
  </conditionalFormatting>
  <conditionalFormatting sqref="AD3">
    <cfRule type="duplicateValues" dxfId="17" priority="2"/>
  </conditionalFormatting>
  <conditionalFormatting sqref="AE3">
    <cfRule type="duplicateValues" dxfId="1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2A5-9ED7-4E0C-8A76-1D8C5BCAEF50}">
  <dimension ref="B1:T14"/>
  <sheetViews>
    <sheetView topLeftCell="A3" workbookViewId="0">
      <selection activeCell="D3" sqref="D3"/>
    </sheetView>
  </sheetViews>
  <sheetFormatPr defaultRowHeight="15" x14ac:dyDescent="0.25"/>
  <cols>
    <col min="2" max="2" width="14.42578125" bestFit="1" customWidth="1"/>
    <col min="3" max="3" width="11.5703125" bestFit="1" customWidth="1"/>
    <col min="4" max="4" width="11.5703125" customWidth="1"/>
    <col min="5" max="5" width="11.5703125" bestFit="1" customWidth="1"/>
    <col min="6" max="6" width="11.28515625" customWidth="1"/>
    <col min="7" max="7" width="10.5703125" bestFit="1" customWidth="1"/>
    <col min="8" max="8" width="10.7109375" bestFit="1" customWidth="1"/>
    <col min="9" max="9" width="11.5703125" bestFit="1" customWidth="1"/>
    <col min="10" max="10" width="12.85546875" customWidth="1"/>
    <col min="11" max="11" width="12.5703125" bestFit="1" customWidth="1"/>
    <col min="12" max="12" width="9" bestFit="1" customWidth="1"/>
    <col min="13" max="13" width="12.42578125" customWidth="1"/>
    <col min="14" max="14" width="10.7109375" customWidth="1"/>
    <col min="15" max="15" width="10" bestFit="1" customWidth="1"/>
    <col min="16" max="16" width="11.85546875" customWidth="1"/>
    <col min="18" max="18" width="8.7109375" bestFit="1" customWidth="1"/>
    <col min="19" max="19" width="12.85546875" customWidth="1"/>
    <col min="20" max="20" width="13.140625" customWidth="1"/>
  </cols>
  <sheetData>
    <row r="1" spans="2:20" ht="15.75" thickBot="1" x14ac:dyDescent="0.3">
      <c r="M1" s="19">
        <f>SUBTOTAL(9,M4:M14)</f>
        <v>124</v>
      </c>
      <c r="N1" s="44">
        <f>SUBTOTAL(9,N4:N14)</f>
        <v>2171376</v>
      </c>
      <c r="O1" s="44">
        <f>SUBTOTAL(9,O4:O14)</f>
        <v>82577.29917644996</v>
      </c>
      <c r="P1" s="44">
        <f>SUBTOTAL(9,P4:P14)</f>
        <v>2253953.2991764499</v>
      </c>
      <c r="Q1" s="20"/>
    </row>
    <row r="2" spans="2:20" ht="15.75" thickBot="1" x14ac:dyDescent="0.3">
      <c r="B2" s="90" t="s">
        <v>21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  <c r="N2" s="92"/>
      <c r="O2" s="92"/>
      <c r="P2" s="92"/>
      <c r="Q2" s="93"/>
    </row>
    <row r="3" spans="2:20" ht="60.75" thickBot="1" x14ac:dyDescent="0.3">
      <c r="B3" s="10" t="s">
        <v>18</v>
      </c>
      <c r="C3" s="11" t="s">
        <v>22</v>
      </c>
      <c r="D3" s="11" t="s">
        <v>94</v>
      </c>
      <c r="E3" s="40" t="s">
        <v>35</v>
      </c>
      <c r="F3" s="40" t="s">
        <v>34</v>
      </c>
      <c r="G3" s="40" t="s">
        <v>33</v>
      </c>
      <c r="H3" s="40" t="s">
        <v>32</v>
      </c>
      <c r="I3" s="12" t="s">
        <v>30</v>
      </c>
      <c r="J3" s="12" t="s">
        <v>31</v>
      </c>
      <c r="K3" s="40" t="s">
        <v>29</v>
      </c>
      <c r="L3" s="41" t="s">
        <v>39</v>
      </c>
      <c r="M3" s="22" t="s">
        <v>28</v>
      </c>
      <c r="N3" s="23" t="s">
        <v>24</v>
      </c>
      <c r="O3" s="23" t="s">
        <v>25</v>
      </c>
      <c r="P3" s="23" t="s">
        <v>26</v>
      </c>
      <c r="Q3" s="24" t="s">
        <v>27</v>
      </c>
      <c r="R3" s="42" t="s">
        <v>36</v>
      </c>
      <c r="S3" s="39" t="s">
        <v>37</v>
      </c>
      <c r="T3" s="43" t="s">
        <v>38</v>
      </c>
    </row>
    <row r="4" spans="2:20" x14ac:dyDescent="0.25">
      <c r="B4" s="14" t="s">
        <v>0</v>
      </c>
      <c r="C4" s="84">
        <v>43943.900000000009</v>
      </c>
      <c r="D4" s="87">
        <v>14500</v>
      </c>
      <c r="E4" s="78">
        <v>92722561.668000013</v>
      </c>
      <c r="F4" s="78">
        <f>E4/C4</f>
        <v>2110.021224060677</v>
      </c>
      <c r="G4" s="78">
        <v>8027607.7199999997</v>
      </c>
      <c r="H4" s="78">
        <f>G4/C4</f>
        <v>182.6785451450599</v>
      </c>
      <c r="I4" s="78">
        <v>21236655</v>
      </c>
      <c r="J4" s="78">
        <f>I4/C4</f>
        <v>483.26741595534298</v>
      </c>
      <c r="K4" s="78">
        <v>121986824.388</v>
      </c>
      <c r="L4" s="81">
        <f>K4/D4</f>
        <v>8412.8844405517248</v>
      </c>
      <c r="M4" s="25"/>
      <c r="N4" s="26"/>
      <c r="O4" s="27"/>
      <c r="P4" s="27"/>
      <c r="Q4" s="28"/>
      <c r="R4" s="75" cm="1">
        <f t="array" ref="R4">SUM(P4:P14/(SUM(M4:M14)))</f>
        <v>18177.042735293951</v>
      </c>
      <c r="S4" s="75">
        <f>L4-R4</f>
        <v>-9764.1582947422266</v>
      </c>
      <c r="T4" s="75">
        <f>R4*SUM(C4)</f>
        <v>798770148.25548398</v>
      </c>
    </row>
    <row r="5" spans="2:20" x14ac:dyDescent="0.25">
      <c r="B5" s="15" t="s">
        <v>1</v>
      </c>
      <c r="C5" s="85"/>
      <c r="D5" s="88"/>
      <c r="E5" s="79"/>
      <c r="F5" s="79"/>
      <c r="G5" s="79"/>
      <c r="H5" s="79"/>
      <c r="I5" s="79"/>
      <c r="J5" s="79"/>
      <c r="K5" s="79"/>
      <c r="L5" s="82"/>
      <c r="M5" s="29"/>
      <c r="N5" s="18"/>
      <c r="O5" s="18"/>
      <c r="P5" s="18"/>
      <c r="Q5" s="30"/>
      <c r="R5" s="76"/>
      <c r="S5" s="76"/>
      <c r="T5" s="76"/>
    </row>
    <row r="6" spans="2:20" x14ac:dyDescent="0.25">
      <c r="B6" s="15" t="s">
        <v>2</v>
      </c>
      <c r="C6" s="85"/>
      <c r="D6" s="88"/>
      <c r="E6" s="79"/>
      <c r="F6" s="79"/>
      <c r="G6" s="79"/>
      <c r="H6" s="79"/>
      <c r="I6" s="79"/>
      <c r="J6" s="79"/>
      <c r="K6" s="79"/>
      <c r="L6" s="82"/>
      <c r="M6" s="29"/>
      <c r="N6" s="18"/>
      <c r="O6" s="18"/>
      <c r="P6" s="18"/>
      <c r="Q6" s="30"/>
      <c r="R6" s="76"/>
      <c r="S6" s="76"/>
      <c r="T6" s="76"/>
    </row>
    <row r="7" spans="2:20" x14ac:dyDescent="0.25">
      <c r="B7" s="15" t="s">
        <v>3</v>
      </c>
      <c r="C7" s="85"/>
      <c r="D7" s="88"/>
      <c r="E7" s="79"/>
      <c r="F7" s="79"/>
      <c r="G7" s="79"/>
      <c r="H7" s="79"/>
      <c r="I7" s="79"/>
      <c r="J7" s="79"/>
      <c r="K7" s="79"/>
      <c r="L7" s="82"/>
      <c r="M7" s="29"/>
      <c r="N7" s="18"/>
      <c r="O7" s="18"/>
      <c r="P7" s="18"/>
      <c r="Q7" s="30"/>
      <c r="R7" s="76"/>
      <c r="S7" s="76"/>
      <c r="T7" s="76"/>
    </row>
    <row r="8" spans="2:20" x14ac:dyDescent="0.25">
      <c r="B8" s="15" t="s">
        <v>4</v>
      </c>
      <c r="C8" s="85"/>
      <c r="D8" s="88"/>
      <c r="E8" s="79"/>
      <c r="F8" s="79"/>
      <c r="G8" s="79"/>
      <c r="H8" s="79"/>
      <c r="I8" s="79"/>
      <c r="J8" s="79"/>
      <c r="K8" s="79"/>
      <c r="L8" s="82"/>
      <c r="M8" s="29"/>
      <c r="N8" s="18"/>
      <c r="O8" s="18"/>
      <c r="P8" s="18"/>
      <c r="Q8" s="30"/>
      <c r="R8" s="76"/>
      <c r="S8" s="76"/>
      <c r="T8" s="76"/>
    </row>
    <row r="9" spans="2:20" x14ac:dyDescent="0.25">
      <c r="B9" s="15" t="s">
        <v>5</v>
      </c>
      <c r="C9" s="85"/>
      <c r="D9" s="88"/>
      <c r="E9" s="79"/>
      <c r="F9" s="79"/>
      <c r="G9" s="79"/>
      <c r="H9" s="79"/>
      <c r="I9" s="79"/>
      <c r="J9" s="79"/>
      <c r="K9" s="79"/>
      <c r="L9" s="82"/>
      <c r="M9" s="29"/>
      <c r="N9" s="18"/>
      <c r="O9" s="18"/>
      <c r="P9" s="18"/>
      <c r="Q9" s="30"/>
      <c r="R9" s="76"/>
      <c r="S9" s="76"/>
      <c r="T9" s="76"/>
    </row>
    <row r="10" spans="2:20" x14ac:dyDescent="0.25">
      <c r="B10" s="15" t="s">
        <v>6</v>
      </c>
      <c r="C10" s="85"/>
      <c r="D10" s="88"/>
      <c r="E10" s="79"/>
      <c r="F10" s="79"/>
      <c r="G10" s="79"/>
      <c r="H10" s="79"/>
      <c r="I10" s="79"/>
      <c r="J10" s="79"/>
      <c r="K10" s="79"/>
      <c r="L10" s="82"/>
      <c r="M10" s="29"/>
      <c r="N10" s="18"/>
      <c r="O10" s="18"/>
      <c r="P10" s="18"/>
      <c r="Q10" s="30"/>
      <c r="R10" s="76"/>
      <c r="S10" s="76"/>
      <c r="T10" s="76"/>
    </row>
    <row r="11" spans="2:20" x14ac:dyDescent="0.25">
      <c r="B11" s="16" t="s">
        <v>7</v>
      </c>
      <c r="C11" s="85"/>
      <c r="D11" s="88"/>
      <c r="E11" s="79"/>
      <c r="F11" s="79"/>
      <c r="G11" s="79"/>
      <c r="H11" s="79"/>
      <c r="I11" s="79"/>
      <c r="J11" s="79"/>
      <c r="K11" s="79"/>
      <c r="L11" s="82"/>
      <c r="M11" s="29"/>
      <c r="N11" s="18"/>
      <c r="O11" s="18"/>
      <c r="P11" s="18"/>
      <c r="Q11" s="30"/>
      <c r="R11" s="76"/>
      <c r="S11" s="76"/>
      <c r="T11" s="76"/>
    </row>
    <row r="12" spans="2:20" x14ac:dyDescent="0.25">
      <c r="B12" s="15" t="s">
        <v>8</v>
      </c>
      <c r="C12" s="85"/>
      <c r="D12" s="88"/>
      <c r="E12" s="79"/>
      <c r="F12" s="79"/>
      <c r="G12" s="79"/>
      <c r="H12" s="79"/>
      <c r="I12" s="79"/>
      <c r="J12" s="79"/>
      <c r="K12" s="79"/>
      <c r="L12" s="82"/>
      <c r="M12" s="31">
        <v>124</v>
      </c>
      <c r="N12" s="36">
        <f>1520200+651176</f>
        <v>2171376</v>
      </c>
      <c r="O12" s="36">
        <f>(G4+I4)/C4*M12</f>
        <v>82577.29917644996</v>
      </c>
      <c r="P12" s="36">
        <f>N12+O12</f>
        <v>2253953.2991764499</v>
      </c>
      <c r="Q12" s="35">
        <f>P12/K4</f>
        <v>1.8477022502097155E-2</v>
      </c>
      <c r="R12" s="76"/>
      <c r="S12" s="76"/>
      <c r="T12" s="76"/>
    </row>
    <row r="13" spans="2:20" x14ac:dyDescent="0.25">
      <c r="B13" s="15" t="s">
        <v>9</v>
      </c>
      <c r="C13" s="85"/>
      <c r="D13" s="88"/>
      <c r="E13" s="79"/>
      <c r="F13" s="79"/>
      <c r="G13" s="79"/>
      <c r="H13" s="79"/>
      <c r="I13" s="79"/>
      <c r="J13" s="79"/>
      <c r="K13" s="79"/>
      <c r="L13" s="82"/>
      <c r="M13" s="29"/>
      <c r="N13" s="18"/>
      <c r="O13" s="18"/>
      <c r="P13" s="18"/>
      <c r="Q13" s="30"/>
      <c r="R13" s="76"/>
      <c r="S13" s="76"/>
      <c r="T13" s="76"/>
    </row>
    <row r="14" spans="2:20" ht="15.75" thickBot="1" x14ac:dyDescent="0.3">
      <c r="B14" s="17" t="s">
        <v>10</v>
      </c>
      <c r="C14" s="86"/>
      <c r="D14" s="89"/>
      <c r="E14" s="80"/>
      <c r="F14" s="80"/>
      <c r="G14" s="80"/>
      <c r="H14" s="80"/>
      <c r="I14" s="80"/>
      <c r="J14" s="80"/>
      <c r="K14" s="80"/>
      <c r="L14" s="83"/>
      <c r="M14" s="32"/>
      <c r="N14" s="33"/>
      <c r="O14" s="33"/>
      <c r="P14" s="33"/>
      <c r="Q14" s="34"/>
      <c r="R14" s="77"/>
      <c r="S14" s="77"/>
      <c r="T14" s="77"/>
    </row>
  </sheetData>
  <mergeCells count="14">
    <mergeCell ref="R4:R14"/>
    <mergeCell ref="T4:T14"/>
    <mergeCell ref="S4:S14"/>
    <mergeCell ref="B2:Q2"/>
    <mergeCell ref="C4:C14"/>
    <mergeCell ref="E4:E14"/>
    <mergeCell ref="F4:F14"/>
    <mergeCell ref="G4:G14"/>
    <mergeCell ref="H4:H14"/>
    <mergeCell ref="I4:I14"/>
    <mergeCell ref="J4:J14"/>
    <mergeCell ref="K4:K14"/>
    <mergeCell ref="L4:L14"/>
    <mergeCell ref="D4:D14"/>
  </mergeCells>
  <conditionalFormatting sqref="M3">
    <cfRule type="duplicateValues" dxfId="15" priority="8"/>
  </conditionalFormatting>
  <conditionalFormatting sqref="M3:N3">
    <cfRule type="duplicateValues" dxfId="14" priority="9"/>
  </conditionalFormatting>
  <conditionalFormatting sqref="N3">
    <cfRule type="duplicateValues" dxfId="13" priority="7"/>
  </conditionalFormatting>
  <conditionalFormatting sqref="O3:P3">
    <cfRule type="duplicateValues" dxfId="12" priority="6"/>
  </conditionalFormatting>
  <conditionalFormatting sqref="Q3">
    <cfRule type="duplicateValues" dxfId="11" priority="5"/>
  </conditionalFormatting>
  <conditionalFormatting sqref="R3">
    <cfRule type="duplicateValues" dxfId="10" priority="4"/>
  </conditionalFormatting>
  <conditionalFormatting sqref="S3">
    <cfRule type="duplicateValues" dxfId="9" priority="2"/>
  </conditionalFormatting>
  <conditionalFormatting sqref="T3">
    <cfRule type="duplicateValues" dxfId="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F079-466D-4FA4-B59F-D2613E295DBD}">
  <dimension ref="B1:T14"/>
  <sheetViews>
    <sheetView workbookViewId="0">
      <selection activeCell="D3" sqref="D3"/>
    </sheetView>
  </sheetViews>
  <sheetFormatPr defaultRowHeight="15" x14ac:dyDescent="0.25"/>
  <cols>
    <col min="2" max="2" width="14.42578125" bestFit="1" customWidth="1"/>
    <col min="3" max="3" width="11.5703125" bestFit="1" customWidth="1"/>
    <col min="4" max="4" width="11.5703125" customWidth="1"/>
    <col min="5" max="5" width="11.5703125" bestFit="1" customWidth="1"/>
    <col min="6" max="6" width="10.7109375" bestFit="1" customWidth="1"/>
    <col min="7" max="7" width="10.5703125" bestFit="1" customWidth="1"/>
    <col min="8" max="8" width="10.7109375" bestFit="1" customWidth="1"/>
    <col min="9" max="9" width="14.140625" bestFit="1" customWidth="1"/>
    <col min="10" max="10" width="11.5703125" bestFit="1" customWidth="1"/>
    <col min="11" max="11" width="12.5703125" bestFit="1" customWidth="1"/>
    <col min="12" max="12" width="9" bestFit="1" customWidth="1"/>
    <col min="13" max="13" width="12.140625" customWidth="1"/>
    <col min="14" max="14" width="10.7109375" customWidth="1"/>
    <col min="15" max="15" width="10.140625" customWidth="1"/>
    <col min="16" max="16" width="9.7109375" customWidth="1"/>
    <col min="17" max="17" width="9" customWidth="1"/>
    <col min="18" max="18" width="8.7109375" bestFit="1" customWidth="1"/>
    <col min="19" max="19" width="12.7109375" bestFit="1" customWidth="1"/>
    <col min="20" max="20" width="14.5703125" bestFit="1" customWidth="1"/>
  </cols>
  <sheetData>
    <row r="1" spans="2:20" ht="15.75" thickBot="1" x14ac:dyDescent="0.3">
      <c r="M1" s="19">
        <f>SUBTOTAL(9,M4:M14)</f>
        <v>184</v>
      </c>
      <c r="N1" s="44">
        <f>SUBTOTAL(9,N4:N14)</f>
        <v>3067536</v>
      </c>
      <c r="O1" s="44">
        <f>SUBTOTAL(9,O4:O14)</f>
        <v>122534.05684247414</v>
      </c>
      <c r="P1" s="44">
        <f>SUBTOTAL(9,P4:P14)</f>
        <v>3190070.0568424743</v>
      </c>
      <c r="Q1" s="21"/>
    </row>
    <row r="2" spans="2:20" ht="15.75" thickBot="1" x14ac:dyDescent="0.3">
      <c r="B2" s="90" t="s">
        <v>21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  <c r="N2" s="92"/>
      <c r="O2" s="92"/>
      <c r="P2" s="92"/>
      <c r="Q2" s="93"/>
    </row>
    <row r="3" spans="2:20" ht="60.75" thickBot="1" x14ac:dyDescent="0.3">
      <c r="B3" s="10" t="s">
        <v>18</v>
      </c>
      <c r="C3" s="11" t="s">
        <v>22</v>
      </c>
      <c r="D3" s="11" t="s">
        <v>94</v>
      </c>
      <c r="E3" s="40" t="s">
        <v>35</v>
      </c>
      <c r="F3" s="40" t="s">
        <v>34</v>
      </c>
      <c r="G3" s="40" t="s">
        <v>33</v>
      </c>
      <c r="H3" s="40" t="s">
        <v>32</v>
      </c>
      <c r="I3" s="12" t="s">
        <v>30</v>
      </c>
      <c r="J3" s="12" t="s">
        <v>31</v>
      </c>
      <c r="K3" s="40" t="s">
        <v>29</v>
      </c>
      <c r="L3" s="41" t="s">
        <v>39</v>
      </c>
      <c r="M3" s="22" t="s">
        <v>28</v>
      </c>
      <c r="N3" s="23" t="s">
        <v>24</v>
      </c>
      <c r="O3" s="23" t="s">
        <v>25</v>
      </c>
      <c r="P3" s="23" t="s">
        <v>26</v>
      </c>
      <c r="Q3" s="24" t="s">
        <v>27</v>
      </c>
      <c r="R3" s="39" t="s">
        <v>36</v>
      </c>
      <c r="S3" s="39" t="s">
        <v>37</v>
      </c>
      <c r="T3" s="43" t="s">
        <v>38</v>
      </c>
    </row>
    <row r="4" spans="2:20" x14ac:dyDescent="0.25">
      <c r="B4" s="14" t="s">
        <v>0</v>
      </c>
      <c r="C4" s="84">
        <v>43943.900000000009</v>
      </c>
      <c r="D4" s="94">
        <v>14500</v>
      </c>
      <c r="E4" s="78">
        <v>92722561.668000013</v>
      </c>
      <c r="F4" s="78">
        <f>E4/C4</f>
        <v>2110.021224060677</v>
      </c>
      <c r="G4" s="78">
        <v>8027607.7199999997</v>
      </c>
      <c r="H4" s="78">
        <f>G4/C4</f>
        <v>182.6785451450599</v>
      </c>
      <c r="I4" s="78">
        <v>21236655</v>
      </c>
      <c r="J4" s="78">
        <f>I4/C4</f>
        <v>483.26741595534298</v>
      </c>
      <c r="K4" s="78">
        <v>121986824.388</v>
      </c>
      <c r="L4" s="81">
        <f>K4/D4</f>
        <v>8412.8844405517248</v>
      </c>
      <c r="M4" s="25"/>
      <c r="N4" s="26"/>
      <c r="O4" s="27"/>
      <c r="P4" s="27"/>
      <c r="Q4" s="28"/>
      <c r="R4" s="75" cm="1">
        <f t="array" ref="R4">SUM(P4:P14/(SUM(M4:M14)))</f>
        <v>17337.33726544823</v>
      </c>
      <c r="S4" s="75">
        <f>L4-R4</f>
        <v>-8924.4528248965053</v>
      </c>
      <c r="T4" s="75">
        <f>R4*SUM(C4)</f>
        <v>761870215.05913067</v>
      </c>
    </row>
    <row r="5" spans="2:20" x14ac:dyDescent="0.25">
      <c r="B5" s="15" t="s">
        <v>1</v>
      </c>
      <c r="C5" s="85"/>
      <c r="D5" s="95"/>
      <c r="E5" s="79"/>
      <c r="F5" s="79"/>
      <c r="G5" s="79"/>
      <c r="H5" s="79"/>
      <c r="I5" s="79"/>
      <c r="J5" s="79"/>
      <c r="K5" s="79"/>
      <c r="L5" s="82"/>
      <c r="M5" s="29"/>
      <c r="N5" s="18"/>
      <c r="O5" s="18"/>
      <c r="P5" s="18"/>
      <c r="Q5" s="30"/>
      <c r="R5" s="76"/>
      <c r="S5" s="76"/>
      <c r="T5" s="76"/>
    </row>
    <row r="6" spans="2:20" x14ac:dyDescent="0.25">
      <c r="B6" s="15" t="s">
        <v>2</v>
      </c>
      <c r="C6" s="85"/>
      <c r="D6" s="95"/>
      <c r="E6" s="79"/>
      <c r="F6" s="79"/>
      <c r="G6" s="79"/>
      <c r="H6" s="79"/>
      <c r="I6" s="79"/>
      <c r="J6" s="79"/>
      <c r="K6" s="79"/>
      <c r="L6" s="82"/>
      <c r="M6" s="29"/>
      <c r="N6" s="18"/>
      <c r="O6" s="18"/>
      <c r="P6" s="18"/>
      <c r="Q6" s="30"/>
      <c r="R6" s="76"/>
      <c r="S6" s="76"/>
      <c r="T6" s="76"/>
    </row>
    <row r="7" spans="2:20" x14ac:dyDescent="0.25">
      <c r="B7" s="15" t="s">
        <v>3</v>
      </c>
      <c r="C7" s="85"/>
      <c r="D7" s="95"/>
      <c r="E7" s="79"/>
      <c r="F7" s="79"/>
      <c r="G7" s="79"/>
      <c r="H7" s="79"/>
      <c r="I7" s="79"/>
      <c r="J7" s="79"/>
      <c r="K7" s="79"/>
      <c r="L7" s="82"/>
      <c r="M7" s="29"/>
      <c r="N7" s="18"/>
      <c r="O7" s="18"/>
      <c r="P7" s="18"/>
      <c r="Q7" s="30"/>
      <c r="R7" s="76"/>
      <c r="S7" s="76"/>
      <c r="T7" s="76"/>
    </row>
    <row r="8" spans="2:20" x14ac:dyDescent="0.25">
      <c r="B8" s="15" t="s">
        <v>4</v>
      </c>
      <c r="C8" s="85"/>
      <c r="D8" s="95"/>
      <c r="E8" s="79"/>
      <c r="F8" s="79"/>
      <c r="G8" s="79"/>
      <c r="H8" s="79"/>
      <c r="I8" s="79"/>
      <c r="J8" s="79"/>
      <c r="K8" s="79"/>
      <c r="L8" s="82"/>
      <c r="M8" s="29"/>
      <c r="N8" s="18"/>
      <c r="O8" s="18"/>
      <c r="P8" s="18"/>
      <c r="Q8" s="30"/>
      <c r="R8" s="76"/>
      <c r="S8" s="76"/>
      <c r="T8" s="76"/>
    </row>
    <row r="9" spans="2:20" x14ac:dyDescent="0.25">
      <c r="B9" s="15" t="s">
        <v>5</v>
      </c>
      <c r="C9" s="85"/>
      <c r="D9" s="95"/>
      <c r="E9" s="79"/>
      <c r="F9" s="79"/>
      <c r="G9" s="79"/>
      <c r="H9" s="79"/>
      <c r="I9" s="79"/>
      <c r="J9" s="79"/>
      <c r="K9" s="79"/>
      <c r="L9" s="82"/>
      <c r="M9" s="29"/>
      <c r="N9" s="18"/>
      <c r="O9" s="18"/>
      <c r="P9" s="18"/>
      <c r="Q9" s="30"/>
      <c r="R9" s="76"/>
      <c r="S9" s="76"/>
      <c r="T9" s="76"/>
    </row>
    <row r="10" spans="2:20" x14ac:dyDescent="0.25">
      <c r="B10" s="15" t="s">
        <v>6</v>
      </c>
      <c r="C10" s="85"/>
      <c r="D10" s="95"/>
      <c r="E10" s="79"/>
      <c r="F10" s="79"/>
      <c r="G10" s="79"/>
      <c r="H10" s="79"/>
      <c r="I10" s="79"/>
      <c r="J10" s="79"/>
      <c r="K10" s="79"/>
      <c r="L10" s="82"/>
      <c r="M10" s="29"/>
      <c r="N10" s="18"/>
      <c r="O10" s="18"/>
      <c r="P10" s="18"/>
      <c r="Q10" s="30"/>
      <c r="R10" s="76"/>
      <c r="S10" s="76"/>
      <c r="T10" s="76"/>
    </row>
    <row r="11" spans="2:20" x14ac:dyDescent="0.25">
      <c r="B11" s="16" t="s">
        <v>7</v>
      </c>
      <c r="C11" s="85"/>
      <c r="D11" s="95"/>
      <c r="E11" s="79"/>
      <c r="F11" s="79"/>
      <c r="G11" s="79"/>
      <c r="H11" s="79"/>
      <c r="I11" s="79"/>
      <c r="J11" s="79"/>
      <c r="K11" s="79"/>
      <c r="L11" s="82"/>
      <c r="M11" s="29"/>
      <c r="N11" s="18"/>
      <c r="O11" s="18"/>
      <c r="P11" s="18"/>
      <c r="Q11" s="30"/>
      <c r="R11" s="76"/>
      <c r="S11" s="76"/>
      <c r="T11" s="76"/>
    </row>
    <row r="12" spans="2:20" x14ac:dyDescent="0.25">
      <c r="B12" s="15" t="s">
        <v>8</v>
      </c>
      <c r="C12" s="85"/>
      <c r="D12" s="95"/>
      <c r="E12" s="79"/>
      <c r="F12" s="79"/>
      <c r="G12" s="79"/>
      <c r="H12" s="79"/>
      <c r="I12" s="79"/>
      <c r="J12" s="79"/>
      <c r="K12" s="79"/>
      <c r="L12" s="82"/>
      <c r="M12" s="31">
        <f>124+60</f>
        <v>184</v>
      </c>
      <c r="N12" s="36">
        <f>1520200+651176+896160</f>
        <v>3067536</v>
      </c>
      <c r="O12" s="36">
        <f>(G4+I4)/C4*M12</f>
        <v>122534.05684247414</v>
      </c>
      <c r="P12" s="36">
        <f>N12+O12</f>
        <v>3190070.0568424743</v>
      </c>
      <c r="Q12" s="35">
        <f>P12/K4</f>
        <v>2.6150939438311059E-2</v>
      </c>
      <c r="R12" s="76"/>
      <c r="S12" s="76"/>
      <c r="T12" s="76"/>
    </row>
    <row r="13" spans="2:20" x14ac:dyDescent="0.25">
      <c r="B13" s="15" t="s">
        <v>9</v>
      </c>
      <c r="C13" s="85"/>
      <c r="D13" s="95"/>
      <c r="E13" s="79"/>
      <c r="F13" s="79"/>
      <c r="G13" s="79"/>
      <c r="H13" s="79"/>
      <c r="I13" s="79"/>
      <c r="J13" s="79"/>
      <c r="K13" s="79"/>
      <c r="L13" s="82"/>
      <c r="M13" s="29"/>
      <c r="N13" s="18"/>
      <c r="O13" s="18"/>
      <c r="P13" s="18"/>
      <c r="Q13" s="30"/>
      <c r="R13" s="76"/>
      <c r="S13" s="76"/>
      <c r="T13" s="76"/>
    </row>
    <row r="14" spans="2:20" ht="15.75" thickBot="1" x14ac:dyDescent="0.3">
      <c r="B14" s="17" t="s">
        <v>10</v>
      </c>
      <c r="C14" s="86"/>
      <c r="D14" s="96"/>
      <c r="E14" s="80"/>
      <c r="F14" s="80"/>
      <c r="G14" s="80"/>
      <c r="H14" s="80"/>
      <c r="I14" s="80"/>
      <c r="J14" s="80"/>
      <c r="K14" s="80"/>
      <c r="L14" s="83"/>
      <c r="M14" s="32"/>
      <c r="N14" s="33"/>
      <c r="O14" s="33"/>
      <c r="P14" s="33"/>
      <c r="Q14" s="34"/>
      <c r="R14" s="77"/>
      <c r="S14" s="77"/>
      <c r="T14" s="77"/>
    </row>
  </sheetData>
  <mergeCells count="14">
    <mergeCell ref="R4:R14"/>
    <mergeCell ref="S4:S14"/>
    <mergeCell ref="T4:T14"/>
    <mergeCell ref="B2:Q2"/>
    <mergeCell ref="C4:C14"/>
    <mergeCell ref="E4:E14"/>
    <mergeCell ref="F4:F14"/>
    <mergeCell ref="G4:G14"/>
    <mergeCell ref="H4:H14"/>
    <mergeCell ref="I4:I14"/>
    <mergeCell ref="J4:J14"/>
    <mergeCell ref="K4:K14"/>
    <mergeCell ref="L4:L14"/>
    <mergeCell ref="D4:D14"/>
  </mergeCells>
  <conditionalFormatting sqref="M3">
    <cfRule type="duplicateValues" dxfId="7" priority="8"/>
  </conditionalFormatting>
  <conditionalFormatting sqref="M3:N3">
    <cfRule type="duplicateValues" dxfId="6" priority="9"/>
  </conditionalFormatting>
  <conditionalFormatting sqref="N3">
    <cfRule type="duplicateValues" dxfId="5" priority="7"/>
  </conditionalFormatting>
  <conditionalFormatting sqref="O3:P3">
    <cfRule type="duplicateValues" dxfId="4" priority="6"/>
  </conditionalFormatting>
  <conditionalFormatting sqref="Q3">
    <cfRule type="duplicateValues" dxfId="3" priority="5"/>
  </conditionalFormatting>
  <conditionalFormatting sqref="R3">
    <cfRule type="duplicateValues" dxfId="2" priority="4"/>
  </conditionalFormatting>
  <conditionalFormatting sqref="S3">
    <cfRule type="duplicateValues" dxfId="1" priority="1"/>
  </conditionalFormatting>
  <conditionalFormatting sqref="T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 details</vt:lpstr>
      <vt:lpstr>Current DN</vt:lpstr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2025-04-04T08:20:43Z</dcterms:created>
  <dcterms:modified xsi:type="dcterms:W3CDTF">2025-06-11T10:55:11Z</dcterms:modified>
</cp:coreProperties>
</file>