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r_sashwat_cloudextel_com/Documents/TrenchExtractor/"/>
    </mc:Choice>
  </mc:AlternateContent>
  <xr:revisionPtr revIDLastSave="0" documentId="8_{878A07ED-DD4E-476C-9264-C259E1F162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Sheet1!$B$2:$BE$41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AW41" i="1"/>
  <c r="AW40" i="1"/>
  <c r="AW39" i="1"/>
  <c r="AW35" i="1"/>
  <c r="AS4" i="1"/>
  <c r="AS7" i="1"/>
  <c r="AS8" i="1"/>
  <c r="AS9" i="1"/>
  <c r="AS10" i="1"/>
  <c r="AS15" i="1"/>
  <c r="AS20" i="1"/>
  <c r="AS35" i="1"/>
  <c r="AT35" i="1" s="1"/>
  <c r="AS36" i="1"/>
  <c r="AS37" i="1"/>
  <c r="AS39" i="1"/>
  <c r="AS40" i="1"/>
  <c r="AS41" i="1"/>
  <c r="AS3" i="1"/>
  <c r="BJ5" i="1" l="1"/>
  <c r="BJ6" i="1"/>
  <c r="BJ7" i="1"/>
  <c r="BJ12" i="1"/>
  <c r="BJ13" i="1"/>
  <c r="BJ14" i="1"/>
  <c r="BJ15" i="1"/>
  <c r="BJ16" i="1"/>
  <c r="BJ17" i="1"/>
  <c r="BJ18" i="1"/>
  <c r="BJ19" i="1"/>
  <c r="BJ20" i="1"/>
  <c r="BJ21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G4" i="1"/>
  <c r="BH4" i="1" s="1"/>
  <c r="BJ4" i="1" s="1"/>
  <c r="BH23" i="1"/>
  <c r="BJ23" i="1" s="1"/>
  <c r="BH22" i="1"/>
  <c r="BJ22" i="1" s="1"/>
  <c r="BH11" i="1"/>
  <c r="BJ11" i="1" s="1"/>
  <c r="BH10" i="1"/>
  <c r="BJ10" i="1" s="1"/>
  <c r="BH9" i="1"/>
  <c r="BJ9" i="1" s="1"/>
  <c r="BH8" i="1"/>
  <c r="BJ8" i="1" s="1"/>
  <c r="BH3" i="1"/>
  <c r="BJ3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" i="1"/>
  <c r="F5" i="1"/>
  <c r="F3" i="1"/>
  <c r="AX41" i="1" l="1"/>
  <c r="AY41" i="1" s="1"/>
  <c r="AV41" i="1"/>
  <c r="AR41" i="1"/>
  <c r="B4" i="1"/>
  <c r="B5" i="1" s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A41" i="1" l="1"/>
  <c r="AT41" i="1"/>
  <c r="AL24" i="1"/>
  <c r="AR20" i="1"/>
  <c r="AZ17" i="1"/>
  <c r="AS17" i="1" s="1"/>
  <c r="AZ6" i="1"/>
  <c r="AS6" i="1" s="1"/>
  <c r="AZ5" i="1"/>
  <c r="AS5" i="1" s="1"/>
  <c r="AZ23" i="1"/>
  <c r="AS23" i="1" s="1"/>
  <c r="AZ22" i="1"/>
  <c r="AS22" i="1" s="1"/>
  <c r="AZ11" i="1"/>
  <c r="AS11" i="1" s="1"/>
  <c r="BA20" i="1" l="1"/>
  <c r="AT20" i="1"/>
  <c r="AR40" i="1"/>
  <c r="AX40" i="1"/>
  <c r="AY40" i="1" s="1"/>
  <c r="AV39" i="1"/>
  <c r="AV40" i="1"/>
  <c r="AR39" i="1"/>
  <c r="AX39" i="1"/>
  <c r="BA39" i="1" l="1"/>
  <c r="AT39" i="1"/>
  <c r="BA40" i="1"/>
  <c r="AT40" i="1"/>
  <c r="AY39" i="1"/>
  <c r="BL4" i="1" l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" i="1"/>
  <c r="BA35" i="1" l="1"/>
  <c r="AV37" i="1"/>
  <c r="AV38" i="1"/>
  <c r="AV36" i="1"/>
  <c r="AL37" i="1"/>
  <c r="AW37" i="1" s="1"/>
  <c r="AL36" i="1"/>
  <c r="AW36" i="1" s="1"/>
  <c r="AN16" i="1"/>
  <c r="AO24" i="1"/>
  <c r="AO25" i="1"/>
  <c r="AO26" i="1"/>
  <c r="AO27" i="1"/>
  <c r="AO28" i="1"/>
  <c r="AO30" i="1"/>
  <c r="AO31" i="1"/>
  <c r="AO32" i="1"/>
  <c r="AO33" i="1"/>
  <c r="AO34" i="1"/>
  <c r="AO21" i="1"/>
  <c r="AO22" i="1"/>
  <c r="AO23" i="1"/>
  <c r="AO17" i="1"/>
  <c r="AO18" i="1"/>
  <c r="AO19" i="1"/>
  <c r="AO12" i="1"/>
  <c r="AO13" i="1"/>
  <c r="AO14" i="1"/>
  <c r="AO11" i="1"/>
  <c r="AO6" i="1"/>
  <c r="AO7" i="1"/>
  <c r="AN24" i="1"/>
  <c r="AN25" i="1"/>
  <c r="AN26" i="1"/>
  <c r="AN27" i="1"/>
  <c r="AN28" i="1"/>
  <c r="AN30" i="1"/>
  <c r="AN31" i="1"/>
  <c r="AN32" i="1"/>
  <c r="AN33" i="1"/>
  <c r="AN34" i="1"/>
  <c r="AN21" i="1"/>
  <c r="AN22" i="1"/>
  <c r="AN23" i="1"/>
  <c r="AN17" i="1"/>
  <c r="AN18" i="1"/>
  <c r="AN19" i="1"/>
  <c r="AN12" i="1"/>
  <c r="AN13" i="1"/>
  <c r="AN14" i="1"/>
  <c r="AN11" i="1"/>
  <c r="AN7" i="1"/>
  <c r="AN6" i="1"/>
  <c r="AO4" i="1"/>
  <c r="AL3" i="1"/>
  <c r="AL21" i="1"/>
  <c r="AL19" i="1"/>
  <c r="AL18" i="1"/>
  <c r="AL16" i="1"/>
  <c r="AL13" i="1"/>
  <c r="AL14" i="1"/>
  <c r="AL12" i="1"/>
  <c r="AL38" i="1"/>
  <c r="AW38" i="1" s="1"/>
  <c r="AL31" i="1"/>
  <c r="AL32" i="1"/>
  <c r="AL33" i="1"/>
  <c r="AL34" i="1"/>
  <c r="AL30" i="1"/>
  <c r="AZ24" i="1"/>
  <c r="AS24" i="1" s="1"/>
  <c r="AL25" i="1"/>
  <c r="AL26" i="1"/>
  <c r="AL27" i="1"/>
  <c r="AL28" i="1"/>
  <c r="AX35" i="1"/>
  <c r="AY35" i="1" s="1"/>
  <c r="AV35" i="1"/>
  <c r="AW28" i="1" l="1"/>
  <c r="AX28" i="1" s="1"/>
  <c r="AW34" i="1"/>
  <c r="AW27" i="1"/>
  <c r="AX27" i="1" s="1"/>
  <c r="AW31" i="1"/>
  <c r="AX31" i="1" s="1"/>
  <c r="AW30" i="1"/>
  <c r="AX30" i="1" s="1"/>
  <c r="AW26" i="1"/>
  <c r="AX26" i="1" s="1"/>
  <c r="AW33" i="1"/>
  <c r="AX33" i="1" s="1"/>
  <c r="AW32" i="1"/>
  <c r="AT17" i="1"/>
  <c r="AT7" i="1"/>
  <c r="AT23" i="1"/>
  <c r="AT6" i="1"/>
  <c r="AT11" i="1"/>
  <c r="AZ27" i="1"/>
  <c r="AS27" i="1" s="1"/>
  <c r="AT27" i="1" s="1"/>
  <c r="AZ25" i="1"/>
  <c r="AS25" i="1" s="1"/>
  <c r="AT25" i="1" s="1"/>
  <c r="AZ33" i="1"/>
  <c r="AS33" i="1" s="1"/>
  <c r="AT33" i="1" s="1"/>
  <c r="AZ12" i="1"/>
  <c r="AS12" i="1" s="1"/>
  <c r="AT12" i="1" s="1"/>
  <c r="AZ18" i="1"/>
  <c r="AS18" i="1" s="1"/>
  <c r="AT18" i="1" s="1"/>
  <c r="AZ28" i="1"/>
  <c r="AS28" i="1" s="1"/>
  <c r="AT28" i="1" s="1"/>
  <c r="AZ14" i="1"/>
  <c r="AS14" i="1" s="1"/>
  <c r="AT14" i="1" s="1"/>
  <c r="AZ19" i="1"/>
  <c r="AS19" i="1" s="1"/>
  <c r="AT19" i="1" s="1"/>
  <c r="AZ21" i="1"/>
  <c r="AS21" i="1" s="1"/>
  <c r="AT21" i="1" s="1"/>
  <c r="AT24" i="1"/>
  <c r="BA36" i="1"/>
  <c r="AT36" i="1"/>
  <c r="AZ30" i="1"/>
  <c r="AS30" i="1" s="1"/>
  <c r="AT30" i="1" s="1"/>
  <c r="AZ13" i="1"/>
  <c r="AS13" i="1" s="1"/>
  <c r="AT13" i="1" s="1"/>
  <c r="AZ26" i="1"/>
  <c r="AS26" i="1" s="1"/>
  <c r="AT26" i="1" s="1"/>
  <c r="AZ34" i="1"/>
  <c r="AS34" i="1" s="1"/>
  <c r="AT34" i="1" s="1"/>
  <c r="AX38" i="1"/>
  <c r="AY38" i="1" s="1"/>
  <c r="AT22" i="1"/>
  <c r="AX37" i="1"/>
  <c r="AY37" i="1" s="1"/>
  <c r="AT37" i="1"/>
  <c r="BA24" i="1"/>
  <c r="BA7" i="1"/>
  <c r="AW3" i="1"/>
  <c r="AR3" i="1" s="1"/>
  <c r="BA3" i="1" s="1"/>
  <c r="BA23" i="1"/>
  <c r="AW6" i="1"/>
  <c r="AX6" i="1" s="1"/>
  <c r="BA6" i="1"/>
  <c r="BA11" i="1"/>
  <c r="BA22" i="1"/>
  <c r="BA37" i="1"/>
  <c r="AX36" i="1"/>
  <c r="AY36" i="1" s="1"/>
  <c r="AX34" i="1"/>
  <c r="AW19" i="1"/>
  <c r="AX19" i="1" s="1"/>
  <c r="AW7" i="1"/>
  <c r="AX7" i="1" s="1"/>
  <c r="AY7" i="1" s="1"/>
  <c r="AW21" i="1"/>
  <c r="AX21" i="1" s="1"/>
  <c r="AW11" i="1"/>
  <c r="AX11" i="1" s="1"/>
  <c r="AW22" i="1"/>
  <c r="AX22" i="1" s="1"/>
  <c r="AW12" i="1"/>
  <c r="AX12" i="1" s="1"/>
  <c r="AW25" i="1"/>
  <c r="AX25" i="1" s="1"/>
  <c r="AW13" i="1"/>
  <c r="AX13" i="1" s="1"/>
  <c r="AW14" i="1"/>
  <c r="AX14" i="1" s="1"/>
  <c r="AW24" i="1"/>
  <c r="AX24" i="1" s="1"/>
  <c r="AX32" i="1"/>
  <c r="AW17" i="1"/>
  <c r="AX17" i="1" s="1"/>
  <c r="AW23" i="1"/>
  <c r="AX23" i="1" s="1"/>
  <c r="AW18" i="1"/>
  <c r="AX18" i="1" s="1"/>
  <c r="AZ38" i="1"/>
  <c r="AV34" i="1"/>
  <c r="AV33" i="1"/>
  <c r="AV30" i="1"/>
  <c r="AV29" i="1"/>
  <c r="AV28" i="1"/>
  <c r="AV27" i="1"/>
  <c r="AV26" i="1"/>
  <c r="AV25" i="1"/>
  <c r="AV24" i="1"/>
  <c r="AV23" i="1"/>
  <c r="AV22" i="1"/>
  <c r="AV19" i="1"/>
  <c r="AV18" i="1"/>
  <c r="AV17" i="1"/>
  <c r="AV15" i="1"/>
  <c r="AV12" i="1"/>
  <c r="AV11" i="1"/>
  <c r="AV10" i="1"/>
  <c r="AV9" i="1"/>
  <c r="AV8" i="1"/>
  <c r="AV7" i="1"/>
  <c r="AV6" i="1"/>
  <c r="AV4" i="1"/>
  <c r="AV3" i="1"/>
  <c r="BA19" i="1" l="1"/>
  <c r="AT3" i="1"/>
  <c r="BA38" i="1"/>
  <c r="AS38" i="1"/>
  <c r="AT38" i="1" s="1"/>
  <c r="AL4" i="1"/>
  <c r="V1" i="1"/>
  <c r="AW4" i="1" l="1"/>
  <c r="AX3" i="1"/>
  <c r="BA33" i="1"/>
  <c r="AY33" i="1"/>
  <c r="BA34" i="1"/>
  <c r="AY34" i="1"/>
  <c r="AX4" i="1" l="1"/>
  <c r="AR4" i="1"/>
  <c r="AV32" i="1"/>
  <c r="AV31" i="1"/>
  <c r="BA4" i="1" l="1"/>
  <c r="AT4" i="1"/>
  <c r="AZ31" i="1"/>
  <c r="AZ32" i="1"/>
  <c r="BA32" i="1" l="1"/>
  <c r="AS32" i="1"/>
  <c r="BA31" i="1"/>
  <c r="AS31" i="1"/>
  <c r="AT31" i="1" s="1"/>
  <c r="AY31" i="1"/>
  <c r="AY32" i="1"/>
  <c r="AT32" i="1" l="1"/>
  <c r="AD5" i="1"/>
  <c r="AD1" i="1" s="1"/>
  <c r="AP15" i="1"/>
  <c r="AL29" i="1"/>
  <c r="AW29" i="1" s="1"/>
  <c r="AZ29" i="1" l="1"/>
  <c r="AS29" i="1" s="1"/>
  <c r="AT29" i="1" s="1"/>
  <c r="AO5" i="1"/>
  <c r="AO1" i="1" s="1"/>
  <c r="AN5" i="1"/>
  <c r="AC1" i="1"/>
  <c r="AV5" i="1"/>
  <c r="AY25" i="1"/>
  <c r="BA28" i="1"/>
  <c r="AY28" i="1"/>
  <c r="BA30" i="1"/>
  <c r="AY30" i="1"/>
  <c r="BA25" i="1"/>
  <c r="AT5" i="1" l="1"/>
  <c r="BA29" i="1"/>
  <c r="BA5" i="1"/>
  <c r="AG1" i="1"/>
  <c r="AX29" i="1"/>
  <c r="AY29" i="1" s="1"/>
  <c r="AU21" i="1"/>
  <c r="AU20" i="1"/>
  <c r="AU14" i="1"/>
  <c r="AU13" i="1"/>
  <c r="BP1" i="1"/>
  <c r="AW20" i="1"/>
  <c r="AV14" i="1" l="1"/>
  <c r="AV13" i="1"/>
  <c r="AV21" i="1"/>
  <c r="AV20" i="1"/>
  <c r="AY27" i="1"/>
  <c r="AY24" i="1"/>
  <c r="AY26" i="1"/>
  <c r="AX20" i="1"/>
  <c r="AY20" i="1" s="1"/>
  <c r="AL1" i="1"/>
  <c r="AY3" i="1"/>
  <c r="BA27" i="1"/>
  <c r="BA26" i="1"/>
  <c r="AV1" i="1" l="1"/>
  <c r="AN10" i="1"/>
  <c r="AI10" i="1"/>
  <c r="AH10" i="1"/>
  <c r="AN8" i="1"/>
  <c r="AN9" i="1"/>
  <c r="AI8" i="1"/>
  <c r="AH8" i="1"/>
  <c r="AH9" i="1"/>
  <c r="AI9" i="1"/>
  <c r="BA9" i="1" l="1"/>
  <c r="AT9" i="1"/>
  <c r="BA10" i="1"/>
  <c r="AT10" i="1"/>
  <c r="BA8" i="1"/>
  <c r="AT8" i="1"/>
  <c r="AY13" i="1"/>
  <c r="BA12" i="1"/>
  <c r="AY18" i="1"/>
  <c r="AY23" i="1"/>
  <c r="AY22" i="1"/>
  <c r="BA18" i="1" l="1"/>
  <c r="BA13" i="1"/>
  <c r="AY14" i="1"/>
  <c r="BA14" i="1"/>
  <c r="AY21" i="1"/>
  <c r="BA21" i="1"/>
  <c r="AY11" i="1"/>
  <c r="AY17" i="1" l="1"/>
  <c r="BA17" i="1"/>
  <c r="AN15" i="1" l="1"/>
  <c r="AW15" i="1" l="1"/>
  <c r="AX15" i="1" s="1"/>
  <c r="AY15" i="1" s="1"/>
  <c r="AT15" i="1"/>
  <c r="BA15" i="1"/>
  <c r="AY19" i="1"/>
  <c r="AY6" i="1"/>
  <c r="AW5" i="1" l="1"/>
  <c r="AY4" i="1"/>
  <c r="AX5" i="1" l="1"/>
  <c r="AY5" i="1" s="1"/>
  <c r="AR1" i="1" l="1"/>
  <c r="AW10" i="1"/>
  <c r="AW9" i="1"/>
  <c r="AW8" i="1"/>
  <c r="AP1" i="1"/>
  <c r="AX10" i="1" l="1"/>
  <c r="AY10" i="1" s="1"/>
  <c r="AX9" i="1"/>
  <c r="AY9" i="1" s="1"/>
  <c r="AX8" i="1"/>
  <c r="AY8" i="1" s="1"/>
  <c r="AW16" i="1"/>
  <c r="AW1" i="1" s="1"/>
  <c r="AY1" i="1" l="1"/>
  <c r="AZ16" i="1"/>
  <c r="AS16" i="1" s="1"/>
  <c r="AT16" i="1" l="1"/>
  <c r="AT1" i="1" s="1"/>
  <c r="AS1" i="1"/>
  <c r="AZ1" i="1"/>
  <c r="BA16" i="1"/>
  <c r="BA1" i="1" l="1"/>
</calcChain>
</file>

<file path=xl/sharedStrings.xml><?xml version="1.0" encoding="utf-8"?>
<sst xmlns="http://schemas.openxmlformats.org/spreadsheetml/2006/main" count="1003" uniqueCount="407">
  <si>
    <t>Sr. No.</t>
  </si>
  <si>
    <t>Route Type</t>
  </si>
  <si>
    <t>LMC/Route</t>
  </si>
  <si>
    <t>IP1 / Co-built</t>
  </si>
  <si>
    <t>Project Name</t>
  </si>
  <si>
    <t>Route ID/LMC ID</t>
  </si>
  <si>
    <t>Route/LMC ID</t>
  </si>
  <si>
    <t>Route/LMC Section ID</t>
  </si>
  <si>
    <t>Route/LMC Subsection ID</t>
  </si>
  <si>
    <t>Application Number</t>
  </si>
  <si>
    <t>From</t>
  </si>
  <si>
    <t>To</t>
  </si>
  <si>
    <t>Authority</t>
  </si>
  <si>
    <t>Ward</t>
  </si>
  <si>
    <t>Application Length (Mtr)</t>
  </si>
  <si>
    <t>Application Date</t>
  </si>
  <si>
    <t>Survey Done (Mtr)</t>
  </si>
  <si>
    <t>DN Number</t>
  </si>
  <si>
    <t>Type</t>
  </si>
  <si>
    <t>Trench Type</t>
  </si>
  <si>
    <t>OT /HDD</t>
  </si>
  <si>
    <t>PIT</t>
  </si>
  <si>
    <t>Surface</t>
  </si>
  <si>
    <t>DN RI Amount</t>
  </si>
  <si>
    <t>Ground Rent</t>
  </si>
  <si>
    <t>Administrative Charge</t>
  </si>
  <si>
    <t>Supervision Charges</t>
  </si>
  <si>
    <t>GST</t>
  </si>
  <si>
    <t>RI Budget amount per meter (for the section)</t>
  </si>
  <si>
    <t>Projected Budget RI amount for DN</t>
  </si>
  <si>
    <t>Non refundable Actual Amount/mtr</t>
  </si>
  <si>
    <t>Non Refundable Savings/Mtr</t>
  </si>
  <si>
    <t>Deposit</t>
  </si>
  <si>
    <t>Total DN amount</t>
  </si>
  <si>
    <t>Multiplying
factor</t>
  </si>
  <si>
    <t>ROW Network ID</t>
  </si>
  <si>
    <t>Route Network ID</t>
  </si>
  <si>
    <t>New Revised DN against</t>
  </si>
  <si>
    <t>Chamber Fee</t>
  </si>
  <si>
    <t>Survey ID</t>
  </si>
  <si>
    <t>Internal approval start date</t>
  </si>
  <si>
    <t>Internal approval end date</t>
  </si>
  <si>
    <t>Ticket raised date</t>
  </si>
  <si>
    <t>DN payment date</t>
  </si>
  <si>
    <t>Civil Completion date</t>
  </si>
  <si>
    <t>RI Budget amount(For Entire section)</t>
  </si>
  <si>
    <t>DC Route</t>
  </si>
  <si>
    <t>Route</t>
  </si>
  <si>
    <t>IP-1</t>
  </si>
  <si>
    <t>Mumbai Fiber Refresh Project</t>
  </si>
  <si>
    <t>MUM_Route_50</t>
  </si>
  <si>
    <t>NA</t>
  </si>
  <si>
    <t>MUMUR050</t>
  </si>
  <si>
    <t>MUMUR050NIMI</t>
  </si>
  <si>
    <t>MUMUR050NMMI250129D4C4L0001</t>
  </si>
  <si>
    <t>I96966</t>
  </si>
  <si>
    <t>A SIFY Rabale</t>
  </si>
  <si>
    <t>F Mahape</t>
  </si>
  <si>
    <t>MIDC</t>
  </si>
  <si>
    <t>Yes</t>
  </si>
  <si>
    <t>Legal</t>
  </si>
  <si>
    <t>Open Trench</t>
  </si>
  <si>
    <t>Embankment Soil</t>
  </si>
  <si>
    <t>MUM-ROW000000060</t>
  </si>
  <si>
    <t>MUM-RTE002</t>
  </si>
  <si>
    <t>AIR52K24R050001</t>
  </si>
  <si>
    <t>MUMUR050NMMI250212D4C4L0001</t>
  </si>
  <si>
    <t>I99340</t>
  </si>
  <si>
    <t>F Mahape Police Chowky</t>
  </si>
  <si>
    <t>G CNTRL S Mahape</t>
  </si>
  <si>
    <t>Embankment Soil+CC Crossing</t>
  </si>
  <si>
    <t>41/1797</t>
  </si>
  <si>
    <t>MUM-ROW000000069</t>
  </si>
  <si>
    <t>AIR52K24R050002</t>
  </si>
  <si>
    <t>Additional Route</t>
  </si>
  <si>
    <t>Co-Built</t>
  </si>
  <si>
    <t>MUM_Route_131</t>
  </si>
  <si>
    <t>MUMU25R131</t>
  </si>
  <si>
    <t>MUMU25R131MCWA</t>
  </si>
  <si>
    <t>MUMU25R131MCWA250328D3C3</t>
  </si>
  <si>
    <t>NEAR SUCHITA BUILDING</t>
  </si>
  <si>
    <t>NEAR HOTEL VICTORIA</t>
  </si>
  <si>
    <t>MCGM</t>
  </si>
  <si>
    <t>A</t>
  </si>
  <si>
    <t>Carriageway+footpath/Passages</t>
  </si>
  <si>
    <t>10187/10454</t>
  </si>
  <si>
    <t>MUM-ROW000000082</t>
  </si>
  <si>
    <t>LMC</t>
  </si>
  <si>
    <t>MU-MA6295</t>
  </si>
  <si>
    <t>MUMU25R010</t>
  </si>
  <si>
    <t>MUMU25NL002</t>
  </si>
  <si>
    <t>MUMU25NL002MCWA</t>
  </si>
  <si>
    <t>MUMU25NL002MCWA250404D3C3L0003</t>
  </si>
  <si>
    <t>NEAR EP NO-F/R-9 HOTEL POPULAR PALACE</t>
  </si>
  <si>
    <t>NEAR MINT ROAD</t>
  </si>
  <si>
    <t>Carriageway</t>
  </si>
  <si>
    <t>MUM-ROW000000080</t>
  </si>
  <si>
    <t>MU-MA4226</t>
  </si>
  <si>
    <t>MUMU25NL003</t>
  </si>
  <si>
    <t>MUMU25NL003MCWA</t>
  </si>
  <si>
    <t>MUMU25NL003MCWA250404D3C3L0004</t>
  </si>
  <si>
    <t>NEAR HOTEL CASTLE IN HIRA BLDG</t>
  </si>
  <si>
    <t>Footpath/Passages(Finished in
Stencil)</t>
  </si>
  <si>
    <t>MUM-ROW000000081</t>
  </si>
  <si>
    <t>MUM_Route_48</t>
  </si>
  <si>
    <t>MUMU25R048</t>
  </si>
  <si>
    <t>MUMUR048NMKK</t>
  </si>
  <si>
    <t>MUMUR048NMKK250220D4C5L0011</t>
  </si>
  <si>
    <t>ETIPL/OSP/Koperkhairne MIDC/HDD/2024-25/01</t>
  </si>
  <si>
    <t xml:space="preserve">TTC Industrial area Bharti Airtel Office </t>
  </si>
  <si>
    <t xml:space="preserve">Gami Industrial Park Pawne </t>
  </si>
  <si>
    <t xml:space="preserve">NMMC </t>
  </si>
  <si>
    <t>KK</t>
  </si>
  <si>
    <t>NMMC/Z-2/265/2025</t>
  </si>
  <si>
    <t>Open Trench/HDD</t>
  </si>
  <si>
    <t>Asphalt</t>
  </si>
  <si>
    <t>MUM-ROW000000057</t>
  </si>
  <si>
    <t>MUM-RTE004</t>
  </si>
  <si>
    <t>AIR52K24R048008</t>
  </si>
  <si>
    <t>MUMUR048NMKK250220D4C5L0010</t>
  </si>
  <si>
    <t>ETIPL/OSP/Koperkhairne MIDC/HDD/2024-25/02</t>
  </si>
  <si>
    <t xml:space="preserve">Ashwini Infra Development </t>
  </si>
  <si>
    <t>NMMC/Z-2/264/2025</t>
  </si>
  <si>
    <t>MUM-ROW000000051</t>
  </si>
  <si>
    <t>*9715200</t>
  </si>
  <si>
    <t>MUMUR048NMKK250220D4C5L0009</t>
  </si>
  <si>
    <t>ETIPL/OSP/Koperkhairne MIDC/HDD/2024-25/03</t>
  </si>
  <si>
    <t xml:space="preserve">CTRL S Data Center </t>
  </si>
  <si>
    <t>NMMC/Z-2/266/2025</t>
  </si>
  <si>
    <t>MUM-ROW000000046</t>
  </si>
  <si>
    <t>MUM_Route_10</t>
  </si>
  <si>
    <t>MUMU25R010MCWA</t>
  </si>
  <si>
    <t>MUMU25R010MCWA250408D3C3L0020</t>
  </si>
  <si>
    <t>PNB HOUSE (PNB BANK)</t>
  </si>
  <si>
    <t>APNA BAZAR (GREAT SOCIAL BLDG</t>
  </si>
  <si>
    <t>Mastic Asphalt 40 m+Concrete Finished</t>
  </si>
  <si>
    <t>14936/28</t>
  </si>
  <si>
    <t>MUM-ROW000000070</t>
  </si>
  <si>
    <t>MUMU25R050</t>
  </si>
  <si>
    <t xml:space="preserve">LMC routes
(stand alone) </t>
  </si>
  <si>
    <t>Fibmax</t>
  </si>
  <si>
    <t>MU-6195</t>
  </si>
  <si>
    <t>MUMU25FL004</t>
  </si>
  <si>
    <t>MUMU25FL004MCRS</t>
  </si>
  <si>
    <t>MUMU25FL004MCRS250415D33L0005</t>
  </si>
  <si>
    <t>AVERSHINE MILLENIUM PAIRADISE</t>
  </si>
  <si>
    <t>THAKUR SHYAM NARAYAN SCHOOL</t>
  </si>
  <si>
    <t>RS</t>
  </si>
  <si>
    <t xml:space="preserve"> Carriageway</t>
  </si>
  <si>
    <t>MUM-ROW000000077</t>
  </si>
  <si>
    <t>MUM_Route_90</t>
  </si>
  <si>
    <t>MUMU25R090</t>
  </si>
  <si>
    <t>MUMU25R090MCME</t>
  </si>
  <si>
    <t>MUMU25R090MCME250412D3C3L0023</t>
  </si>
  <si>
    <t>NR ASHTVINAYAK CHS</t>
  </si>
  <si>
    <t>POLE NO. YJS/005/023</t>
  </si>
  <si>
    <t>ME</t>
  </si>
  <si>
    <t>MUM-ROW000000074</t>
  </si>
  <si>
    <t>AIR52K24R090010</t>
  </si>
  <si>
    <t>MUMU25R090MCME250412D3C3L0024</t>
  </si>
  <si>
    <t>MCGM MOTOR LODER CHOWKY( AAGARWADI JN.)</t>
  </si>
  <si>
    <t>MUM-ROW000000073</t>
  </si>
  <si>
    <t>Mumbai_Coverage_Route7</t>
  </si>
  <si>
    <t>MUMU25RC07</t>
  </si>
  <si>
    <t>MUMU25RC07KDWI</t>
  </si>
  <si>
    <t>MUMU25RC07KDWI250325D3C3L0025</t>
  </si>
  <si>
    <t>AIRTEL/OSP/2024-25/Open Trench-HDD/kdmc/01</t>
  </si>
  <si>
    <t>Hanuman Road</t>
  </si>
  <si>
    <t>Nr jankalayan multispeciality hospital</t>
  </si>
  <si>
    <t>KDMC</t>
  </si>
  <si>
    <t>KD</t>
  </si>
  <si>
    <t>KDMC/Ex.Engg/Construction/K-W/10</t>
  </si>
  <si>
    <t>Paverblock+Asphalt</t>
  </si>
  <si>
    <t>9269.27/12326.53</t>
  </si>
  <si>
    <t>MUM-ROW000000078</t>
  </si>
  <si>
    <t>Mumbai_Coverage_Route13</t>
  </si>
  <si>
    <t>MUMU25RC13</t>
  </si>
  <si>
    <t>MUMU25RC13KDKD</t>
  </si>
  <si>
    <t>MUMU25RC13KDKD250325D3C3L0026</t>
  </si>
  <si>
    <t>AIRTEL/OSP/2024-25/Open Trench-HDD/kdmc/02</t>
  </si>
  <si>
    <t>Jhulelal Chowk</t>
  </si>
  <si>
    <t>Gold Gym</t>
  </si>
  <si>
    <t>KDMC/Ex.Engg/Construction/K-W/06</t>
  </si>
  <si>
    <t>Paverblock</t>
  </si>
  <si>
    <t>MUM-ROW000000079</t>
  </si>
  <si>
    <t>AIR52K24RC13007</t>
  </si>
  <si>
    <t>MU-5831</t>
  </si>
  <si>
    <t>MUMU25FL005</t>
  </si>
  <si>
    <t>MUMU25FL005MCRN</t>
  </si>
  <si>
    <t>MUMU25FL005MCRN250401D3C30027</t>
  </si>
  <si>
    <t>JAYWANT SAWANT MARG</t>
  </si>
  <si>
    <t>SAI AMRUT CHS</t>
  </si>
  <si>
    <t>RN</t>
  </si>
  <si>
    <t>Carriageway(PB 80(OnlyGrey+Use of Existing Duct)</t>
  </si>
  <si>
    <t>8246/2900</t>
  </si>
  <si>
    <t>MUM-ROW000000086</t>
  </si>
  <si>
    <t>MU-MB6370</t>
  </si>
  <si>
    <t>MUMU25FL005MCRN250409D3C30028</t>
  </si>
  <si>
    <t>RAJ HERITAGE TOWER</t>
  </si>
  <si>
    <t>MARY JAMMACULATE GIRLS SCHOOL</t>
  </si>
  <si>
    <t>Carriageway(Bituminous
Concrete)</t>
  </si>
  <si>
    <t>MUM-ROW000000088</t>
  </si>
  <si>
    <t>MUMU25R010MCWB</t>
  </si>
  <si>
    <t>MUMU25R010MCWB250403D3C3L0029</t>
  </si>
  <si>
    <t>Hotel Elphinstone Annexe</t>
  </si>
  <si>
    <t>Godee Area opp. Navratna Premises</t>
  </si>
  <si>
    <t>B</t>
  </si>
  <si>
    <t xml:space="preserve"> Mastic
Asphalt 40 m</t>
  </si>
  <si>
    <t>MUM-ROW000000083</t>
  </si>
  <si>
    <t>*1281065</t>
  </si>
  <si>
    <t>MUM_Route_45</t>
  </si>
  <si>
    <t>MUMU25R045</t>
  </si>
  <si>
    <t>MUMU25R045NMKK</t>
  </si>
  <si>
    <t>MUMU25R045NMKK250327D3C3L0004</t>
  </si>
  <si>
    <t>I110310</t>
  </si>
  <si>
    <t>Stock Holding Corporation</t>
  </si>
  <si>
    <t>Shilphata Road</t>
  </si>
  <si>
    <t>AIR52K24R045005, AIR52K24R045006, AIR52K24R045007, AIR52K24R045008, AIR52K24R045009</t>
  </si>
  <si>
    <t>160 rs gap due to wrong DN calculation by MIDC</t>
  </si>
  <si>
    <t>MUMU25R090MCME250424D4C5L0005</t>
  </si>
  <si>
    <t>AGARWADI VILLAGE ROAD</t>
  </si>
  <si>
    <t>ZARINA PARK GATE NO 02</t>
  </si>
  <si>
    <t>Carriageway(Trench on already ex)</t>
  </si>
  <si>
    <t>MUM-ROW000000087</t>
  </si>
  <si>
    <t>MUMU25R010MCWE241221D2C6L0012</t>
  </si>
  <si>
    <t xml:space="preserve"> BOB Mirza Galibh road</t>
  </si>
  <si>
    <t>Byculla Fire Bricade</t>
  </si>
  <si>
    <t>E</t>
  </si>
  <si>
    <t>Carriageway(Mastic Asphalt 25 mm)+footpath/Passages(Finished in Stencil/)</t>
  </si>
  <si>
    <t>12469/11211</t>
  </si>
  <si>
    <t>MUMU25R010MCWE241221D3C6L0013</t>
  </si>
  <si>
    <t xml:space="preserve">BMC E ward office </t>
  </si>
  <si>
    <t xml:space="preserve"> Mirza Galibh road junction </t>
  </si>
  <si>
    <t>Carriageway(Mastic Asphalt 25 mm)+footpath/Passages(Grey or Any
Color)</t>
  </si>
  <si>
    <t>12469/8518</t>
  </si>
  <si>
    <t>MU-MA2115</t>
  </si>
  <si>
    <t>MUMU25NL004</t>
  </si>
  <si>
    <t>MUMU25NL004MCRC</t>
  </si>
  <si>
    <t>MUMU25NL004MCRC250415D3C3L0005</t>
  </si>
  <si>
    <t>KRISHNA HERITAGE</t>
  </si>
  <si>
    <t>KRISHNA HERITAGE FOOTPATH</t>
  </si>
  <si>
    <t>RC</t>
  </si>
  <si>
    <t>footpath/Passages(Grey or Any
Color)</t>
  </si>
  <si>
    <t>MU-MA928</t>
  </si>
  <si>
    <t>MUMU25FL012</t>
  </si>
  <si>
    <t>MUMU25FL012MCRC</t>
  </si>
  <si>
    <t>MUMU25FL012MCRC250415D3C3L0018</t>
  </si>
  <si>
    <t>PM KULKARNI ROAD</t>
  </si>
  <si>
    <t>ACHARYA ASHRAM</t>
  </si>
  <si>
    <t>On Carriageway(Mastic Asphalt 40 m)</t>
  </si>
  <si>
    <t>MUMU25FL012MCRC250415D3C3L0007</t>
  </si>
  <si>
    <t>Carriageway(Mastic Asphalt 40 m)</t>
  </si>
  <si>
    <t>MU-3386</t>
  </si>
  <si>
    <t>MUMU25FL006</t>
  </si>
  <si>
    <t>MUMU25FL006MCHW</t>
  </si>
  <si>
    <t>MUMU25FL006MCHW250424D3C30029</t>
  </si>
  <si>
    <t>DR. KESHAW BALRAM CHOWK</t>
  </si>
  <si>
    <t>GAEITY GALAXY THEATER</t>
  </si>
  <si>
    <t>HW</t>
  </si>
  <si>
    <t>MU-148</t>
  </si>
  <si>
    <t>MUMU25FL007</t>
  </si>
  <si>
    <t>MUMU25FL007MCHW</t>
  </si>
  <si>
    <t>MUMU25FL007MCHW250424D3C30030</t>
  </si>
  <si>
    <t>OPP. JASHMIN HOUSE</t>
  </si>
  <si>
    <t>PANJETANI VILLA</t>
  </si>
  <si>
    <t>MU-5541</t>
  </si>
  <si>
    <t>MUMU25FL008</t>
  </si>
  <si>
    <t>MUMU25FL008MCHW</t>
  </si>
  <si>
    <t>MUMU25FL008MCHW250424D3C30031</t>
  </si>
  <si>
    <t>WINNIE APARTMENT</t>
  </si>
  <si>
    <t>EDVIN 189 BUILDING</t>
  </si>
  <si>
    <t>Carriageway(Bituminous Concrete)+footpath/Passages(Concrete
Finished)</t>
  </si>
  <si>
    <t>MUMU25FL009</t>
  </si>
  <si>
    <t>MUMU25FL009MCHW</t>
  </si>
  <si>
    <t>MUMU25FL009MCHW250424D3C30032</t>
  </si>
  <si>
    <t>CHIMBAI ROAD CORNER</t>
  </si>
  <si>
    <t>On Carriageway(Bituminous Concrete)</t>
  </si>
  <si>
    <t>MU-2958</t>
  </si>
  <si>
    <t>MUMU25FL010</t>
  </si>
  <si>
    <t>MUMU25FL010MCMW</t>
  </si>
  <si>
    <t>MUMU25FL010MCMW250417D3C3L0013</t>
  </si>
  <si>
    <t>OPP. SANKET APARTMENT</t>
  </si>
  <si>
    <t>NEAR EESH KRIPA BLDG</t>
  </si>
  <si>
    <t>MW</t>
  </si>
  <si>
    <t>Carriageway(Bituminous Concrete+Others)</t>
  </si>
  <si>
    <t>MUM-ROW000000090</t>
  </si>
  <si>
    <t>MUMU25FL010MCMW250417D3C3L0014</t>
  </si>
  <si>
    <t>NEAR MAHESH KUTIR BLDG</t>
  </si>
  <si>
    <t>MU-3054</t>
  </si>
  <si>
    <t>MUMU25NL006</t>
  </si>
  <si>
    <t>MUMU25NL006MCWA</t>
  </si>
  <si>
    <t>MUMU25NL006MCWA250415D3C3L0015</t>
  </si>
  <si>
    <t>SUN CLINIC</t>
  </si>
  <si>
    <t>ANIL MILK SUPPLIER</t>
  </si>
  <si>
    <t>Carriageway(Bituminous Concrete)</t>
  </si>
  <si>
    <t>MUM-ROW000000093</t>
  </si>
  <si>
    <t>MU-MB3135</t>
  </si>
  <si>
    <t>MUMU25NL007</t>
  </si>
  <si>
    <t>MUMU25NL007MCWA</t>
  </si>
  <si>
    <t>MUMU25NL007MCWA250414D3C3L0016</t>
  </si>
  <si>
    <t>HOTEL MANAMA</t>
  </si>
  <si>
    <t>FRIENDS PREMISES</t>
  </si>
  <si>
    <t>MUM-ROW000000094</t>
  </si>
  <si>
    <t>MU-MB1585</t>
  </si>
  <si>
    <t>MUMU25FL011</t>
  </si>
  <si>
    <t>MUMU25FL011KDWA</t>
  </si>
  <si>
    <t>MUMU25FL011KDWA250424D3C3L0017</t>
  </si>
  <si>
    <t>Airtel/OSP/2025-26/Open Trench/KDMC/MB-1585/130 Mtrs</t>
  </si>
  <si>
    <t>BHIWANDI MURBAD ROAD</t>
  </si>
  <si>
    <t>SHREE GANESH VANDAN BUILDING</t>
  </si>
  <si>
    <t>KMDC/KA/Const./25</t>
  </si>
  <si>
    <t>MU-MA2218</t>
  </si>
  <si>
    <t>MUMU25NL008</t>
  </si>
  <si>
    <t>MUMU25NL008KDWA</t>
  </si>
  <si>
    <t>MUMU25NL008KDWA250429D3C3L0004</t>
  </si>
  <si>
    <t>Airtel/OSP/2025-26/Open Trench/KDMC/MA-2218/20 Mtrs</t>
  </si>
  <si>
    <t>KMDC/KA/Const./27</t>
  </si>
  <si>
    <t>MU-MB1589</t>
  </si>
  <si>
    <t>MUMU25NL009</t>
  </si>
  <si>
    <t>MUMU25NL009KDWA</t>
  </si>
  <si>
    <t>MUMU25NL009KDWA250429D3C3L0001</t>
  </si>
  <si>
    <t>Airtel/OSP/2025-26/Open Trench/KDMC/MB-1589/75 Mtrs</t>
  </si>
  <si>
    <t>KMDC/KA/Const./28</t>
  </si>
  <si>
    <t>MUM-ROW000000092</t>
  </si>
  <si>
    <t>MUMU25FL012KDWB</t>
  </si>
  <si>
    <t>MUMU25FL012KDWB250418D3C3L0020</t>
  </si>
  <si>
    <t>Airtel / MBMC /OSP/2025-26/OPEN TRENCH/KDMC/MA-1048/127 Mtrs</t>
  </si>
  <si>
    <t>Khadkapada Road</t>
  </si>
  <si>
    <t>Reliance Digital Building</t>
  </si>
  <si>
    <t>KMDC/KA/Const./26</t>
  </si>
  <si>
    <t>Paver Block</t>
  </si>
  <si>
    <t>MUM-ROW000000098</t>
  </si>
  <si>
    <t>MU-MA2181</t>
  </si>
  <si>
    <t>MUMU25NL010</t>
  </si>
  <si>
    <t>MUMU25NL010NIMI</t>
  </si>
  <si>
    <t>MUMU25NL010NIMI250418D3C3L0021</t>
  </si>
  <si>
    <t>MIDC-DIV-2/OSP/2025-26/AIRTEL/PLOT NO-PAP-R-343/375 MTRS</t>
  </si>
  <si>
    <t>No.EE/Dn.II/MHP/Eoffice/I/I113925</t>
  </si>
  <si>
    <t>19-05-2025</t>
  </si>
  <si>
    <t>Hard Side Shoulder</t>
  </si>
  <si>
    <t>MUM-ROW000000076</t>
  </si>
  <si>
    <t>MU-MB3667</t>
  </si>
  <si>
    <t>MUMU25NL011</t>
  </si>
  <si>
    <t>MUMU25NL011NIMI</t>
  </si>
  <si>
    <t>MUMU25NL011NIMI250418D3C3L0022</t>
  </si>
  <si>
    <t xml:space="preserve">MIDC-DIV-2/OSP/2025-26/AIRTEL/MB-3667/130 MTRS </t>
  </si>
  <si>
    <t>No.EE/Dn.II/MHP/Eoffice/I/I113922</t>
  </si>
  <si>
    <t>MUM-ROW000000104</t>
  </si>
  <si>
    <t>MU-MB1608</t>
  </si>
  <si>
    <t>MUMU25FL012MBMB</t>
  </si>
  <si>
    <t>MUMU25FL012MBMB250411D3C3L0001</t>
  </si>
  <si>
    <t>Airtel / MBMC /OSP/2025-26/OT/ Arihant “B” CHSL /124 Mtrs</t>
  </si>
  <si>
    <t>Radha Krishna Hotel</t>
  </si>
  <si>
    <t>Arihant “B” CHSL</t>
  </si>
  <si>
    <t>MBMC</t>
  </si>
  <si>
    <t>NO.MBMC/PWD/1014/64/2025-26</t>
  </si>
  <si>
    <t>Asphalt Road</t>
  </si>
  <si>
    <t>Parent Route</t>
  </si>
  <si>
    <t>DN Received date</t>
  </si>
  <si>
    <t>DN Length (Mtr)</t>
  </si>
  <si>
    <t xml:space="preserve"> UID</t>
  </si>
  <si>
    <t>RI Rate (GO)
(Rs.)</t>
  </si>
  <si>
    <t>PO Number</t>
  </si>
  <si>
    <t>PO Length</t>
  </si>
  <si>
    <t>Contract type</t>
  </si>
  <si>
    <t xml:space="preserve">Build Type </t>
  </si>
  <si>
    <t>Category type</t>
  </si>
  <si>
    <t>DN receipient</t>
  </si>
  <si>
    <t>New Revised DN Number</t>
  </si>
  <si>
    <t>TAT (ticket raised and DN Payment)</t>
  </si>
  <si>
    <t>Co-Build</t>
  </si>
  <si>
    <t>Co-build</t>
  </si>
  <si>
    <t>New-build</t>
  </si>
  <si>
    <t>Non-Strategic</t>
  </si>
  <si>
    <t>Entire route DN achieved in single go.</t>
  </si>
  <si>
    <t>Sify - Common</t>
  </si>
  <si>
    <t>Strategic</t>
  </si>
  <si>
    <t>Existing</t>
  </si>
  <si>
    <t>MU-MA1048</t>
  </si>
  <si>
    <t>10004641</t>
  </si>
  <si>
    <t>Actual Total Non Refundable Amount (RI+Ground+Admin+Supervision)</t>
  </si>
  <si>
    <t>10004681</t>
  </si>
  <si>
    <t>10004633</t>
  </si>
  <si>
    <t>10004531</t>
  </si>
  <si>
    <t>10004545</t>
  </si>
  <si>
    <t>10004670</t>
  </si>
  <si>
    <t>10004791</t>
  </si>
  <si>
    <t>10004801</t>
  </si>
  <si>
    <t>10004873</t>
  </si>
  <si>
    <t>10004521</t>
  </si>
  <si>
    <t>10004830</t>
  </si>
  <si>
    <t>10004772</t>
  </si>
  <si>
    <t>10004869</t>
  </si>
  <si>
    <t>Site ID</t>
  </si>
  <si>
    <t>MA4226</t>
  </si>
  <si>
    <t>MB6370</t>
  </si>
  <si>
    <t>MA2115</t>
  </si>
  <si>
    <t>MA928</t>
  </si>
  <si>
    <t>MB3135</t>
  </si>
  <si>
    <t>MB1585</t>
  </si>
  <si>
    <t>MA2218</t>
  </si>
  <si>
    <t>MB1589</t>
  </si>
  <si>
    <t>MA1048</t>
  </si>
  <si>
    <t>MA2181</t>
  </si>
  <si>
    <t>MB3667</t>
  </si>
  <si>
    <t>MB1608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</si>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</sst>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"/>
    <numFmt numFmtId="165" formatCode="_ * #,##0_ ;_ * \-#,##0_ ;_ * &quot;-&quot;??_ ;_ @_ "/>
    <numFmt numFmtId="166" formatCode="[$-14009]dd/mm/yyyy;@"/>
    <numFmt numFmtId="167" formatCode="0;\-0;&quot;-&quot;"/>
    <numFmt numFmtId="168" formatCode="[$-409]d\-mmm\-yy;@"/>
    <numFmt numFmtId="169" formatCode="[$-409]d/mmm/yy;@"/>
  </numFmts>
  <fonts count="12" x14ac:knownFonts="1">
    <font>
      <sz val="11"/>
      <color theme="1"/>
      <name val="Calibri"/>
      <family val="2"/>
      <scheme val="minor"/>
    </font>
    <font>
      <b/>
      <sz val="8"/>
      <color rgb="FF000000"/>
      <name val="Aptos Narrow"/>
      <family val="2"/>
    </font>
    <font>
      <sz val="8"/>
      <color rgb="FF000000"/>
      <name val="Aptos Narrow"/>
      <family val="2"/>
    </font>
    <font>
      <sz val="11"/>
      <color theme="1"/>
      <name val="Calibri"/>
      <family val="2"/>
      <scheme val="minor"/>
    </font>
    <font>
      <sz val="9"/>
      <color rgb="FF000000"/>
      <name val="Aptos Narrow"/>
      <family val="2"/>
    </font>
    <font>
      <b/>
      <sz val="9"/>
      <color rgb="FF000000"/>
      <name val="Aptos Narrow"/>
      <family val="2"/>
    </font>
    <font>
      <sz val="9"/>
      <color theme="1"/>
      <name val="Calibri"/>
      <family val="2"/>
      <scheme val="minor"/>
    </font>
    <font>
      <sz val="9"/>
      <name val="Aptos Narrow"/>
      <family val="2"/>
    </font>
    <font>
      <sz val="9"/>
      <name val="Aptos Display"/>
      <family val="2"/>
    </font>
    <font>
      <sz val="9"/>
      <color theme="1"/>
      <name val="Aptos Narrow"/>
      <family val="2"/>
    </font>
    <font>
      <sz val="9"/>
      <name val="Calibri"/>
      <family val="2"/>
      <scheme val="minor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 applyAlignment="1"/>
    <xf numFmtId="0" fontId="2" fillId="0" borderId="0" xfId="0" applyFont="1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165" fontId="1" fillId="2" borderId="12" xfId="0" applyNumberFormat="1" applyFont="1" applyFill="1" applyBorder="1" applyAlignment="1">
      <alignment horizontal="center" vertical="center" wrapText="1"/>
    </xf>
    <xf numFmtId="165" fontId="1" fillId="4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6" fontId="1" fillId="2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65" fontId="1" fillId="2" borderId="14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65" fontId="4" fillId="0" borderId="9" xfId="1" applyNumberFormat="1" applyFont="1" applyBorder="1" applyAlignment="1">
      <alignment horizontal="center" vertical="center"/>
    </xf>
    <xf numFmtId="168" fontId="4" fillId="0" borderId="9" xfId="0" applyNumberFormat="1" applyFont="1" applyBorder="1" applyAlignment="1">
      <alignment horizontal="center" vertical="center"/>
    </xf>
    <xf numFmtId="168" fontId="4" fillId="0" borderId="10" xfId="0" applyNumberFormat="1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16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8" fontId="4" fillId="0" borderId="7" xfId="0" applyNumberFormat="1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5" fontId="4" fillId="0" borderId="17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5" fontId="4" fillId="0" borderId="2" xfId="0" applyNumberFormat="1" applyFont="1" applyBorder="1" applyAlignment="1">
      <alignment horizontal="center" vertical="center"/>
    </xf>
    <xf numFmtId="165" fontId="4" fillId="0" borderId="17" xfId="1" applyNumberFormat="1" applyFont="1" applyBorder="1" applyAlignment="1">
      <alignment vertical="center"/>
    </xf>
    <xf numFmtId="15" fontId="4" fillId="0" borderId="1" xfId="0" applyNumberFormat="1" applyFont="1" applyBorder="1" applyAlignment="1">
      <alignment horizontal="center" vertical="center" wrapText="1"/>
    </xf>
    <xf numFmtId="165" fontId="4" fillId="0" borderId="17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5" fontId="4" fillId="0" borderId="16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9" fillId="0" borderId="2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9" fillId="0" borderId="17" xfId="0" applyNumberFormat="1" applyFont="1" applyBorder="1"/>
    <xf numFmtId="0" fontId="9" fillId="3" borderId="1" xfId="0" applyFont="1" applyFill="1" applyBorder="1" applyAlignment="1">
      <alignment horizontal="center" vertical="center"/>
    </xf>
    <xf numFmtId="165" fontId="4" fillId="0" borderId="18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165" fontId="6" fillId="0" borderId="7" xfId="0" applyNumberFormat="1" applyFont="1" applyBorder="1"/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4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/>
    </xf>
    <xf numFmtId="168" fontId="4" fillId="0" borderId="3" xfId="0" applyNumberFormat="1" applyFont="1" applyBorder="1" applyAlignment="1">
      <alignment horizontal="center" vertical="center"/>
    </xf>
    <xf numFmtId="168" fontId="4" fillId="0" borderId="8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left" vertical="center"/>
    </xf>
    <xf numFmtId="166" fontId="4" fillId="0" borderId="7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165" fontId="4" fillId="0" borderId="9" xfId="1" applyNumberFormat="1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9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 wrapText="1"/>
    </xf>
    <xf numFmtId="165" fontId="5" fillId="0" borderId="9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V194"/>
  <sheetViews>
    <sheetView tabSelected="1" zoomScale="92" zoomScaleNormal="130" workbookViewId="0">
      <pane ySplit="2" topLeftCell="A3" activePane="bottomLeft" state="frozen"/>
      <selection activeCell="M1" sqref="M1"/>
      <selection pane="bottomLeft" activeCell="B4" sqref="B4"/>
    </sheetView>
  </sheetViews>
  <sheetFormatPr defaultColWidth="8.6640625" defaultRowHeight="15" customHeight="1" x14ac:dyDescent="0.3"/>
  <cols>
    <col min="1" max="1" width="8.6640625" style="1"/>
    <col min="2" max="2" width="10" style="1" bestFit="1" customWidth="1"/>
    <col min="3" max="3" width="19.33203125" style="12" bestFit="1" customWidth="1"/>
    <col min="4" max="4" width="13" style="26" bestFit="1" customWidth="1"/>
    <col min="5" max="5" width="14.33203125" style="26" bestFit="1" customWidth="1"/>
    <col min="6" max="6" width="14.88671875" style="26" bestFit="1" customWidth="1"/>
    <col min="7" max="7" width="21.6640625" style="26" bestFit="1" customWidth="1"/>
    <col min="8" max="8" width="21.6640625" style="26" customWidth="1"/>
    <col min="9" max="9" width="20.6640625" style="26" bestFit="1" customWidth="1"/>
    <col min="10" max="10" width="14.6640625" style="1" bestFit="1" customWidth="1"/>
    <col min="11" max="11" width="12.44140625" style="1" bestFit="1" customWidth="1"/>
    <col min="12" max="12" width="14.88671875" style="1" bestFit="1" customWidth="1"/>
    <col min="13" max="13" width="69.44140625" style="26" bestFit="1" customWidth="1"/>
    <col min="14" max="14" width="13.109375" style="1" bestFit="1" customWidth="1"/>
    <col min="15" max="15" width="12.33203125" style="1" bestFit="1" customWidth="1"/>
    <col min="16" max="16" width="20.6640625" style="1" bestFit="1" customWidth="1"/>
    <col min="17" max="17" width="14.33203125" style="1" bestFit="1" customWidth="1"/>
    <col min="18" max="18" width="14.6640625" style="1" bestFit="1" customWidth="1"/>
    <col min="19" max="19" width="20.33203125" style="1" bestFit="1" customWidth="1"/>
    <col min="20" max="20" width="30.5546875" style="1" bestFit="1" customWidth="1"/>
    <col min="21" max="21" width="53.6640625" style="1" bestFit="1" customWidth="1"/>
    <col min="22" max="22" width="18.109375" style="1" bestFit="1" customWidth="1"/>
    <col min="23" max="23" width="16.5546875" style="1" bestFit="1" customWidth="1"/>
    <col min="24" max="24" width="31.6640625" style="1" bestFit="1" customWidth="1"/>
    <col min="25" max="25" width="36.6640625" style="1" bestFit="1" customWidth="1"/>
    <col min="26" max="26" width="11.88671875" style="1" bestFit="1" customWidth="1"/>
    <col min="27" max="27" width="9" style="1" bestFit="1" customWidth="1"/>
    <col min="28" max="28" width="17.44140625" style="1" customWidth="1"/>
    <col min="29" max="29" width="27.109375" style="1" bestFit="1" customWidth="1"/>
    <col min="30" max="30" width="15.88671875" style="1" bestFit="1" customWidth="1"/>
    <col min="31" max="31" width="14" style="1" bestFit="1" customWidth="1"/>
    <col min="32" max="32" width="8.6640625" style="1" bestFit="1" customWidth="1"/>
    <col min="33" max="33" width="13.88671875" style="1" bestFit="1" customWidth="1"/>
    <col min="34" max="34" width="11.109375" style="1" customWidth="1"/>
    <col min="35" max="35" width="5.6640625" style="1" bestFit="1" customWidth="1"/>
    <col min="36" max="36" width="28.44140625" style="1" bestFit="1" customWidth="1"/>
    <col min="37" max="37" width="13.6640625" style="1" bestFit="1" customWidth="1"/>
    <col min="38" max="38" width="14.6640625" style="1" bestFit="1" customWidth="1"/>
    <col min="39" max="39" width="13" style="1" bestFit="1" customWidth="1"/>
    <col min="40" max="40" width="14.109375" style="1" bestFit="1" customWidth="1"/>
    <col min="41" max="41" width="15.5546875" style="1" bestFit="1" customWidth="1"/>
    <col min="42" max="42" width="13.109375" style="9" bestFit="1" customWidth="1"/>
    <col min="43" max="43" width="14.44140625" bestFit="1" customWidth="1"/>
    <col min="44" max="44" width="9.6640625" style="1" bestFit="1" customWidth="1"/>
    <col min="45" max="45" width="11.6640625" style="1" bestFit="1" customWidth="1"/>
    <col min="46" max="46" width="16.6640625" style="1" bestFit="1" customWidth="1"/>
    <col min="47" max="47" width="17.6640625" style="105" bestFit="1" customWidth="1"/>
    <col min="48" max="48" width="19.109375" style="4" bestFit="1" customWidth="1"/>
    <col min="49" max="49" width="25.5546875" style="5" customWidth="1"/>
    <col min="50" max="50" width="20.6640625" style="5" bestFit="1" customWidth="1"/>
    <col min="51" max="51" width="16.44140625" style="5" bestFit="1" customWidth="1"/>
    <col min="52" max="52" width="11.5546875" style="1" bestFit="1" customWidth="1"/>
    <col min="53" max="53" width="16.5546875" style="1" bestFit="1" customWidth="1"/>
    <col min="54" max="54" width="16.5546875" style="1" customWidth="1"/>
    <col min="55" max="55" width="17.109375" style="1" customWidth="1"/>
    <col min="56" max="57" width="16.33203125" bestFit="1" customWidth="1"/>
    <col min="58" max="58" width="27" style="6" bestFit="1" customWidth="1"/>
    <col min="59" max="59" width="16.88671875" style="6" customWidth="1"/>
    <col min="60" max="60" width="15.5546875" style="6" customWidth="1"/>
    <col min="61" max="61" width="17" style="1" bestFit="1" customWidth="1"/>
    <col min="62" max="63" width="14.44140625" style="1" customWidth="1"/>
    <col min="64" max="64" width="10.109375" style="1" hidden="1" customWidth="1"/>
    <col min="65" max="67" width="0" style="1" hidden="1" customWidth="1"/>
    <col min="68" max="68" width="27.88671875" style="4" hidden="1" customWidth="1"/>
    <col min="69" max="16384" width="8.6640625" style="1"/>
  </cols>
  <sheetData>
    <row r="1" spans="2:68" thickBot="1" x14ac:dyDescent="0.35">
      <c r="B1" s="11"/>
      <c r="D1" s="12"/>
      <c r="E1" s="12"/>
      <c r="F1" s="12"/>
      <c r="G1" s="12"/>
      <c r="H1" s="12"/>
      <c r="I1" s="12"/>
      <c r="J1" s="11"/>
      <c r="K1" s="11"/>
      <c r="L1" s="11"/>
      <c r="N1" s="11"/>
      <c r="O1" s="11"/>
      <c r="P1" s="11"/>
      <c r="Q1" s="11"/>
      <c r="R1" s="11"/>
      <c r="S1" s="11"/>
      <c r="T1" s="11"/>
      <c r="U1" s="11"/>
      <c r="V1" s="11">
        <f>SUBTOTAL(9,V3:V35)</f>
        <v>17119</v>
      </c>
      <c r="W1" s="11"/>
      <c r="X1" s="11"/>
      <c r="Y1" s="11"/>
      <c r="Z1" s="11"/>
      <c r="AA1" s="11"/>
      <c r="AB1" s="11"/>
      <c r="AC1" s="11">
        <f>AD1/1000</f>
        <v>18.164999999999999</v>
      </c>
      <c r="AD1" s="11">
        <f>SUBTOTAL(9,AD3:AD44)</f>
        <v>18165</v>
      </c>
      <c r="AE1" s="11"/>
      <c r="AF1" s="11">
        <v>16.899999999999999</v>
      </c>
      <c r="AG1" s="11">
        <f>AC1-AF1</f>
        <v>1.2650000000000006</v>
      </c>
      <c r="AH1" s="11"/>
      <c r="AI1" s="11"/>
      <c r="AJ1" s="11"/>
      <c r="AK1" s="11"/>
      <c r="AL1" s="13">
        <f>SUBTOTAL(9,AL3:AL72)</f>
        <v>57273209.640000001</v>
      </c>
      <c r="AM1" s="11"/>
      <c r="AN1" s="11"/>
      <c r="AO1" s="13">
        <f>SUBTOTAL(9,AO3:AO72)</f>
        <v>7596</v>
      </c>
      <c r="AP1" s="13">
        <f>SUBTOTAL(9,AP3:AP72)</f>
        <v>4415476.1569999997</v>
      </c>
      <c r="AQ1" s="11"/>
      <c r="AR1" s="13">
        <f>SUBTOTAL(9,AR3:AR72)</f>
        <v>727830.56</v>
      </c>
      <c r="AS1" s="13">
        <f>SUBTOTAL(9,AS3:AS72)</f>
        <v>15375157.936999999</v>
      </c>
      <c r="AT1" s="13">
        <f>SUBTOTAL(9,AT3:AT72)</f>
        <v>78864590.294</v>
      </c>
      <c r="AU1" s="106"/>
      <c r="AV1" s="13">
        <f>SUBTOTAL(9,AV3:AV72)</f>
        <v>200156251.77332571</v>
      </c>
      <c r="AW1" s="13">
        <f>SUBTOTAL(9,AW3:AW72)</f>
        <v>62761601.797000006</v>
      </c>
      <c r="AX1" s="13"/>
      <c r="AY1" s="13">
        <f>SUBTOTAL(9,AY3:AY72)</f>
        <v>44017.466908866307</v>
      </c>
      <c r="AZ1" s="13">
        <f>SUBTOTAL(9,AZ3:AZ72)</f>
        <v>15375157.936999999</v>
      </c>
      <c r="BA1" s="13">
        <f>SUBTOTAL(9,BA3:BA72)</f>
        <v>78864591.544</v>
      </c>
      <c r="BB1" s="11"/>
      <c r="BC1" s="11"/>
      <c r="BD1" s="11"/>
      <c r="BE1" s="11"/>
      <c r="BP1" s="2">
        <f>SUBTOTAL(9,BP3:BP72)</f>
        <v>254592472.40000001</v>
      </c>
    </row>
    <row r="2" spans="2:68" s="12" customFormat="1" ht="22.2" thickBot="1" x14ac:dyDescent="0.35">
      <c r="B2" s="14" t="s">
        <v>0</v>
      </c>
      <c r="C2" s="15" t="s">
        <v>1</v>
      </c>
      <c r="D2" s="15" t="s">
        <v>2</v>
      </c>
      <c r="E2" s="15" t="s">
        <v>3</v>
      </c>
      <c r="F2" s="22" t="s">
        <v>367</v>
      </c>
      <c r="G2" s="22" t="s">
        <v>4</v>
      </c>
      <c r="H2" s="15" t="s">
        <v>393</v>
      </c>
      <c r="I2" s="15" t="s">
        <v>360</v>
      </c>
      <c r="J2" s="22" t="s">
        <v>364</v>
      </c>
      <c r="K2" s="22" t="s">
        <v>365</v>
      </c>
      <c r="L2" s="22" t="s">
        <v>366</v>
      </c>
      <c r="M2" s="15" t="s">
        <v>39</v>
      </c>
      <c r="N2" s="22" t="s">
        <v>362</v>
      </c>
      <c r="O2" s="15" t="s">
        <v>363</v>
      </c>
      <c r="P2" s="23" t="s">
        <v>5</v>
      </c>
      <c r="Q2" s="15" t="s">
        <v>357</v>
      </c>
      <c r="R2" s="15" t="s">
        <v>6</v>
      </c>
      <c r="S2" s="15" t="s">
        <v>7</v>
      </c>
      <c r="T2" s="15" t="s">
        <v>8</v>
      </c>
      <c r="U2" s="15" t="s">
        <v>9</v>
      </c>
      <c r="V2" s="15" t="s">
        <v>14</v>
      </c>
      <c r="W2" s="15" t="s">
        <v>15</v>
      </c>
      <c r="X2" s="15" t="s">
        <v>10</v>
      </c>
      <c r="Y2" s="15" t="s">
        <v>11</v>
      </c>
      <c r="Z2" s="15" t="s">
        <v>12</v>
      </c>
      <c r="AA2" s="15" t="s">
        <v>13</v>
      </c>
      <c r="AB2" s="15" t="s">
        <v>16</v>
      </c>
      <c r="AC2" s="15" t="s">
        <v>17</v>
      </c>
      <c r="AD2" s="15" t="s">
        <v>359</v>
      </c>
      <c r="AE2" s="15" t="s">
        <v>358</v>
      </c>
      <c r="AF2" s="15" t="s">
        <v>18</v>
      </c>
      <c r="AG2" s="15" t="s">
        <v>19</v>
      </c>
      <c r="AH2" s="15" t="s">
        <v>20</v>
      </c>
      <c r="AI2" s="15" t="s">
        <v>21</v>
      </c>
      <c r="AJ2" s="15" t="s">
        <v>22</v>
      </c>
      <c r="AK2" s="15" t="s">
        <v>361</v>
      </c>
      <c r="AL2" s="15" t="s">
        <v>23</v>
      </c>
      <c r="AM2" s="15" t="s">
        <v>34</v>
      </c>
      <c r="AN2" s="15" t="s">
        <v>24</v>
      </c>
      <c r="AO2" s="15" t="s">
        <v>25</v>
      </c>
      <c r="AP2" s="15" t="s">
        <v>26</v>
      </c>
      <c r="AQ2" s="15" t="s">
        <v>38</v>
      </c>
      <c r="AR2" s="15" t="s">
        <v>27</v>
      </c>
      <c r="AS2" s="15" t="s">
        <v>32</v>
      </c>
      <c r="AT2" s="15" t="s">
        <v>33</v>
      </c>
      <c r="AU2" s="16" t="s">
        <v>28</v>
      </c>
      <c r="AV2" s="16" t="s">
        <v>29</v>
      </c>
      <c r="AW2" s="17" t="s">
        <v>380</v>
      </c>
      <c r="AX2" s="17" t="s">
        <v>30</v>
      </c>
      <c r="AY2" s="17" t="s">
        <v>31</v>
      </c>
      <c r="AZ2" s="18" t="s">
        <v>32</v>
      </c>
      <c r="BA2" s="18" t="s">
        <v>33</v>
      </c>
      <c r="BB2" s="18" t="s">
        <v>35</v>
      </c>
      <c r="BC2" s="18" t="s">
        <v>36</v>
      </c>
      <c r="BD2" s="18" t="s">
        <v>368</v>
      </c>
      <c r="BE2" s="18" t="s">
        <v>37</v>
      </c>
      <c r="BF2" s="19" t="s">
        <v>40</v>
      </c>
      <c r="BG2" s="19" t="s">
        <v>41</v>
      </c>
      <c r="BH2" s="19" t="s">
        <v>42</v>
      </c>
      <c r="BI2" s="18" t="s">
        <v>43</v>
      </c>
      <c r="BJ2" s="25" t="s">
        <v>369</v>
      </c>
      <c r="BK2" s="24" t="s">
        <v>44</v>
      </c>
      <c r="BL2" s="20"/>
      <c r="BM2" s="20"/>
      <c r="BN2" s="20"/>
      <c r="BO2" s="20"/>
      <c r="BP2" s="21" t="s">
        <v>45</v>
      </c>
    </row>
    <row r="3" spans="2:68" s="37" customFormat="1" ht="12" x14ac:dyDescent="0.3">
      <c r="B3" s="27">
        <v>1</v>
      </c>
      <c r="C3" s="27" t="s">
        <v>46</v>
      </c>
      <c r="D3" s="28" t="s">
        <v>47</v>
      </c>
      <c r="E3" s="27" t="s">
        <v>48</v>
      </c>
      <c r="F3" s="27" t="str">
        <f>IF(E3="IP-1","CE","Airtel")</f>
        <v>CE</v>
      </c>
      <c r="G3" s="29" t="s">
        <v>49</v>
      </c>
      <c r="H3" s="27" t="s">
        <v>50</v>
      </c>
      <c r="I3" s="27" t="s">
        <v>50</v>
      </c>
      <c r="J3" s="27" t="s">
        <v>48</v>
      </c>
      <c r="K3" s="27" t="s">
        <v>375</v>
      </c>
      <c r="L3" s="27" t="s">
        <v>376</v>
      </c>
      <c r="M3" s="27" t="s">
        <v>65</v>
      </c>
      <c r="N3" s="30">
        <v>10004765</v>
      </c>
      <c r="O3" s="121">
        <v>6030</v>
      </c>
      <c r="P3" s="30" t="s">
        <v>50</v>
      </c>
      <c r="Q3" s="27" t="s">
        <v>51</v>
      </c>
      <c r="R3" s="27" t="s">
        <v>52</v>
      </c>
      <c r="S3" s="27" t="s">
        <v>53</v>
      </c>
      <c r="T3" s="27" t="s">
        <v>54</v>
      </c>
      <c r="U3" s="27" t="s">
        <v>55</v>
      </c>
      <c r="V3" s="27">
        <v>4766</v>
      </c>
      <c r="W3" s="31">
        <v>45686</v>
      </c>
      <c r="X3" s="27" t="s">
        <v>56</v>
      </c>
      <c r="Y3" s="27" t="s">
        <v>57</v>
      </c>
      <c r="Z3" s="27" t="s">
        <v>58</v>
      </c>
      <c r="AA3" s="27" t="s">
        <v>58</v>
      </c>
      <c r="AB3" s="27" t="s">
        <v>59</v>
      </c>
      <c r="AC3" s="27" t="s">
        <v>55</v>
      </c>
      <c r="AD3" s="27">
        <v>4766</v>
      </c>
      <c r="AE3" s="31">
        <v>45698</v>
      </c>
      <c r="AF3" s="31" t="s">
        <v>60</v>
      </c>
      <c r="AG3" s="31" t="s">
        <v>61</v>
      </c>
      <c r="AH3" s="27"/>
      <c r="AI3" s="27"/>
      <c r="AJ3" s="31" t="s">
        <v>62</v>
      </c>
      <c r="AK3" s="27">
        <v>41</v>
      </c>
      <c r="AL3" s="33">
        <f>AD3*AK3</f>
        <v>195406</v>
      </c>
      <c r="AM3" s="27">
        <v>0</v>
      </c>
      <c r="AN3" s="33">
        <v>0</v>
      </c>
      <c r="AO3" s="33">
        <v>4766</v>
      </c>
      <c r="AP3" s="117"/>
      <c r="AQ3" s="33"/>
      <c r="AR3" s="33">
        <f>(AW3)*0.18</f>
        <v>36030.959999999999</v>
      </c>
      <c r="AS3" s="33">
        <f>AZ3</f>
        <v>250000</v>
      </c>
      <c r="AT3" s="33">
        <f>AL3+AN3+AO3+AP3+AQ3+AR3+AS3</f>
        <v>486202.95999999996</v>
      </c>
      <c r="AU3" s="107">
        <v>19200</v>
      </c>
      <c r="AV3" s="33">
        <f t="shared" ref="AV3:AV11" si="0">AU3*AD3</f>
        <v>91507200</v>
      </c>
      <c r="AW3" s="33">
        <f>AN3+AO3+AL3+AP3</f>
        <v>200172</v>
      </c>
      <c r="AX3" s="33">
        <f t="shared" ref="AX3:AX11" si="1">AW3/AD3</f>
        <v>42</v>
      </c>
      <c r="AY3" s="33">
        <f>AU3-AX3</f>
        <v>19158</v>
      </c>
      <c r="AZ3" s="33">
        <v>250000</v>
      </c>
      <c r="BA3" s="117">
        <f>(AI3+AL3+AZ3+AP3+AN3+AO3+AR3)</f>
        <v>486202.96</v>
      </c>
      <c r="BB3" s="27" t="s">
        <v>63</v>
      </c>
      <c r="BC3" s="27" t="s">
        <v>64</v>
      </c>
      <c r="BD3" s="27"/>
      <c r="BE3" s="27"/>
      <c r="BF3" s="34">
        <v>45689</v>
      </c>
      <c r="BG3" s="34">
        <v>45694</v>
      </c>
      <c r="BH3" s="34">
        <f>BG3</f>
        <v>45694</v>
      </c>
      <c r="BI3" s="35">
        <v>45700</v>
      </c>
      <c r="BJ3" s="32">
        <f>BI3-BH3</f>
        <v>6</v>
      </c>
      <c r="BK3" s="36"/>
      <c r="BL3" s="37">
        <f t="shared" ref="BL3:BL38" si="2">BI3-BH3</f>
        <v>6</v>
      </c>
      <c r="BP3" s="38">
        <v>99411840</v>
      </c>
    </row>
    <row r="4" spans="2:68" s="51" customFormat="1" ht="12" x14ac:dyDescent="0.25">
      <c r="B4" s="39">
        <f t="shared" ref="B4:B40" si="3">B3+1</f>
        <v>2</v>
      </c>
      <c r="C4" s="39" t="s">
        <v>46</v>
      </c>
      <c r="D4" s="40" t="s">
        <v>47</v>
      </c>
      <c r="E4" s="39" t="s">
        <v>48</v>
      </c>
      <c r="F4" s="39" t="str">
        <f t="shared" ref="F4:F41" si="4">IF(E4="IP-1","CE","Airtel")</f>
        <v>CE</v>
      </c>
      <c r="G4" s="41" t="s">
        <v>49</v>
      </c>
      <c r="H4" s="39" t="s">
        <v>50</v>
      </c>
      <c r="I4" s="39" t="s">
        <v>50</v>
      </c>
      <c r="J4" s="27" t="s">
        <v>48</v>
      </c>
      <c r="K4" s="27" t="s">
        <v>375</v>
      </c>
      <c r="L4" s="27" t="s">
        <v>376</v>
      </c>
      <c r="M4" s="39" t="s">
        <v>73</v>
      </c>
      <c r="N4" s="30">
        <v>10004765</v>
      </c>
      <c r="O4" s="10">
        <v>6030</v>
      </c>
      <c r="P4" s="42" t="s">
        <v>50</v>
      </c>
      <c r="Q4" s="39" t="s">
        <v>51</v>
      </c>
      <c r="R4" s="39" t="s">
        <v>52</v>
      </c>
      <c r="S4" s="39" t="s">
        <v>53</v>
      </c>
      <c r="T4" s="39" t="s">
        <v>66</v>
      </c>
      <c r="U4" s="39" t="s">
        <v>67</v>
      </c>
      <c r="V4" s="39">
        <v>600</v>
      </c>
      <c r="W4" s="43"/>
      <c r="X4" s="39" t="s">
        <v>68</v>
      </c>
      <c r="Y4" s="39" t="s">
        <v>69</v>
      </c>
      <c r="Z4" s="39" t="s">
        <v>58</v>
      </c>
      <c r="AA4" s="39" t="s">
        <v>58</v>
      </c>
      <c r="AB4" s="39" t="s">
        <v>59</v>
      </c>
      <c r="AC4" s="39" t="s">
        <v>67</v>
      </c>
      <c r="AD4" s="39">
        <v>600</v>
      </c>
      <c r="AE4" s="44">
        <v>45700</v>
      </c>
      <c r="AF4" s="44" t="s">
        <v>60</v>
      </c>
      <c r="AG4" s="44" t="s">
        <v>61</v>
      </c>
      <c r="AH4" s="39"/>
      <c r="AI4" s="45"/>
      <c r="AJ4" s="44" t="s">
        <v>70</v>
      </c>
      <c r="AK4" s="39" t="s">
        <v>71</v>
      </c>
      <c r="AL4" s="47">
        <f>(41*580)+(20*1797)</f>
        <v>59720</v>
      </c>
      <c r="AM4" s="39">
        <v>0</v>
      </c>
      <c r="AN4" s="47">
        <v>0</v>
      </c>
      <c r="AO4" s="47">
        <f>AD4*1</f>
        <v>600</v>
      </c>
      <c r="AP4" s="118"/>
      <c r="AQ4" s="47"/>
      <c r="AR4" s="47">
        <f>(AW4)*0.18</f>
        <v>10857.6</v>
      </c>
      <c r="AS4" s="33">
        <f t="shared" ref="AS4:AS41" si="5">AZ4</f>
        <v>60000</v>
      </c>
      <c r="AT4" s="33">
        <f t="shared" ref="AT4:AT41" si="6">AL4+AN4+AO4+AP4+AQ4+AR4+AS4</f>
        <v>131177.60000000001</v>
      </c>
      <c r="AU4" s="108">
        <v>2999.9999999999995</v>
      </c>
      <c r="AV4" s="47">
        <f t="shared" si="0"/>
        <v>1799999.9999999998</v>
      </c>
      <c r="AW4" s="47">
        <f>AN4+AO4+AL4+AP4</f>
        <v>60320</v>
      </c>
      <c r="AX4" s="47">
        <f t="shared" si="1"/>
        <v>100.53333333333333</v>
      </c>
      <c r="AY4" s="47">
        <f>AU4-AX4</f>
        <v>2899.4666666666662</v>
      </c>
      <c r="AZ4" s="47">
        <v>60000</v>
      </c>
      <c r="BA4" s="118">
        <f>(AI4+AL4+AZ4+AP4+AN4+AO4+AR4)</f>
        <v>131177.60000000001</v>
      </c>
      <c r="BB4" s="39" t="s">
        <v>72</v>
      </c>
      <c r="BC4" s="39" t="s">
        <v>64</v>
      </c>
      <c r="BD4" s="43"/>
      <c r="BE4" s="39"/>
      <c r="BF4" s="48">
        <v>45706</v>
      </c>
      <c r="BG4" s="34">
        <f>BF4+1</f>
        <v>45707</v>
      </c>
      <c r="BH4" s="34">
        <f>BG4+4</f>
        <v>45711</v>
      </c>
      <c r="BI4" s="49">
        <v>45729</v>
      </c>
      <c r="BJ4" s="46">
        <f t="shared" ref="BJ4:BJ41" si="7">BI4-BH4</f>
        <v>18</v>
      </c>
      <c r="BK4" s="50"/>
      <c r="BL4" s="37">
        <f t="shared" si="2"/>
        <v>18</v>
      </c>
      <c r="BP4" s="52">
        <v>2567400</v>
      </c>
    </row>
    <row r="5" spans="2:68" s="51" customFormat="1" ht="12" x14ac:dyDescent="0.25">
      <c r="B5" s="39">
        <f t="shared" si="3"/>
        <v>3</v>
      </c>
      <c r="C5" s="39" t="s">
        <v>74</v>
      </c>
      <c r="D5" s="40" t="s">
        <v>47</v>
      </c>
      <c r="E5" s="39" t="s">
        <v>75</v>
      </c>
      <c r="F5" s="39" t="str">
        <f t="shared" si="4"/>
        <v>Airtel</v>
      </c>
      <c r="G5" s="41" t="s">
        <v>49</v>
      </c>
      <c r="H5" s="39" t="s">
        <v>76</v>
      </c>
      <c r="I5" s="39" t="s">
        <v>76</v>
      </c>
      <c r="J5" s="27" t="s">
        <v>371</v>
      </c>
      <c r="K5" s="27" t="s">
        <v>372</v>
      </c>
      <c r="L5" s="27" t="s">
        <v>373</v>
      </c>
      <c r="M5" s="39"/>
      <c r="N5" s="104" t="s">
        <v>379</v>
      </c>
      <c r="O5" s="10">
        <v>200</v>
      </c>
      <c r="P5" s="42" t="s">
        <v>76</v>
      </c>
      <c r="Q5" s="39" t="s">
        <v>51</v>
      </c>
      <c r="R5" s="53" t="s">
        <v>77</v>
      </c>
      <c r="S5" s="53" t="s">
        <v>78</v>
      </c>
      <c r="T5" s="53" t="s">
        <v>79</v>
      </c>
      <c r="U5" s="39">
        <v>783339212</v>
      </c>
      <c r="V5" s="39">
        <v>145</v>
      </c>
      <c r="W5" s="44">
        <v>45744</v>
      </c>
      <c r="X5" s="39" t="s">
        <v>80</v>
      </c>
      <c r="Y5" s="39" t="s">
        <v>81</v>
      </c>
      <c r="Z5" s="39" t="s">
        <v>82</v>
      </c>
      <c r="AA5" s="39" t="s">
        <v>83</v>
      </c>
      <c r="AB5" s="39" t="s">
        <v>59</v>
      </c>
      <c r="AC5" s="39">
        <v>783339212</v>
      </c>
      <c r="AD5" s="39">
        <f>24+131</f>
        <v>155</v>
      </c>
      <c r="AE5" s="44">
        <v>45751</v>
      </c>
      <c r="AF5" s="44" t="s">
        <v>60</v>
      </c>
      <c r="AG5" s="44" t="s">
        <v>61</v>
      </c>
      <c r="AH5" s="40"/>
      <c r="AI5" s="54"/>
      <c r="AJ5" s="55" t="s">
        <v>84</v>
      </c>
      <c r="AK5" s="39" t="s">
        <v>85</v>
      </c>
      <c r="AL5" s="47">
        <v>1613962</v>
      </c>
      <c r="AM5" s="39">
        <v>0</v>
      </c>
      <c r="AN5" s="47">
        <f>AD5*2</f>
        <v>310</v>
      </c>
      <c r="AO5" s="47">
        <f>AD5*1</f>
        <v>155</v>
      </c>
      <c r="AP5" s="118"/>
      <c r="AQ5" s="47"/>
      <c r="AR5" s="119"/>
      <c r="AS5" s="33">
        <f t="shared" si="5"/>
        <v>806981</v>
      </c>
      <c r="AT5" s="33">
        <f t="shared" si="6"/>
        <v>2421408</v>
      </c>
      <c r="AU5" s="108">
        <v>8413</v>
      </c>
      <c r="AV5" s="47">
        <f t="shared" si="0"/>
        <v>1304015</v>
      </c>
      <c r="AW5" s="47">
        <f t="shared" ref="AW5:AW41" si="8">AL5+AN5+AO5+AP5</f>
        <v>1614427</v>
      </c>
      <c r="AX5" s="47">
        <f t="shared" si="1"/>
        <v>10415.658064516128</v>
      </c>
      <c r="AY5" s="47">
        <f>AU5-AX5</f>
        <v>-2002.6580645161284</v>
      </c>
      <c r="AZ5" s="47">
        <f>AL5/2</f>
        <v>806981</v>
      </c>
      <c r="BA5" s="118">
        <f>(AI5+AL5+AZ5+AP5+AN5+AO5)</f>
        <v>2421408</v>
      </c>
      <c r="BB5" s="39" t="s">
        <v>86</v>
      </c>
      <c r="BC5" s="39"/>
      <c r="BD5" s="43"/>
      <c r="BE5" s="39"/>
      <c r="BF5" s="48">
        <v>45762</v>
      </c>
      <c r="BG5" s="48">
        <v>45763</v>
      </c>
      <c r="BH5" s="34">
        <v>45763</v>
      </c>
      <c r="BI5" s="49">
        <v>45764</v>
      </c>
      <c r="BJ5" s="46">
        <f t="shared" si="7"/>
        <v>1</v>
      </c>
      <c r="BK5" s="50"/>
      <c r="BL5" s="37">
        <f t="shared" si="2"/>
        <v>1</v>
      </c>
      <c r="BP5" s="56"/>
    </row>
    <row r="6" spans="2:68" s="51" customFormat="1" ht="12" x14ac:dyDescent="0.25">
      <c r="B6" s="39">
        <f t="shared" si="3"/>
        <v>4</v>
      </c>
      <c r="C6" s="39" t="s">
        <v>46</v>
      </c>
      <c r="D6" s="40" t="s">
        <v>87</v>
      </c>
      <c r="E6" s="39" t="s">
        <v>75</v>
      </c>
      <c r="F6" s="39" t="str">
        <f t="shared" si="4"/>
        <v>Airtel</v>
      </c>
      <c r="G6" s="41" t="s">
        <v>49</v>
      </c>
      <c r="H6" s="39" t="s">
        <v>406</v>
      </c>
      <c r="I6" s="39" t="s">
        <v>88</v>
      </c>
      <c r="J6" s="27" t="s">
        <v>371</v>
      </c>
      <c r="K6" s="27" t="s">
        <v>372</v>
      </c>
      <c r="L6" s="27" t="s">
        <v>373</v>
      </c>
      <c r="M6" s="39"/>
      <c r="N6" s="42">
        <v>10004641</v>
      </c>
      <c r="O6" s="39">
        <v>30</v>
      </c>
      <c r="P6" s="42" t="s">
        <v>51</v>
      </c>
      <c r="Q6" s="53" t="s">
        <v>89</v>
      </c>
      <c r="R6" s="53" t="s">
        <v>90</v>
      </c>
      <c r="S6" s="53" t="s">
        <v>91</v>
      </c>
      <c r="T6" s="53" t="s">
        <v>92</v>
      </c>
      <c r="U6" s="39">
        <v>783339141</v>
      </c>
      <c r="V6" s="39">
        <v>20</v>
      </c>
      <c r="W6" s="44">
        <v>45743</v>
      </c>
      <c r="X6" s="39" t="s">
        <v>93</v>
      </c>
      <c r="Y6" s="39" t="s">
        <v>94</v>
      </c>
      <c r="Z6" s="39" t="s">
        <v>82</v>
      </c>
      <c r="AA6" s="39" t="s">
        <v>83</v>
      </c>
      <c r="AB6" s="39" t="s">
        <v>59</v>
      </c>
      <c r="AC6" s="39">
        <v>783339141</v>
      </c>
      <c r="AD6" s="39">
        <v>27</v>
      </c>
      <c r="AE6" s="44">
        <v>45751</v>
      </c>
      <c r="AF6" s="44" t="s">
        <v>60</v>
      </c>
      <c r="AG6" s="44" t="s">
        <v>61</v>
      </c>
      <c r="AH6" s="39"/>
      <c r="AI6" s="27"/>
      <c r="AJ6" s="44" t="s">
        <v>95</v>
      </c>
      <c r="AK6" s="39">
        <v>10187</v>
      </c>
      <c r="AL6" s="47">
        <v>275049</v>
      </c>
      <c r="AM6" s="39">
        <v>0</v>
      </c>
      <c r="AN6" s="47">
        <f>AD6*2</f>
        <v>54</v>
      </c>
      <c r="AO6" s="47">
        <f>AD6*1</f>
        <v>27</v>
      </c>
      <c r="AP6" s="118"/>
      <c r="AQ6" s="47"/>
      <c r="AR6" s="119"/>
      <c r="AS6" s="33">
        <f t="shared" si="5"/>
        <v>137524.5</v>
      </c>
      <c r="AT6" s="33">
        <f t="shared" si="6"/>
        <v>412654.5</v>
      </c>
      <c r="AU6" s="108">
        <v>12469</v>
      </c>
      <c r="AV6" s="47">
        <f t="shared" si="0"/>
        <v>336663</v>
      </c>
      <c r="AW6" s="47">
        <f t="shared" si="8"/>
        <v>275130</v>
      </c>
      <c r="AX6" s="47">
        <f t="shared" si="1"/>
        <v>10190</v>
      </c>
      <c r="AY6" s="47">
        <f t="shared" ref="AY6:AY11" si="9">AU6-AX6</f>
        <v>2279</v>
      </c>
      <c r="AZ6" s="47">
        <f>AL6/2</f>
        <v>137524.5</v>
      </c>
      <c r="BA6" s="118">
        <f>(AI6+AL6+AZ6+AP6+AN6+AO6)</f>
        <v>412654.5</v>
      </c>
      <c r="BB6" s="39" t="s">
        <v>96</v>
      </c>
      <c r="BC6" s="39"/>
      <c r="BD6" s="43"/>
      <c r="BE6" s="39"/>
      <c r="BF6" s="48">
        <v>45751</v>
      </c>
      <c r="BG6" s="48">
        <v>45758</v>
      </c>
      <c r="BH6" s="34">
        <v>45758</v>
      </c>
      <c r="BI6" s="49">
        <v>45762</v>
      </c>
      <c r="BJ6" s="46">
        <f t="shared" si="7"/>
        <v>4</v>
      </c>
      <c r="BK6" s="50"/>
      <c r="BL6" s="37">
        <f t="shared" si="2"/>
        <v>4</v>
      </c>
      <c r="BP6" s="56">
        <v>274318</v>
      </c>
    </row>
    <row r="7" spans="2:68" s="51" customFormat="1" ht="24" x14ac:dyDescent="0.25">
      <c r="B7" s="39">
        <f t="shared" si="3"/>
        <v>5</v>
      </c>
      <c r="C7" s="39" t="s">
        <v>46</v>
      </c>
      <c r="D7" s="40" t="s">
        <v>87</v>
      </c>
      <c r="E7" s="39" t="s">
        <v>75</v>
      </c>
      <c r="F7" s="39" t="str">
        <f t="shared" si="4"/>
        <v>Airtel</v>
      </c>
      <c r="G7" s="41" t="s">
        <v>49</v>
      </c>
      <c r="H7" s="39" t="s">
        <v>394</v>
      </c>
      <c r="I7" s="39" t="s">
        <v>97</v>
      </c>
      <c r="J7" s="27" t="s">
        <v>371</v>
      </c>
      <c r="K7" s="27" t="s">
        <v>372</v>
      </c>
      <c r="L7" s="27" t="s">
        <v>373</v>
      </c>
      <c r="M7" s="39"/>
      <c r="N7" s="42" t="s">
        <v>379</v>
      </c>
      <c r="O7" s="39">
        <v>20</v>
      </c>
      <c r="P7" s="42" t="s">
        <v>51</v>
      </c>
      <c r="Q7" s="53" t="s">
        <v>89</v>
      </c>
      <c r="R7" s="53" t="s">
        <v>98</v>
      </c>
      <c r="S7" s="53" t="s">
        <v>99</v>
      </c>
      <c r="T7" s="53" t="s">
        <v>100</v>
      </c>
      <c r="U7" s="39">
        <v>783339100</v>
      </c>
      <c r="V7" s="39">
        <v>8</v>
      </c>
      <c r="W7" s="44">
        <v>45743</v>
      </c>
      <c r="X7" s="39" t="s">
        <v>101</v>
      </c>
      <c r="Y7" s="39" t="s">
        <v>101</v>
      </c>
      <c r="Z7" s="39" t="s">
        <v>82</v>
      </c>
      <c r="AA7" s="39" t="s">
        <v>83</v>
      </c>
      <c r="AB7" s="39" t="s">
        <v>59</v>
      </c>
      <c r="AC7" s="39">
        <v>783339100</v>
      </c>
      <c r="AD7" s="39">
        <v>8</v>
      </c>
      <c r="AE7" s="44">
        <v>45751</v>
      </c>
      <c r="AF7" s="44" t="s">
        <v>60</v>
      </c>
      <c r="AG7" s="44" t="s">
        <v>61</v>
      </c>
      <c r="AH7" s="39"/>
      <c r="AI7" s="39"/>
      <c r="AJ7" s="57" t="s">
        <v>102</v>
      </c>
      <c r="AK7" s="39">
        <v>11211</v>
      </c>
      <c r="AL7" s="47">
        <v>448440</v>
      </c>
      <c r="AM7" s="39">
        <v>5</v>
      </c>
      <c r="AN7" s="47">
        <f>AD7*2</f>
        <v>16</v>
      </c>
      <c r="AO7" s="47">
        <f>AD7*1</f>
        <v>8</v>
      </c>
      <c r="AP7" s="118"/>
      <c r="AQ7" s="47"/>
      <c r="AR7" s="119"/>
      <c r="AS7" s="33">
        <f t="shared" si="5"/>
        <v>0</v>
      </c>
      <c r="AT7" s="33">
        <f t="shared" si="6"/>
        <v>448464</v>
      </c>
      <c r="AU7" s="108">
        <v>12469</v>
      </c>
      <c r="AV7" s="47">
        <f t="shared" si="0"/>
        <v>99752</v>
      </c>
      <c r="AW7" s="47">
        <f t="shared" si="8"/>
        <v>448464</v>
      </c>
      <c r="AX7" s="47">
        <f t="shared" si="1"/>
        <v>56058</v>
      </c>
      <c r="AY7" s="47">
        <f>AU7-AX7</f>
        <v>-43589</v>
      </c>
      <c r="AZ7" s="47"/>
      <c r="BA7" s="118">
        <f>(AI7+AL7+AZ7+AP7+AN7+AO7)</f>
        <v>448464</v>
      </c>
      <c r="BB7" s="39" t="s">
        <v>103</v>
      </c>
      <c r="BC7" s="39"/>
      <c r="BD7" s="43"/>
      <c r="BE7" s="39"/>
      <c r="BF7" s="48">
        <v>45751</v>
      </c>
      <c r="BG7" s="48">
        <v>45758</v>
      </c>
      <c r="BH7" s="48">
        <v>45758</v>
      </c>
      <c r="BI7" s="49">
        <v>45762</v>
      </c>
      <c r="BJ7" s="46">
        <f t="shared" si="7"/>
        <v>4</v>
      </c>
      <c r="BK7" s="50"/>
      <c r="BL7" s="37">
        <f t="shared" si="2"/>
        <v>4</v>
      </c>
      <c r="BP7" s="56">
        <v>274318</v>
      </c>
    </row>
    <row r="8" spans="2:68" s="51" customFormat="1" ht="12" x14ac:dyDescent="0.25">
      <c r="B8" s="39">
        <f t="shared" si="3"/>
        <v>6</v>
      </c>
      <c r="C8" s="39" t="s">
        <v>46</v>
      </c>
      <c r="D8" s="40" t="s">
        <v>47</v>
      </c>
      <c r="E8" s="39" t="s">
        <v>48</v>
      </c>
      <c r="F8" s="39" t="str">
        <f t="shared" si="4"/>
        <v>CE</v>
      </c>
      <c r="G8" s="41" t="s">
        <v>49</v>
      </c>
      <c r="H8" s="39" t="s">
        <v>104</v>
      </c>
      <c r="I8" s="39" t="s">
        <v>104</v>
      </c>
      <c r="J8" s="27" t="s">
        <v>48</v>
      </c>
      <c r="K8" s="27" t="s">
        <v>375</v>
      </c>
      <c r="L8" s="27" t="s">
        <v>376</v>
      </c>
      <c r="M8" s="39" t="s">
        <v>118</v>
      </c>
      <c r="N8" s="30" t="s">
        <v>381</v>
      </c>
      <c r="O8" s="10">
        <v>3300</v>
      </c>
      <c r="P8" s="42" t="s">
        <v>104</v>
      </c>
      <c r="Q8" s="39" t="s">
        <v>51</v>
      </c>
      <c r="R8" s="39" t="s">
        <v>105</v>
      </c>
      <c r="S8" s="39" t="s">
        <v>106</v>
      </c>
      <c r="T8" s="39" t="s">
        <v>107</v>
      </c>
      <c r="U8" s="39" t="s">
        <v>108</v>
      </c>
      <c r="V8" s="39">
        <v>975</v>
      </c>
      <c r="W8" s="44">
        <v>45734</v>
      </c>
      <c r="X8" s="39" t="s">
        <v>109</v>
      </c>
      <c r="Y8" s="39" t="s">
        <v>110</v>
      </c>
      <c r="Z8" s="39" t="s">
        <v>111</v>
      </c>
      <c r="AA8" s="39" t="s">
        <v>112</v>
      </c>
      <c r="AB8" s="39" t="s">
        <v>59</v>
      </c>
      <c r="AC8" s="39" t="s">
        <v>113</v>
      </c>
      <c r="AD8" s="39">
        <v>975</v>
      </c>
      <c r="AE8" s="44">
        <v>45734</v>
      </c>
      <c r="AF8" s="44" t="s">
        <v>60</v>
      </c>
      <c r="AG8" s="44" t="s">
        <v>114</v>
      </c>
      <c r="AH8" s="39">
        <f>50+925</f>
        <v>975</v>
      </c>
      <c r="AI8" s="39">
        <f>9600*10*1.5*1</f>
        <v>144000</v>
      </c>
      <c r="AJ8" s="44" t="s">
        <v>115</v>
      </c>
      <c r="AK8" s="39">
        <v>9600</v>
      </c>
      <c r="AL8" s="47">
        <v>624000</v>
      </c>
      <c r="AM8" s="39">
        <v>0</v>
      </c>
      <c r="AN8" s="47">
        <f>200*10*97.5</f>
        <v>195000</v>
      </c>
      <c r="AO8" s="47">
        <v>0</v>
      </c>
      <c r="AP8" s="118">
        <v>93600</v>
      </c>
      <c r="AQ8" s="47"/>
      <c r="AR8" s="47"/>
      <c r="AS8" s="33">
        <f t="shared" si="5"/>
        <v>71760</v>
      </c>
      <c r="AT8" s="33">
        <f t="shared" si="6"/>
        <v>984360</v>
      </c>
      <c r="AU8" s="109">
        <v>3000</v>
      </c>
      <c r="AV8" s="47">
        <f t="shared" si="0"/>
        <v>2925000</v>
      </c>
      <c r="AW8" s="47">
        <f t="shared" si="8"/>
        <v>912600</v>
      </c>
      <c r="AX8" s="47">
        <f t="shared" si="1"/>
        <v>936</v>
      </c>
      <c r="AY8" s="47">
        <f t="shared" si="9"/>
        <v>2064</v>
      </c>
      <c r="AZ8" s="47">
        <v>71760</v>
      </c>
      <c r="BA8" s="118">
        <f>AL8+AZ8+AP8+AN8+AO8+AR8</f>
        <v>984360</v>
      </c>
      <c r="BB8" s="39" t="s">
        <v>116</v>
      </c>
      <c r="BC8" s="39" t="s">
        <v>117</v>
      </c>
      <c r="BD8" s="43"/>
      <c r="BE8" s="39"/>
      <c r="BF8" s="48">
        <v>45741</v>
      </c>
      <c r="BG8" s="34">
        <v>45748</v>
      </c>
      <c r="BH8" s="48">
        <f t="shared" ref="BH8:BH11" si="10">BG8</f>
        <v>45748</v>
      </c>
      <c r="BI8" s="49">
        <v>45756</v>
      </c>
      <c r="BJ8" s="46">
        <f t="shared" si="7"/>
        <v>8</v>
      </c>
      <c r="BK8" s="50"/>
      <c r="BL8" s="37">
        <f t="shared" si="2"/>
        <v>8</v>
      </c>
      <c r="BP8" s="58">
        <v>9715200</v>
      </c>
    </row>
    <row r="9" spans="2:68" s="51" customFormat="1" ht="12" x14ac:dyDescent="0.25">
      <c r="B9" s="39">
        <f t="shared" si="3"/>
        <v>7</v>
      </c>
      <c r="C9" s="39" t="s">
        <v>46</v>
      </c>
      <c r="D9" s="40" t="s">
        <v>47</v>
      </c>
      <c r="E9" s="39" t="s">
        <v>48</v>
      </c>
      <c r="F9" s="39" t="str">
        <f t="shared" si="4"/>
        <v>CE</v>
      </c>
      <c r="G9" s="41" t="s">
        <v>49</v>
      </c>
      <c r="H9" s="39" t="s">
        <v>104</v>
      </c>
      <c r="I9" s="39" t="s">
        <v>104</v>
      </c>
      <c r="J9" s="27" t="s">
        <v>48</v>
      </c>
      <c r="K9" s="27" t="s">
        <v>375</v>
      </c>
      <c r="L9" s="27" t="s">
        <v>376</v>
      </c>
      <c r="M9" s="39" t="s">
        <v>118</v>
      </c>
      <c r="N9" s="30" t="s">
        <v>381</v>
      </c>
      <c r="O9" s="10">
        <v>3300</v>
      </c>
      <c r="P9" s="42" t="s">
        <v>104</v>
      </c>
      <c r="Q9" s="39" t="s">
        <v>51</v>
      </c>
      <c r="R9" s="39" t="s">
        <v>105</v>
      </c>
      <c r="S9" s="39" t="s">
        <v>106</v>
      </c>
      <c r="T9" s="39" t="s">
        <v>119</v>
      </c>
      <c r="U9" s="39" t="s">
        <v>120</v>
      </c>
      <c r="V9" s="39">
        <v>820</v>
      </c>
      <c r="W9" s="44">
        <v>45734</v>
      </c>
      <c r="X9" s="39" t="s">
        <v>110</v>
      </c>
      <c r="Y9" s="39" t="s">
        <v>121</v>
      </c>
      <c r="Z9" s="39" t="s">
        <v>111</v>
      </c>
      <c r="AA9" s="39" t="s">
        <v>112</v>
      </c>
      <c r="AB9" s="39" t="s">
        <v>59</v>
      </c>
      <c r="AC9" s="39" t="s">
        <v>122</v>
      </c>
      <c r="AD9" s="39">
        <v>820</v>
      </c>
      <c r="AE9" s="44">
        <v>45734</v>
      </c>
      <c r="AF9" s="44" t="s">
        <v>60</v>
      </c>
      <c r="AG9" s="44" t="s">
        <v>114</v>
      </c>
      <c r="AH9" s="39">
        <f>50+770</f>
        <v>820</v>
      </c>
      <c r="AI9" s="39">
        <f>9600*10*1.5*1</f>
        <v>144000</v>
      </c>
      <c r="AJ9" s="44" t="s">
        <v>115</v>
      </c>
      <c r="AK9" s="39">
        <v>9600</v>
      </c>
      <c r="AL9" s="47">
        <v>624000</v>
      </c>
      <c r="AM9" s="39">
        <v>0</v>
      </c>
      <c r="AN9" s="47">
        <f>200*10*82</f>
        <v>164000</v>
      </c>
      <c r="AO9" s="47">
        <v>0</v>
      </c>
      <c r="AP9" s="118">
        <v>93600</v>
      </c>
      <c r="AQ9" s="47"/>
      <c r="AR9" s="119"/>
      <c r="AS9" s="33">
        <f t="shared" si="5"/>
        <v>71760</v>
      </c>
      <c r="AT9" s="33">
        <f t="shared" si="6"/>
        <v>953360</v>
      </c>
      <c r="AU9" s="109">
        <v>3000</v>
      </c>
      <c r="AV9" s="47">
        <f t="shared" si="0"/>
        <v>2460000</v>
      </c>
      <c r="AW9" s="47">
        <f t="shared" si="8"/>
        <v>881600</v>
      </c>
      <c r="AX9" s="47">
        <f t="shared" si="1"/>
        <v>1075.1219512195121</v>
      </c>
      <c r="AY9" s="47">
        <f t="shared" si="9"/>
        <v>1924.8780487804879</v>
      </c>
      <c r="AZ9" s="47">
        <v>71760</v>
      </c>
      <c r="BA9" s="118">
        <f>AL9+AZ9+AP9+AN9+AO9</f>
        <v>953360</v>
      </c>
      <c r="BB9" s="39" t="s">
        <v>123</v>
      </c>
      <c r="BC9" s="39" t="s">
        <v>117</v>
      </c>
      <c r="BD9" s="43"/>
      <c r="BE9" s="39"/>
      <c r="BF9" s="48">
        <v>45741</v>
      </c>
      <c r="BG9" s="34">
        <v>45748</v>
      </c>
      <c r="BH9" s="48">
        <f t="shared" si="10"/>
        <v>45748</v>
      </c>
      <c r="BI9" s="49">
        <v>45756</v>
      </c>
      <c r="BJ9" s="46">
        <f t="shared" si="7"/>
        <v>8</v>
      </c>
      <c r="BK9" s="50"/>
      <c r="BL9" s="37">
        <f t="shared" si="2"/>
        <v>8</v>
      </c>
      <c r="BP9" s="58" t="s">
        <v>124</v>
      </c>
    </row>
    <row r="10" spans="2:68" s="51" customFormat="1" ht="12" x14ac:dyDescent="0.25">
      <c r="B10" s="39">
        <f t="shared" si="3"/>
        <v>8</v>
      </c>
      <c r="C10" s="39" t="s">
        <v>46</v>
      </c>
      <c r="D10" s="40" t="s">
        <v>47</v>
      </c>
      <c r="E10" s="39" t="s">
        <v>48</v>
      </c>
      <c r="F10" s="39" t="str">
        <f t="shared" si="4"/>
        <v>CE</v>
      </c>
      <c r="G10" s="41" t="s">
        <v>49</v>
      </c>
      <c r="H10" s="39" t="s">
        <v>104</v>
      </c>
      <c r="I10" s="39" t="s">
        <v>104</v>
      </c>
      <c r="J10" s="27" t="s">
        <v>48</v>
      </c>
      <c r="K10" s="27" t="s">
        <v>375</v>
      </c>
      <c r="L10" s="27" t="s">
        <v>376</v>
      </c>
      <c r="M10" s="39" t="s">
        <v>118</v>
      </c>
      <c r="N10" s="30" t="s">
        <v>381</v>
      </c>
      <c r="O10" s="10">
        <v>3300</v>
      </c>
      <c r="P10" s="42" t="s">
        <v>104</v>
      </c>
      <c r="Q10" s="39" t="s">
        <v>51</v>
      </c>
      <c r="R10" s="39" t="s">
        <v>105</v>
      </c>
      <c r="S10" s="39" t="s">
        <v>106</v>
      </c>
      <c r="T10" s="39" t="s">
        <v>125</v>
      </c>
      <c r="U10" s="39" t="s">
        <v>126</v>
      </c>
      <c r="V10" s="39">
        <v>825</v>
      </c>
      <c r="W10" s="44">
        <v>45734</v>
      </c>
      <c r="X10" s="39" t="s">
        <v>121</v>
      </c>
      <c r="Y10" s="39" t="s">
        <v>127</v>
      </c>
      <c r="Z10" s="39" t="s">
        <v>111</v>
      </c>
      <c r="AA10" s="39" t="s">
        <v>112</v>
      </c>
      <c r="AB10" s="39" t="s">
        <v>59</v>
      </c>
      <c r="AC10" s="39" t="s">
        <v>128</v>
      </c>
      <c r="AD10" s="39">
        <v>825</v>
      </c>
      <c r="AE10" s="44">
        <v>45734</v>
      </c>
      <c r="AF10" s="44" t="s">
        <v>60</v>
      </c>
      <c r="AG10" s="44" t="s">
        <v>114</v>
      </c>
      <c r="AH10" s="39">
        <f>50+775</f>
        <v>825</v>
      </c>
      <c r="AI10" s="39">
        <f>9600*10*1.5*1</f>
        <v>144000</v>
      </c>
      <c r="AJ10" s="44" t="s">
        <v>115</v>
      </c>
      <c r="AK10" s="39">
        <v>9600</v>
      </c>
      <c r="AL10" s="47">
        <v>624000</v>
      </c>
      <c r="AM10" s="39">
        <v>0</v>
      </c>
      <c r="AN10" s="47">
        <f>200*10*82.5</f>
        <v>165000</v>
      </c>
      <c r="AO10" s="47">
        <v>0</v>
      </c>
      <c r="AP10" s="118">
        <v>93600</v>
      </c>
      <c r="AQ10" s="47"/>
      <c r="AR10" s="119"/>
      <c r="AS10" s="33">
        <f t="shared" si="5"/>
        <v>71760</v>
      </c>
      <c r="AT10" s="33">
        <f t="shared" si="6"/>
        <v>954360</v>
      </c>
      <c r="AU10" s="109">
        <v>3000</v>
      </c>
      <c r="AV10" s="47">
        <f t="shared" si="0"/>
        <v>2475000</v>
      </c>
      <c r="AW10" s="47">
        <f t="shared" si="8"/>
        <v>882600</v>
      </c>
      <c r="AX10" s="47">
        <f t="shared" si="1"/>
        <v>1069.8181818181818</v>
      </c>
      <c r="AY10" s="47">
        <f t="shared" si="9"/>
        <v>1930.1818181818182</v>
      </c>
      <c r="AZ10" s="47">
        <v>71760</v>
      </c>
      <c r="BA10" s="118">
        <f>AL10+AZ10+AP10+AN10+AO10</f>
        <v>954360</v>
      </c>
      <c r="BB10" s="39" t="s">
        <v>129</v>
      </c>
      <c r="BC10" s="39" t="s">
        <v>117</v>
      </c>
      <c r="BD10" s="43"/>
      <c r="BE10" s="39"/>
      <c r="BF10" s="48">
        <v>45741</v>
      </c>
      <c r="BG10" s="34">
        <v>45748</v>
      </c>
      <c r="BH10" s="34">
        <f t="shared" si="10"/>
        <v>45748</v>
      </c>
      <c r="BI10" s="49">
        <v>45756</v>
      </c>
      <c r="BJ10" s="46">
        <f t="shared" si="7"/>
        <v>8</v>
      </c>
      <c r="BK10" s="50"/>
      <c r="BL10" s="37">
        <f t="shared" si="2"/>
        <v>8</v>
      </c>
      <c r="BP10" s="58" t="s">
        <v>124</v>
      </c>
    </row>
    <row r="11" spans="2:68" s="37" customFormat="1" ht="12" x14ac:dyDescent="0.3">
      <c r="B11" s="39">
        <f t="shared" si="3"/>
        <v>9</v>
      </c>
      <c r="C11" s="39" t="s">
        <v>46</v>
      </c>
      <c r="D11" s="40" t="s">
        <v>47</v>
      </c>
      <c r="E11" s="39" t="s">
        <v>48</v>
      </c>
      <c r="F11" s="39" t="str">
        <f t="shared" si="4"/>
        <v>CE</v>
      </c>
      <c r="G11" s="41" t="s">
        <v>49</v>
      </c>
      <c r="H11" s="39" t="s">
        <v>130</v>
      </c>
      <c r="I11" s="39" t="s">
        <v>130</v>
      </c>
      <c r="J11" s="27" t="s">
        <v>48</v>
      </c>
      <c r="K11" s="27" t="s">
        <v>377</v>
      </c>
      <c r="L11" s="27" t="s">
        <v>376</v>
      </c>
      <c r="M11" s="39"/>
      <c r="N11" s="42" t="s">
        <v>382</v>
      </c>
      <c r="O11" s="10">
        <v>10280</v>
      </c>
      <c r="P11" s="42" t="s">
        <v>130</v>
      </c>
      <c r="Q11" s="39" t="s">
        <v>51</v>
      </c>
      <c r="R11" s="39" t="s">
        <v>89</v>
      </c>
      <c r="S11" s="39" t="s">
        <v>131</v>
      </c>
      <c r="T11" s="39" t="s">
        <v>132</v>
      </c>
      <c r="U11" s="39">
        <v>783339910</v>
      </c>
      <c r="V11" s="59">
        <v>42</v>
      </c>
      <c r="W11" s="44">
        <v>45755</v>
      </c>
      <c r="X11" s="39" t="s">
        <v>133</v>
      </c>
      <c r="Y11" s="39" t="s">
        <v>134</v>
      </c>
      <c r="Z11" s="39" t="s">
        <v>82</v>
      </c>
      <c r="AA11" s="39" t="s">
        <v>83</v>
      </c>
      <c r="AB11" s="39" t="s">
        <v>59</v>
      </c>
      <c r="AC11" s="39">
        <v>783339910</v>
      </c>
      <c r="AD11" s="39">
        <v>52</v>
      </c>
      <c r="AE11" s="44">
        <v>45755</v>
      </c>
      <c r="AF11" s="44" t="s">
        <v>60</v>
      </c>
      <c r="AG11" s="44" t="s">
        <v>61</v>
      </c>
      <c r="AH11" s="39"/>
      <c r="AI11" s="39"/>
      <c r="AJ11" s="57" t="s">
        <v>135</v>
      </c>
      <c r="AK11" s="39" t="s">
        <v>136</v>
      </c>
      <c r="AL11" s="47">
        <v>651176</v>
      </c>
      <c r="AM11" s="39"/>
      <c r="AN11" s="47">
        <f>AD11*2</f>
        <v>104</v>
      </c>
      <c r="AO11" s="47">
        <f>AD11*1</f>
        <v>52</v>
      </c>
      <c r="AP11" s="118"/>
      <c r="AQ11" s="47"/>
      <c r="AR11" s="119"/>
      <c r="AS11" s="33">
        <f t="shared" si="5"/>
        <v>325588</v>
      </c>
      <c r="AT11" s="33">
        <f t="shared" si="6"/>
        <v>976920</v>
      </c>
      <c r="AU11" s="109">
        <v>8413</v>
      </c>
      <c r="AV11" s="47">
        <f t="shared" si="0"/>
        <v>437476</v>
      </c>
      <c r="AW11" s="47">
        <f t="shared" si="8"/>
        <v>651332</v>
      </c>
      <c r="AX11" s="47">
        <f t="shared" si="1"/>
        <v>12525.615384615385</v>
      </c>
      <c r="AY11" s="47">
        <f t="shared" si="9"/>
        <v>-4112.6153846153848</v>
      </c>
      <c r="AZ11" s="47">
        <f>AL11/2</f>
        <v>325588</v>
      </c>
      <c r="BA11" s="118">
        <f>(AI11+AL11+AZ11+AP11+AN11+AO11+AR11)</f>
        <v>976920</v>
      </c>
      <c r="BB11" s="39" t="s">
        <v>137</v>
      </c>
      <c r="BC11" s="39"/>
      <c r="BD11" s="39"/>
      <c r="BE11" s="39"/>
      <c r="BF11" s="48">
        <v>45756</v>
      </c>
      <c r="BG11" s="48">
        <v>45767</v>
      </c>
      <c r="BH11" s="34">
        <f t="shared" si="10"/>
        <v>45767</v>
      </c>
      <c r="BI11" s="49">
        <v>45772</v>
      </c>
      <c r="BJ11" s="46">
        <f t="shared" si="7"/>
        <v>5</v>
      </c>
      <c r="BK11" s="50"/>
      <c r="BL11" s="37">
        <f t="shared" si="2"/>
        <v>5</v>
      </c>
      <c r="BP11" s="52">
        <v>1281065</v>
      </c>
    </row>
    <row r="12" spans="2:68" s="51" customFormat="1" ht="12" x14ac:dyDescent="0.25">
      <c r="B12" s="39">
        <f>B11+1</f>
        <v>10</v>
      </c>
      <c r="C12" s="39" t="s">
        <v>139</v>
      </c>
      <c r="D12" s="40" t="s">
        <v>140</v>
      </c>
      <c r="E12" s="39" t="s">
        <v>75</v>
      </c>
      <c r="F12" s="39" t="str">
        <f t="shared" si="4"/>
        <v>Airtel</v>
      </c>
      <c r="G12" s="41" t="s">
        <v>49</v>
      </c>
      <c r="H12" s="39">
        <v>6195</v>
      </c>
      <c r="I12" s="39" t="s">
        <v>141</v>
      </c>
      <c r="J12" s="27" t="s">
        <v>370</v>
      </c>
      <c r="K12" s="27" t="s">
        <v>372</v>
      </c>
      <c r="L12" s="27" t="s">
        <v>373</v>
      </c>
      <c r="M12" s="39"/>
      <c r="N12" s="42">
        <v>10004835</v>
      </c>
      <c r="O12" s="39">
        <v>242</v>
      </c>
      <c r="P12" s="42" t="s">
        <v>51</v>
      </c>
      <c r="Q12" s="39" t="s">
        <v>51</v>
      </c>
      <c r="R12" s="39" t="s">
        <v>142</v>
      </c>
      <c r="S12" s="39" t="s">
        <v>143</v>
      </c>
      <c r="T12" s="39" t="s">
        <v>144</v>
      </c>
      <c r="U12" s="39">
        <v>783341287</v>
      </c>
      <c r="V12" s="39">
        <v>65</v>
      </c>
      <c r="W12" s="44">
        <v>45756</v>
      </c>
      <c r="X12" s="39" t="s">
        <v>145</v>
      </c>
      <c r="Y12" s="39" t="s">
        <v>146</v>
      </c>
      <c r="Z12" s="39" t="s">
        <v>82</v>
      </c>
      <c r="AA12" s="39" t="s">
        <v>147</v>
      </c>
      <c r="AB12" s="39" t="s">
        <v>59</v>
      </c>
      <c r="AC12" s="62">
        <v>783341287</v>
      </c>
      <c r="AD12" s="39">
        <v>75</v>
      </c>
      <c r="AE12" s="44">
        <v>45762</v>
      </c>
      <c r="AF12" s="44" t="s">
        <v>60</v>
      </c>
      <c r="AG12" s="44" t="s">
        <v>61</v>
      </c>
      <c r="AH12" s="39"/>
      <c r="AI12" s="39"/>
      <c r="AJ12" s="44" t="s">
        <v>148</v>
      </c>
      <c r="AK12" s="39">
        <v>11378</v>
      </c>
      <c r="AL12" s="47">
        <f>AD12*AK12</f>
        <v>853350</v>
      </c>
      <c r="AM12" s="39">
        <v>1</v>
      </c>
      <c r="AN12" s="47">
        <f>AD12*2</f>
        <v>150</v>
      </c>
      <c r="AO12" s="47">
        <f>AD12*1</f>
        <v>75</v>
      </c>
      <c r="AP12" s="118"/>
      <c r="AQ12" s="47"/>
      <c r="AR12" s="119"/>
      <c r="AS12" s="33">
        <f t="shared" si="5"/>
        <v>426675</v>
      </c>
      <c r="AT12" s="33">
        <f t="shared" si="6"/>
        <v>1280250</v>
      </c>
      <c r="AU12" s="110">
        <v>14936</v>
      </c>
      <c r="AV12" s="47">
        <f>AU12*AD12</f>
        <v>1120200</v>
      </c>
      <c r="AW12" s="47">
        <f t="shared" si="8"/>
        <v>853575</v>
      </c>
      <c r="AX12" s="47">
        <f>AW12/AD12</f>
        <v>11381</v>
      </c>
      <c r="AY12" s="47"/>
      <c r="AZ12" s="47">
        <f>AL12/2</f>
        <v>426675</v>
      </c>
      <c r="BA12" s="118">
        <f t="shared" ref="BA12:BA18" si="11">(AI12+AL12+AZ12+AP12+AN12+AO12)</f>
        <v>1280250</v>
      </c>
      <c r="BB12" s="44" t="s">
        <v>149</v>
      </c>
      <c r="BC12" s="44"/>
      <c r="BD12" s="43"/>
      <c r="BE12" s="39"/>
      <c r="BF12" s="63">
        <v>45762</v>
      </c>
      <c r="BG12" s="48">
        <v>45764</v>
      </c>
      <c r="BH12" s="34">
        <v>45765</v>
      </c>
      <c r="BI12" s="49">
        <v>45776</v>
      </c>
      <c r="BJ12" s="46">
        <f t="shared" si="7"/>
        <v>11</v>
      </c>
      <c r="BK12" s="50"/>
      <c r="BL12" s="37">
        <f t="shared" si="2"/>
        <v>11</v>
      </c>
      <c r="BP12" s="52">
        <v>3614512.0000000005</v>
      </c>
    </row>
    <row r="13" spans="2:68" s="51" customFormat="1" ht="12" x14ac:dyDescent="0.25">
      <c r="B13" s="39">
        <f t="shared" si="3"/>
        <v>11</v>
      </c>
      <c r="C13" s="39" t="s">
        <v>46</v>
      </c>
      <c r="D13" s="40" t="s">
        <v>47</v>
      </c>
      <c r="E13" s="39" t="s">
        <v>75</v>
      </c>
      <c r="F13" s="39" t="str">
        <f t="shared" si="4"/>
        <v>Airtel</v>
      </c>
      <c r="G13" s="41" t="s">
        <v>49</v>
      </c>
      <c r="H13" s="39" t="s">
        <v>150</v>
      </c>
      <c r="I13" s="39" t="s">
        <v>150</v>
      </c>
      <c r="J13" s="27" t="s">
        <v>371</v>
      </c>
      <c r="K13" s="27" t="s">
        <v>375</v>
      </c>
      <c r="L13" s="27" t="s">
        <v>376</v>
      </c>
      <c r="M13" s="39" t="s">
        <v>158</v>
      </c>
      <c r="N13" s="42">
        <v>10004960</v>
      </c>
      <c r="O13" s="10">
        <v>14270</v>
      </c>
      <c r="P13" s="42" t="s">
        <v>150</v>
      </c>
      <c r="Q13" s="39" t="s">
        <v>51</v>
      </c>
      <c r="R13" s="39" t="s">
        <v>151</v>
      </c>
      <c r="S13" s="39" t="s">
        <v>152</v>
      </c>
      <c r="T13" s="39" t="s">
        <v>153</v>
      </c>
      <c r="U13" s="39">
        <v>783339980</v>
      </c>
      <c r="V13" s="39">
        <v>156</v>
      </c>
      <c r="W13" s="44">
        <v>45755</v>
      </c>
      <c r="X13" s="39" t="s">
        <v>154</v>
      </c>
      <c r="Y13" s="39" t="s">
        <v>155</v>
      </c>
      <c r="Z13" s="39" t="s">
        <v>82</v>
      </c>
      <c r="AA13" s="39" t="s">
        <v>156</v>
      </c>
      <c r="AB13" s="39" t="s">
        <v>59</v>
      </c>
      <c r="AC13" s="39">
        <v>783339980</v>
      </c>
      <c r="AD13" s="59">
        <v>156</v>
      </c>
      <c r="AE13" s="44">
        <v>45759</v>
      </c>
      <c r="AF13" s="44" t="s">
        <v>60</v>
      </c>
      <c r="AG13" s="44" t="s">
        <v>61</v>
      </c>
      <c r="AH13" s="39"/>
      <c r="AI13" s="39"/>
      <c r="AJ13" s="44" t="s">
        <v>95</v>
      </c>
      <c r="AK13" s="39">
        <v>6711</v>
      </c>
      <c r="AL13" s="47">
        <f>AD13*AK13</f>
        <v>1046916</v>
      </c>
      <c r="AM13" s="39">
        <v>0</v>
      </c>
      <c r="AN13" s="47">
        <f>AD13*2</f>
        <v>312</v>
      </c>
      <c r="AO13" s="47">
        <f>AD13*1</f>
        <v>156</v>
      </c>
      <c r="AP13" s="118"/>
      <c r="AQ13" s="47"/>
      <c r="AR13" s="119"/>
      <c r="AS13" s="33">
        <f t="shared" si="5"/>
        <v>523458</v>
      </c>
      <c r="AT13" s="33">
        <f t="shared" si="6"/>
        <v>1570842</v>
      </c>
      <c r="AU13" s="108">
        <f>BP13/1430</f>
        <v>14936.000000000002</v>
      </c>
      <c r="AV13" s="47">
        <f>AU13*AD13</f>
        <v>2330016.0000000005</v>
      </c>
      <c r="AW13" s="47">
        <f t="shared" si="8"/>
        <v>1047384</v>
      </c>
      <c r="AX13" s="47">
        <f>AW13/AD13</f>
        <v>6714</v>
      </c>
      <c r="AY13" s="47">
        <f>AU13-AX13</f>
        <v>8222.0000000000018</v>
      </c>
      <c r="AZ13" s="47">
        <f>AL13/2</f>
        <v>523458</v>
      </c>
      <c r="BA13" s="118">
        <f t="shared" si="11"/>
        <v>1570842</v>
      </c>
      <c r="BB13" s="44" t="s">
        <v>157</v>
      </c>
      <c r="BC13" s="44"/>
      <c r="BD13" s="43"/>
      <c r="BE13" s="39"/>
      <c r="BF13" s="48">
        <v>45765</v>
      </c>
      <c r="BG13" s="48">
        <v>45768</v>
      </c>
      <c r="BH13" s="34">
        <v>45768</v>
      </c>
      <c r="BI13" s="49">
        <v>45770</v>
      </c>
      <c r="BJ13" s="46">
        <f t="shared" si="7"/>
        <v>2</v>
      </c>
      <c r="BK13" s="50"/>
      <c r="BL13" s="37">
        <f t="shared" si="2"/>
        <v>2</v>
      </c>
      <c r="BP13" s="64">
        <v>21358480.000000004</v>
      </c>
    </row>
    <row r="14" spans="2:68" s="51" customFormat="1" ht="12" x14ac:dyDescent="0.25">
      <c r="B14" s="39">
        <f t="shared" si="3"/>
        <v>12</v>
      </c>
      <c r="C14" s="39" t="s">
        <v>46</v>
      </c>
      <c r="D14" s="40" t="s">
        <v>47</v>
      </c>
      <c r="E14" s="39" t="s">
        <v>75</v>
      </c>
      <c r="F14" s="39" t="str">
        <f t="shared" si="4"/>
        <v>Airtel</v>
      </c>
      <c r="G14" s="41" t="s">
        <v>49</v>
      </c>
      <c r="H14" s="39" t="s">
        <v>150</v>
      </c>
      <c r="I14" s="39" t="s">
        <v>150</v>
      </c>
      <c r="J14" s="27" t="s">
        <v>371</v>
      </c>
      <c r="K14" s="27" t="s">
        <v>375</v>
      </c>
      <c r="L14" s="27" t="s">
        <v>376</v>
      </c>
      <c r="M14" s="39" t="s">
        <v>158</v>
      </c>
      <c r="N14" s="42">
        <v>10004960</v>
      </c>
      <c r="O14" s="10">
        <v>14270</v>
      </c>
      <c r="P14" s="42" t="s">
        <v>150</v>
      </c>
      <c r="Q14" s="39" t="s">
        <v>51</v>
      </c>
      <c r="R14" s="39" t="s">
        <v>151</v>
      </c>
      <c r="S14" s="39" t="s">
        <v>152</v>
      </c>
      <c r="T14" s="39" t="s">
        <v>159</v>
      </c>
      <c r="U14" s="39">
        <v>783340005</v>
      </c>
      <c r="V14" s="39">
        <v>126</v>
      </c>
      <c r="W14" s="44">
        <v>45755</v>
      </c>
      <c r="X14" s="39" t="s">
        <v>155</v>
      </c>
      <c r="Y14" s="39" t="s">
        <v>160</v>
      </c>
      <c r="Z14" s="39" t="s">
        <v>82</v>
      </c>
      <c r="AA14" s="39" t="s">
        <v>156</v>
      </c>
      <c r="AB14" s="39" t="s">
        <v>59</v>
      </c>
      <c r="AC14" s="39">
        <v>783340005</v>
      </c>
      <c r="AD14" s="59">
        <v>136</v>
      </c>
      <c r="AE14" s="44">
        <v>45759</v>
      </c>
      <c r="AF14" s="44" t="s">
        <v>60</v>
      </c>
      <c r="AG14" s="44" t="s">
        <v>61</v>
      </c>
      <c r="AH14" s="39"/>
      <c r="AI14" s="39"/>
      <c r="AJ14" s="44" t="s">
        <v>95</v>
      </c>
      <c r="AK14" s="39">
        <v>6711</v>
      </c>
      <c r="AL14" s="47">
        <f>AD14*AK14</f>
        <v>912696</v>
      </c>
      <c r="AM14" s="39">
        <v>0</v>
      </c>
      <c r="AN14" s="47">
        <f>AD14*2</f>
        <v>272</v>
      </c>
      <c r="AO14" s="47">
        <f>AD14*1</f>
        <v>136</v>
      </c>
      <c r="AP14" s="118"/>
      <c r="AQ14" s="47"/>
      <c r="AR14" s="119"/>
      <c r="AS14" s="33">
        <f t="shared" si="5"/>
        <v>456348</v>
      </c>
      <c r="AT14" s="33">
        <f t="shared" si="6"/>
        <v>1369452</v>
      </c>
      <c r="AU14" s="108">
        <f>BP13/1430</f>
        <v>14936.000000000002</v>
      </c>
      <c r="AV14" s="47">
        <f>AU14*AD14</f>
        <v>2031296.0000000002</v>
      </c>
      <c r="AW14" s="47">
        <f t="shared" si="8"/>
        <v>913104</v>
      </c>
      <c r="AX14" s="47">
        <f>AW14/AD14</f>
        <v>6714</v>
      </c>
      <c r="AY14" s="47">
        <f>AU14-AX14</f>
        <v>8222.0000000000018</v>
      </c>
      <c r="AZ14" s="47">
        <f>AL14/2</f>
        <v>456348</v>
      </c>
      <c r="BA14" s="118">
        <f t="shared" si="11"/>
        <v>1369452</v>
      </c>
      <c r="BB14" s="44" t="s">
        <v>161</v>
      </c>
      <c r="BC14" s="44"/>
      <c r="BD14" s="43"/>
      <c r="BE14" s="39"/>
      <c r="BF14" s="48">
        <v>45765</v>
      </c>
      <c r="BG14" s="48">
        <v>45768</v>
      </c>
      <c r="BH14" s="34">
        <v>45768</v>
      </c>
      <c r="BI14" s="49">
        <v>45770</v>
      </c>
      <c r="BJ14" s="46">
        <f t="shared" si="7"/>
        <v>2</v>
      </c>
      <c r="BK14" s="50"/>
      <c r="BL14" s="37">
        <f t="shared" si="2"/>
        <v>2</v>
      </c>
      <c r="BP14" s="58">
        <v>21358480</v>
      </c>
    </row>
    <row r="15" spans="2:68" s="51" customFormat="1" ht="12" x14ac:dyDescent="0.25">
      <c r="B15" s="39">
        <f t="shared" si="3"/>
        <v>13</v>
      </c>
      <c r="C15" s="39" t="s">
        <v>74</v>
      </c>
      <c r="D15" s="40" t="s">
        <v>47</v>
      </c>
      <c r="E15" s="39" t="s">
        <v>75</v>
      </c>
      <c r="F15" s="39" t="str">
        <f t="shared" si="4"/>
        <v>Airtel</v>
      </c>
      <c r="G15" s="41" t="s">
        <v>49</v>
      </c>
      <c r="H15" s="39" t="s">
        <v>162</v>
      </c>
      <c r="I15" s="39" t="s">
        <v>162</v>
      </c>
      <c r="J15" s="27" t="s">
        <v>371</v>
      </c>
      <c r="K15" s="27" t="s">
        <v>372</v>
      </c>
      <c r="L15" s="27" t="s">
        <v>373</v>
      </c>
      <c r="M15" s="39" t="s">
        <v>374</v>
      </c>
      <c r="N15" s="42" t="s">
        <v>383</v>
      </c>
      <c r="O15" s="10">
        <v>2590</v>
      </c>
      <c r="P15" s="42" t="s">
        <v>162</v>
      </c>
      <c r="Q15" s="39" t="s">
        <v>51</v>
      </c>
      <c r="R15" s="39" t="s">
        <v>163</v>
      </c>
      <c r="S15" s="39" t="s">
        <v>164</v>
      </c>
      <c r="T15" s="39" t="s">
        <v>165</v>
      </c>
      <c r="U15" s="39" t="s">
        <v>166</v>
      </c>
      <c r="V15" s="39">
        <v>2128</v>
      </c>
      <c r="W15" s="44">
        <v>45741</v>
      </c>
      <c r="X15" s="39" t="s">
        <v>167</v>
      </c>
      <c r="Y15" s="39" t="s">
        <v>168</v>
      </c>
      <c r="Z15" s="39" t="s">
        <v>169</v>
      </c>
      <c r="AA15" s="39" t="s">
        <v>170</v>
      </c>
      <c r="AB15" s="39" t="s">
        <v>59</v>
      </c>
      <c r="AC15" s="65" t="s">
        <v>171</v>
      </c>
      <c r="AD15" s="39">
        <v>2128</v>
      </c>
      <c r="AE15" s="44">
        <v>45762</v>
      </c>
      <c r="AF15" s="44" t="s">
        <v>60</v>
      </c>
      <c r="AG15" s="44" t="s">
        <v>61</v>
      </c>
      <c r="AH15" s="39">
        <v>2128</v>
      </c>
      <c r="AI15" s="39"/>
      <c r="AJ15" s="44" t="s">
        <v>172</v>
      </c>
      <c r="AK15" s="39" t="s">
        <v>173</v>
      </c>
      <c r="AL15" s="47">
        <v>24301725</v>
      </c>
      <c r="AM15" s="66"/>
      <c r="AN15" s="47">
        <f>(631*200)+(1497*200)</f>
        <v>425600</v>
      </c>
      <c r="AO15" s="47"/>
      <c r="AP15" s="118">
        <f>(5848909.37*0.15)+(18452815.41*0.15)</f>
        <v>3645258.7169999997</v>
      </c>
      <c r="AQ15" s="47"/>
      <c r="AR15" s="119"/>
      <c r="AS15" s="33">
        <f t="shared" si="5"/>
        <v>2430172.4780000001</v>
      </c>
      <c r="AT15" s="33">
        <f t="shared" si="6"/>
        <v>30802756.195</v>
      </c>
      <c r="AU15" s="111">
        <v>11600</v>
      </c>
      <c r="AV15" s="47">
        <f>AU15*AD15</f>
        <v>24684800</v>
      </c>
      <c r="AW15" s="47">
        <f t="shared" si="8"/>
        <v>28372583.717</v>
      </c>
      <c r="AX15" s="47">
        <f>AW15/AD15</f>
        <v>13332.981070018797</v>
      </c>
      <c r="AY15" s="47">
        <f>AU15-AX15</f>
        <v>-1732.9810700187973</v>
      </c>
      <c r="AZ15" s="47">
        <v>2430172.4780000001</v>
      </c>
      <c r="BA15" s="118">
        <f t="shared" si="11"/>
        <v>30802756.195</v>
      </c>
      <c r="BB15" s="44" t="s">
        <v>174</v>
      </c>
      <c r="BC15" s="44"/>
      <c r="BD15" s="43"/>
      <c r="BE15" s="39"/>
      <c r="BF15" s="48">
        <v>45765</v>
      </c>
      <c r="BG15" s="48">
        <v>45767</v>
      </c>
      <c r="BH15" s="34">
        <v>45767</v>
      </c>
      <c r="BI15" s="49">
        <v>45779</v>
      </c>
      <c r="BJ15" s="46">
        <f t="shared" si="7"/>
        <v>12</v>
      </c>
      <c r="BK15" s="67"/>
      <c r="BL15" s="37">
        <f t="shared" si="2"/>
        <v>12</v>
      </c>
      <c r="BP15" s="52">
        <v>30011520</v>
      </c>
    </row>
    <row r="16" spans="2:68" s="51" customFormat="1" ht="12" x14ac:dyDescent="0.25">
      <c r="B16" s="39">
        <f t="shared" si="3"/>
        <v>14</v>
      </c>
      <c r="C16" s="39" t="s">
        <v>74</v>
      </c>
      <c r="D16" s="40" t="s">
        <v>47</v>
      </c>
      <c r="E16" s="39" t="s">
        <v>75</v>
      </c>
      <c r="F16" s="39" t="str">
        <f t="shared" si="4"/>
        <v>Airtel</v>
      </c>
      <c r="G16" s="41" t="s">
        <v>49</v>
      </c>
      <c r="H16" s="39" t="s">
        <v>175</v>
      </c>
      <c r="I16" s="39" t="s">
        <v>175</v>
      </c>
      <c r="J16" s="27" t="s">
        <v>371</v>
      </c>
      <c r="K16" s="27" t="s">
        <v>372</v>
      </c>
      <c r="L16" s="27" t="s">
        <v>373</v>
      </c>
      <c r="M16" s="39" t="s">
        <v>185</v>
      </c>
      <c r="N16" s="42" t="s">
        <v>384</v>
      </c>
      <c r="O16" s="10">
        <v>3030</v>
      </c>
      <c r="P16" s="42" t="s">
        <v>175</v>
      </c>
      <c r="Q16" s="39" t="s">
        <v>51</v>
      </c>
      <c r="R16" s="39" t="s">
        <v>176</v>
      </c>
      <c r="S16" s="39" t="s">
        <v>177</v>
      </c>
      <c r="T16" s="39" t="s">
        <v>178</v>
      </c>
      <c r="U16" s="39" t="s">
        <v>179</v>
      </c>
      <c r="V16" s="39">
        <v>80</v>
      </c>
      <c r="W16" s="44">
        <v>45741</v>
      </c>
      <c r="X16" s="39" t="s">
        <v>180</v>
      </c>
      <c r="Y16" s="39" t="s">
        <v>181</v>
      </c>
      <c r="Z16" s="39" t="s">
        <v>169</v>
      </c>
      <c r="AA16" s="39" t="s">
        <v>170</v>
      </c>
      <c r="AB16" s="39" t="s">
        <v>59</v>
      </c>
      <c r="AC16" s="65" t="s">
        <v>182</v>
      </c>
      <c r="AD16" s="39">
        <v>80</v>
      </c>
      <c r="AE16" s="44">
        <v>45758</v>
      </c>
      <c r="AF16" s="44" t="s">
        <v>60</v>
      </c>
      <c r="AG16" s="44" t="s">
        <v>61</v>
      </c>
      <c r="AH16" s="39">
        <v>80</v>
      </c>
      <c r="AI16" s="39"/>
      <c r="AJ16" s="44" t="s">
        <v>183</v>
      </c>
      <c r="AK16" s="39">
        <v>9269.27</v>
      </c>
      <c r="AL16" s="47">
        <f>AD16*AK16</f>
        <v>741541.60000000009</v>
      </c>
      <c r="AM16" s="39"/>
      <c r="AN16" s="47">
        <f>AD16*2</f>
        <v>160</v>
      </c>
      <c r="AO16" s="47">
        <v>0</v>
      </c>
      <c r="AP16" s="118"/>
      <c r="AQ16" s="47"/>
      <c r="AR16" s="119"/>
      <c r="AS16" s="33">
        <f t="shared" si="5"/>
        <v>74170.160000000018</v>
      </c>
      <c r="AT16" s="33">
        <f t="shared" si="6"/>
        <v>815871.76000000013</v>
      </c>
      <c r="AU16" s="109"/>
      <c r="AV16" s="47"/>
      <c r="AW16" s="47">
        <f t="shared" si="8"/>
        <v>741701.60000000009</v>
      </c>
      <c r="AX16" s="47"/>
      <c r="AY16" s="47"/>
      <c r="AZ16" s="47">
        <f>AW16*0.1</f>
        <v>74170.160000000018</v>
      </c>
      <c r="BA16" s="118">
        <f t="shared" si="11"/>
        <v>815871.76000000013</v>
      </c>
      <c r="BB16" s="44" t="s">
        <v>184</v>
      </c>
      <c r="BC16" s="44"/>
      <c r="BD16" s="43"/>
      <c r="BE16" s="39"/>
      <c r="BF16" s="60"/>
      <c r="BG16" s="48"/>
      <c r="BH16" s="34"/>
      <c r="BI16" s="49"/>
      <c r="BJ16" s="46">
        <f t="shared" si="7"/>
        <v>0</v>
      </c>
      <c r="BK16" s="50"/>
      <c r="BL16" s="37">
        <f t="shared" si="2"/>
        <v>0</v>
      </c>
      <c r="BP16" s="61">
        <v>3828000</v>
      </c>
    </row>
    <row r="17" spans="2:68" s="51" customFormat="1" ht="24" x14ac:dyDescent="0.25">
      <c r="B17" s="39">
        <f t="shared" si="3"/>
        <v>15</v>
      </c>
      <c r="C17" s="39" t="s">
        <v>139</v>
      </c>
      <c r="D17" s="40" t="s">
        <v>140</v>
      </c>
      <c r="E17" s="39" t="s">
        <v>75</v>
      </c>
      <c r="F17" s="39" t="str">
        <f t="shared" si="4"/>
        <v>Airtel</v>
      </c>
      <c r="G17" s="41" t="s">
        <v>49</v>
      </c>
      <c r="H17" s="39">
        <v>5831</v>
      </c>
      <c r="I17" s="39" t="s">
        <v>186</v>
      </c>
      <c r="J17" s="27" t="s">
        <v>370</v>
      </c>
      <c r="K17" s="27" t="s">
        <v>372</v>
      </c>
      <c r="L17" s="27" t="s">
        <v>373</v>
      </c>
      <c r="M17" s="39"/>
      <c r="N17" s="42" t="s">
        <v>386</v>
      </c>
      <c r="O17" s="39">
        <v>67</v>
      </c>
      <c r="P17" s="42" t="s">
        <v>51</v>
      </c>
      <c r="Q17" s="39" t="s">
        <v>51</v>
      </c>
      <c r="R17" s="39" t="s">
        <v>187</v>
      </c>
      <c r="S17" s="39" t="s">
        <v>188</v>
      </c>
      <c r="T17" s="39" t="s">
        <v>189</v>
      </c>
      <c r="U17" s="39">
        <v>783339323</v>
      </c>
      <c r="V17" s="39">
        <v>116</v>
      </c>
      <c r="W17" s="44">
        <v>45748</v>
      </c>
      <c r="X17" s="39" t="s">
        <v>190</v>
      </c>
      <c r="Y17" s="39" t="s">
        <v>191</v>
      </c>
      <c r="Z17" s="39" t="s">
        <v>82</v>
      </c>
      <c r="AA17" s="39" t="s">
        <v>192</v>
      </c>
      <c r="AB17" s="39" t="s">
        <v>59</v>
      </c>
      <c r="AC17" s="39">
        <v>783339323</v>
      </c>
      <c r="AD17" s="39">
        <v>136</v>
      </c>
      <c r="AE17" s="44">
        <v>45764</v>
      </c>
      <c r="AF17" s="44" t="s">
        <v>60</v>
      </c>
      <c r="AG17" s="44" t="s">
        <v>61</v>
      </c>
      <c r="AH17" s="39"/>
      <c r="AI17" s="39"/>
      <c r="AJ17" s="57" t="s">
        <v>193</v>
      </c>
      <c r="AK17" s="39" t="s">
        <v>194</v>
      </c>
      <c r="AL17" s="47">
        <v>1067996</v>
      </c>
      <c r="AM17" s="39">
        <v>0</v>
      </c>
      <c r="AN17" s="47">
        <f>AD17*2</f>
        <v>272</v>
      </c>
      <c r="AO17" s="47">
        <f>AD17*1</f>
        <v>136</v>
      </c>
      <c r="AP17" s="118"/>
      <c r="AQ17" s="47"/>
      <c r="AR17" s="119"/>
      <c r="AS17" s="33">
        <f t="shared" si="5"/>
        <v>533998</v>
      </c>
      <c r="AT17" s="33">
        <f t="shared" si="6"/>
        <v>1602402</v>
      </c>
      <c r="AU17" s="112">
        <v>7487</v>
      </c>
      <c r="AV17" s="47">
        <f t="shared" ref="AV17:AV41" si="12">AU17*AD17</f>
        <v>1018232</v>
      </c>
      <c r="AW17" s="47">
        <f t="shared" si="8"/>
        <v>1068404</v>
      </c>
      <c r="AX17" s="47">
        <f t="shared" ref="AX17:AX41" si="13">AW17/AD17</f>
        <v>7855.911764705882</v>
      </c>
      <c r="AY17" s="47">
        <f t="shared" ref="AY17:AY23" si="14">AU17-AX17</f>
        <v>-368.91176470588198</v>
      </c>
      <c r="AZ17" s="47">
        <f>AL17/2</f>
        <v>533998</v>
      </c>
      <c r="BA17" s="118">
        <f t="shared" si="11"/>
        <v>1602402</v>
      </c>
      <c r="BB17" s="44" t="s">
        <v>195</v>
      </c>
      <c r="BC17" s="43"/>
      <c r="BD17" s="43"/>
      <c r="BE17" s="39"/>
      <c r="BF17" s="48">
        <v>45765</v>
      </c>
      <c r="BG17" s="48">
        <v>45767</v>
      </c>
      <c r="BH17" s="34">
        <v>45767</v>
      </c>
      <c r="BI17" s="49">
        <v>45770</v>
      </c>
      <c r="BJ17" s="46">
        <f t="shared" si="7"/>
        <v>3</v>
      </c>
      <c r="BK17" s="50"/>
      <c r="BL17" s="37">
        <f t="shared" si="2"/>
        <v>3</v>
      </c>
      <c r="BP17" s="52">
        <v>503126.4</v>
      </c>
    </row>
    <row r="18" spans="2:68" s="51" customFormat="1" ht="24" x14ac:dyDescent="0.25">
      <c r="B18" s="39">
        <f t="shared" si="3"/>
        <v>16</v>
      </c>
      <c r="C18" s="39" t="s">
        <v>139</v>
      </c>
      <c r="D18" s="40" t="s">
        <v>140</v>
      </c>
      <c r="E18" s="39" t="s">
        <v>75</v>
      </c>
      <c r="F18" s="39" t="str">
        <f t="shared" si="4"/>
        <v>Airtel</v>
      </c>
      <c r="G18" s="41" t="s">
        <v>49</v>
      </c>
      <c r="H18" s="39" t="s">
        <v>395</v>
      </c>
      <c r="I18" s="39" t="s">
        <v>196</v>
      </c>
      <c r="J18" s="27" t="s">
        <v>370</v>
      </c>
      <c r="K18" s="27" t="s">
        <v>372</v>
      </c>
      <c r="L18" s="27" t="s">
        <v>373</v>
      </c>
      <c r="M18" s="39"/>
      <c r="N18" s="42">
        <v>10004838</v>
      </c>
      <c r="O18" s="39">
        <v>33</v>
      </c>
      <c r="P18" s="42" t="s">
        <v>51</v>
      </c>
      <c r="Q18" s="39" t="s">
        <v>51</v>
      </c>
      <c r="R18" s="39" t="s">
        <v>187</v>
      </c>
      <c r="S18" s="39" t="s">
        <v>188</v>
      </c>
      <c r="T18" s="39" t="s">
        <v>197</v>
      </c>
      <c r="U18" s="39">
        <v>783340181</v>
      </c>
      <c r="V18" s="39">
        <v>81</v>
      </c>
      <c r="W18" s="44">
        <v>45756</v>
      </c>
      <c r="X18" s="39" t="s">
        <v>198</v>
      </c>
      <c r="Y18" s="39" t="s">
        <v>199</v>
      </c>
      <c r="Z18" s="39" t="s">
        <v>82</v>
      </c>
      <c r="AA18" s="39" t="s">
        <v>192</v>
      </c>
      <c r="AB18" s="39" t="s">
        <v>59</v>
      </c>
      <c r="AC18" s="39">
        <v>783340181</v>
      </c>
      <c r="AD18" s="39">
        <v>91</v>
      </c>
      <c r="AE18" s="44">
        <v>45764</v>
      </c>
      <c r="AF18" s="44" t="s">
        <v>60</v>
      </c>
      <c r="AG18" s="44" t="s">
        <v>61</v>
      </c>
      <c r="AH18" s="39"/>
      <c r="AI18" s="39"/>
      <c r="AJ18" s="57" t="s">
        <v>200</v>
      </c>
      <c r="AK18" s="39">
        <v>11378</v>
      </c>
      <c r="AL18" s="47">
        <f>AD18*AK18</f>
        <v>1035398</v>
      </c>
      <c r="AM18" s="39">
        <v>1</v>
      </c>
      <c r="AN18" s="47">
        <f>AD18*2</f>
        <v>182</v>
      </c>
      <c r="AO18" s="47">
        <f>AD18*1</f>
        <v>91</v>
      </c>
      <c r="AP18" s="118"/>
      <c r="AQ18" s="47"/>
      <c r="AR18" s="119"/>
      <c r="AS18" s="33">
        <f t="shared" si="5"/>
        <v>517699</v>
      </c>
      <c r="AT18" s="33">
        <f t="shared" si="6"/>
        <v>1553370</v>
      </c>
      <c r="AU18" s="109">
        <v>14936</v>
      </c>
      <c r="AV18" s="47">
        <f t="shared" si="12"/>
        <v>1359176</v>
      </c>
      <c r="AW18" s="47">
        <f t="shared" si="8"/>
        <v>1035671</v>
      </c>
      <c r="AX18" s="47">
        <f t="shared" si="13"/>
        <v>11381</v>
      </c>
      <c r="AY18" s="47">
        <f t="shared" si="14"/>
        <v>3555</v>
      </c>
      <c r="AZ18" s="47">
        <f>AL18/2</f>
        <v>517699</v>
      </c>
      <c r="BA18" s="118">
        <f t="shared" si="11"/>
        <v>1553370</v>
      </c>
      <c r="BB18" s="44" t="s">
        <v>201</v>
      </c>
      <c r="BC18" s="43"/>
      <c r="BD18" s="43"/>
      <c r="BE18" s="39"/>
      <c r="BF18" s="48">
        <v>45765</v>
      </c>
      <c r="BG18" s="48">
        <v>45767</v>
      </c>
      <c r="BH18" s="34">
        <v>45767</v>
      </c>
      <c r="BI18" s="49">
        <v>45770</v>
      </c>
      <c r="BJ18" s="46">
        <f t="shared" si="7"/>
        <v>3</v>
      </c>
      <c r="BK18" s="50"/>
      <c r="BL18" s="37">
        <f t="shared" si="2"/>
        <v>3</v>
      </c>
      <c r="BP18" s="52">
        <v>492888</v>
      </c>
    </row>
    <row r="19" spans="2:68" s="51" customFormat="1" ht="24" x14ac:dyDescent="0.25">
      <c r="B19" s="39">
        <f t="shared" si="3"/>
        <v>17</v>
      </c>
      <c r="C19" s="39" t="s">
        <v>46</v>
      </c>
      <c r="D19" s="40" t="s">
        <v>47</v>
      </c>
      <c r="E19" s="39" t="s">
        <v>48</v>
      </c>
      <c r="F19" s="39" t="str">
        <f t="shared" si="4"/>
        <v>CE</v>
      </c>
      <c r="G19" s="41" t="s">
        <v>49</v>
      </c>
      <c r="H19" s="39" t="s">
        <v>130</v>
      </c>
      <c r="I19" s="39" t="s">
        <v>130</v>
      </c>
      <c r="J19" s="27" t="s">
        <v>48</v>
      </c>
      <c r="K19" s="27" t="s">
        <v>377</v>
      </c>
      <c r="L19" s="27" t="s">
        <v>376</v>
      </c>
      <c r="M19" s="39"/>
      <c r="N19" s="42" t="s">
        <v>382</v>
      </c>
      <c r="O19" s="10">
        <v>10280</v>
      </c>
      <c r="P19" s="42" t="s">
        <v>130</v>
      </c>
      <c r="Q19" s="39" t="s">
        <v>51</v>
      </c>
      <c r="R19" s="39" t="s">
        <v>89</v>
      </c>
      <c r="S19" s="39" t="s">
        <v>202</v>
      </c>
      <c r="T19" s="39" t="s">
        <v>203</v>
      </c>
      <c r="U19" s="39">
        <v>783339575</v>
      </c>
      <c r="V19" s="39">
        <v>50</v>
      </c>
      <c r="W19" s="44">
        <v>45750</v>
      </c>
      <c r="X19" s="39" t="s">
        <v>204</v>
      </c>
      <c r="Y19" s="39" t="s">
        <v>205</v>
      </c>
      <c r="Z19" s="39" t="s">
        <v>82</v>
      </c>
      <c r="AA19" s="39" t="s">
        <v>206</v>
      </c>
      <c r="AB19" s="39" t="s">
        <v>59</v>
      </c>
      <c r="AC19" s="39">
        <v>783339575</v>
      </c>
      <c r="AD19" s="39">
        <v>60</v>
      </c>
      <c r="AE19" s="44">
        <v>45766</v>
      </c>
      <c r="AF19" s="44" t="s">
        <v>60</v>
      </c>
      <c r="AG19" s="44" t="s">
        <v>61</v>
      </c>
      <c r="AH19" s="39"/>
      <c r="AI19" s="39"/>
      <c r="AJ19" s="57" t="s">
        <v>207</v>
      </c>
      <c r="AK19" s="68">
        <v>14936</v>
      </c>
      <c r="AL19" s="47">
        <f>AD19*AK19</f>
        <v>896160</v>
      </c>
      <c r="AM19" s="39"/>
      <c r="AN19" s="47">
        <f>AD19*2</f>
        <v>120</v>
      </c>
      <c r="AO19" s="47">
        <f>AD19*1</f>
        <v>60</v>
      </c>
      <c r="AP19" s="120"/>
      <c r="AQ19" s="47"/>
      <c r="AR19" s="115"/>
      <c r="AS19" s="33">
        <f t="shared" si="5"/>
        <v>448080</v>
      </c>
      <c r="AT19" s="33">
        <f t="shared" si="6"/>
        <v>1344420</v>
      </c>
      <c r="AU19" s="109">
        <v>8413</v>
      </c>
      <c r="AV19" s="47">
        <f t="shared" si="12"/>
        <v>504780</v>
      </c>
      <c r="AW19" s="47">
        <f t="shared" si="8"/>
        <v>896340</v>
      </c>
      <c r="AX19" s="47">
        <f t="shared" si="13"/>
        <v>14939</v>
      </c>
      <c r="AY19" s="47">
        <f t="shared" si="14"/>
        <v>-6526</v>
      </c>
      <c r="AZ19" s="116">
        <f>AL19/2</f>
        <v>448080</v>
      </c>
      <c r="BA19" s="118">
        <f>(AI19+AL19+AZ19+AP19+AN19+AO19+AR19)</f>
        <v>1344420</v>
      </c>
      <c r="BB19" s="44" t="s">
        <v>208</v>
      </c>
      <c r="BC19" s="69"/>
      <c r="BD19" s="69"/>
      <c r="BE19" s="39"/>
      <c r="BF19" s="48">
        <v>45769</v>
      </c>
      <c r="BG19" s="48">
        <v>45771</v>
      </c>
      <c r="BH19" s="34">
        <v>45771</v>
      </c>
      <c r="BI19" s="49">
        <v>45772</v>
      </c>
      <c r="BJ19" s="46">
        <f t="shared" si="7"/>
        <v>1</v>
      </c>
      <c r="BK19" s="50"/>
      <c r="BL19" s="37">
        <f t="shared" si="2"/>
        <v>1</v>
      </c>
      <c r="BP19" s="70" t="s">
        <v>209</v>
      </c>
    </row>
    <row r="20" spans="2:68" s="51" customFormat="1" ht="12" x14ac:dyDescent="0.25">
      <c r="B20" s="39">
        <f t="shared" si="3"/>
        <v>18</v>
      </c>
      <c r="C20" s="39" t="s">
        <v>46</v>
      </c>
      <c r="D20" s="71" t="s">
        <v>47</v>
      </c>
      <c r="E20" s="39" t="s">
        <v>75</v>
      </c>
      <c r="F20" s="39" t="str">
        <f t="shared" si="4"/>
        <v>Airtel</v>
      </c>
      <c r="G20" s="72" t="s">
        <v>49</v>
      </c>
      <c r="H20" s="39" t="s">
        <v>210</v>
      </c>
      <c r="I20" s="39" t="s">
        <v>210</v>
      </c>
      <c r="J20" s="27" t="s">
        <v>371</v>
      </c>
      <c r="K20" s="27" t="s">
        <v>372</v>
      </c>
      <c r="L20" s="27" t="s">
        <v>376</v>
      </c>
      <c r="M20" s="39" t="s">
        <v>217</v>
      </c>
      <c r="N20" s="42" t="s">
        <v>385</v>
      </c>
      <c r="O20" s="10">
        <v>6432</v>
      </c>
      <c r="P20" s="42" t="s">
        <v>210</v>
      </c>
      <c r="Q20" s="69" t="s">
        <v>51</v>
      </c>
      <c r="R20" s="69" t="s">
        <v>211</v>
      </c>
      <c r="S20" s="69" t="s">
        <v>212</v>
      </c>
      <c r="T20" s="69" t="s">
        <v>213</v>
      </c>
      <c r="U20" s="39" t="s">
        <v>214</v>
      </c>
      <c r="V20" s="69">
        <v>4765</v>
      </c>
      <c r="W20" s="69">
        <v>45743</v>
      </c>
      <c r="X20" s="69" t="s">
        <v>215</v>
      </c>
      <c r="Y20" s="69" t="s">
        <v>216</v>
      </c>
      <c r="Z20" s="39" t="s">
        <v>58</v>
      </c>
      <c r="AA20" s="69" t="s">
        <v>112</v>
      </c>
      <c r="AB20" s="69" t="s">
        <v>59</v>
      </c>
      <c r="AC20" s="65" t="s">
        <v>214</v>
      </c>
      <c r="AD20" s="69">
        <v>4765</v>
      </c>
      <c r="AE20" s="44">
        <v>45771</v>
      </c>
      <c r="AF20" s="69" t="s">
        <v>60</v>
      </c>
      <c r="AG20" s="69" t="s">
        <v>61</v>
      </c>
      <c r="AH20" s="69"/>
      <c r="AI20" s="69"/>
      <c r="AJ20" s="69" t="s">
        <v>62</v>
      </c>
      <c r="AK20" s="69">
        <v>484</v>
      </c>
      <c r="AL20" s="115">
        <v>2306260</v>
      </c>
      <c r="AM20" s="69">
        <v>0</v>
      </c>
      <c r="AN20" s="47">
        <v>14300</v>
      </c>
      <c r="AO20" s="115">
        <v>0</v>
      </c>
      <c r="AP20" s="119"/>
      <c r="AQ20" s="47"/>
      <c r="AR20" s="115">
        <f>415334+2574</f>
        <v>417908</v>
      </c>
      <c r="AS20" s="33">
        <f t="shared" si="5"/>
        <v>500000</v>
      </c>
      <c r="AT20" s="33">
        <f t="shared" si="6"/>
        <v>3238468</v>
      </c>
      <c r="AU20" s="113">
        <f>BP20/5241</f>
        <v>7354.1013165426448</v>
      </c>
      <c r="AV20" s="47">
        <f t="shared" si="12"/>
        <v>35042292.773325704</v>
      </c>
      <c r="AW20" s="47">
        <f t="shared" si="8"/>
        <v>2320560</v>
      </c>
      <c r="AX20" s="115">
        <f t="shared" si="13"/>
        <v>487.00104931794334</v>
      </c>
      <c r="AY20" s="115">
        <f t="shared" si="14"/>
        <v>6867.1002672247014</v>
      </c>
      <c r="AZ20" s="115">
        <v>500000</v>
      </c>
      <c r="BA20" s="118">
        <f>(AI20+AL20+AZ20+AP20+AN20+AO20+AR20)</f>
        <v>3238468</v>
      </c>
      <c r="BB20" s="69"/>
      <c r="BC20" s="43"/>
      <c r="BD20" s="43"/>
      <c r="BE20" s="39"/>
      <c r="BF20" s="48">
        <v>45772</v>
      </c>
      <c r="BG20" s="48">
        <v>45772</v>
      </c>
      <c r="BH20" s="34">
        <v>45775</v>
      </c>
      <c r="BI20" s="49">
        <v>45778</v>
      </c>
      <c r="BJ20" s="46">
        <f t="shared" si="7"/>
        <v>3</v>
      </c>
      <c r="BK20" s="67"/>
      <c r="BL20" s="37">
        <f t="shared" si="2"/>
        <v>3</v>
      </c>
      <c r="BM20" s="51" t="s">
        <v>218</v>
      </c>
      <c r="BP20" s="73">
        <v>38542845</v>
      </c>
    </row>
    <row r="21" spans="2:68" s="51" customFormat="1" ht="12" x14ac:dyDescent="0.25">
      <c r="B21" s="39">
        <f t="shared" si="3"/>
        <v>19</v>
      </c>
      <c r="C21" s="39" t="s">
        <v>46</v>
      </c>
      <c r="D21" s="71" t="s">
        <v>47</v>
      </c>
      <c r="E21" s="39" t="s">
        <v>75</v>
      </c>
      <c r="F21" s="39" t="str">
        <f t="shared" si="4"/>
        <v>Airtel</v>
      </c>
      <c r="G21" s="72" t="s">
        <v>49</v>
      </c>
      <c r="H21" s="39" t="s">
        <v>150</v>
      </c>
      <c r="I21" s="39" t="s">
        <v>150</v>
      </c>
      <c r="J21" s="27" t="s">
        <v>371</v>
      </c>
      <c r="K21" s="27" t="s">
        <v>375</v>
      </c>
      <c r="L21" s="27" t="s">
        <v>376</v>
      </c>
      <c r="M21" s="39" t="s">
        <v>158</v>
      </c>
      <c r="N21" s="42">
        <v>10004960</v>
      </c>
      <c r="O21" s="10">
        <v>14270</v>
      </c>
      <c r="P21" s="42" t="s">
        <v>150</v>
      </c>
      <c r="Q21" s="69" t="s">
        <v>51</v>
      </c>
      <c r="R21" s="69" t="s">
        <v>151</v>
      </c>
      <c r="S21" s="69" t="s">
        <v>152</v>
      </c>
      <c r="T21" s="39" t="s">
        <v>219</v>
      </c>
      <c r="U21" s="39">
        <v>783341644</v>
      </c>
      <c r="V21" s="69">
        <v>160</v>
      </c>
      <c r="W21" s="44">
        <v>45771</v>
      </c>
      <c r="X21" s="39" t="s">
        <v>220</v>
      </c>
      <c r="Y21" s="39" t="s">
        <v>221</v>
      </c>
      <c r="Z21" s="69" t="s">
        <v>82</v>
      </c>
      <c r="AA21" s="69" t="s">
        <v>156</v>
      </c>
      <c r="AB21" s="69" t="s">
        <v>59</v>
      </c>
      <c r="AC21" s="69">
        <v>783341644</v>
      </c>
      <c r="AD21" s="74">
        <v>160</v>
      </c>
      <c r="AE21" s="44">
        <v>45772</v>
      </c>
      <c r="AF21" s="69" t="s">
        <v>60</v>
      </c>
      <c r="AG21" s="69" t="s">
        <v>61</v>
      </c>
      <c r="AH21" s="69"/>
      <c r="AI21" s="69"/>
      <c r="AJ21" s="69" t="s">
        <v>222</v>
      </c>
      <c r="AK21" s="69">
        <v>6711</v>
      </c>
      <c r="AL21" s="47">
        <f>AD21*AK21</f>
        <v>1073760</v>
      </c>
      <c r="AM21" s="69">
        <v>0</v>
      </c>
      <c r="AN21" s="47">
        <f t="shared" ref="AN21:AN28" si="15">AD21*2</f>
        <v>320</v>
      </c>
      <c r="AO21" s="47">
        <f t="shared" ref="AO21:AO28" si="16">AD21*1</f>
        <v>160</v>
      </c>
      <c r="AP21" s="119"/>
      <c r="AQ21" s="47"/>
      <c r="AR21" s="119"/>
      <c r="AS21" s="33">
        <f t="shared" si="5"/>
        <v>536880</v>
      </c>
      <c r="AT21" s="33">
        <f t="shared" si="6"/>
        <v>1611120</v>
      </c>
      <c r="AU21" s="108">
        <f>BP13/1430</f>
        <v>14936.000000000002</v>
      </c>
      <c r="AV21" s="47">
        <f t="shared" si="12"/>
        <v>2389760.0000000005</v>
      </c>
      <c r="AW21" s="47">
        <f t="shared" si="8"/>
        <v>1074240</v>
      </c>
      <c r="AX21" s="47">
        <f t="shared" si="13"/>
        <v>6714</v>
      </c>
      <c r="AY21" s="47">
        <f t="shared" si="14"/>
        <v>8222.0000000000018</v>
      </c>
      <c r="AZ21" s="47">
        <f t="shared" ref="AZ21:AZ34" si="17">AL21/2</f>
        <v>536880</v>
      </c>
      <c r="BA21" s="118">
        <f t="shared" ref="BA21:BA35" si="18">(AI21+AL21+AZ21+AP21+AN21+AO21)</f>
        <v>1611120</v>
      </c>
      <c r="BB21" s="69" t="s">
        <v>223</v>
      </c>
      <c r="BC21" s="43"/>
      <c r="BD21" s="43"/>
      <c r="BE21" s="39"/>
      <c r="BF21" s="48">
        <v>45772</v>
      </c>
      <c r="BG21" s="48">
        <v>45773</v>
      </c>
      <c r="BH21" s="34">
        <v>45773</v>
      </c>
      <c r="BI21" s="49">
        <v>45782</v>
      </c>
      <c r="BJ21" s="46">
        <f t="shared" si="7"/>
        <v>9</v>
      </c>
      <c r="BK21" s="50"/>
      <c r="BL21" s="37">
        <f t="shared" si="2"/>
        <v>9</v>
      </c>
      <c r="BP21" s="75">
        <v>21358480</v>
      </c>
    </row>
    <row r="22" spans="2:68" s="51" customFormat="1" ht="36" x14ac:dyDescent="0.25">
      <c r="B22" s="39">
        <f t="shared" si="3"/>
        <v>20</v>
      </c>
      <c r="C22" s="39" t="s">
        <v>46</v>
      </c>
      <c r="D22" s="40" t="s">
        <v>47</v>
      </c>
      <c r="E22" s="39" t="s">
        <v>48</v>
      </c>
      <c r="F22" s="39" t="str">
        <f t="shared" si="4"/>
        <v>CE</v>
      </c>
      <c r="G22" s="41" t="s">
        <v>49</v>
      </c>
      <c r="H22" s="39" t="s">
        <v>130</v>
      </c>
      <c r="I22" s="39" t="s">
        <v>130</v>
      </c>
      <c r="J22" s="27" t="s">
        <v>48</v>
      </c>
      <c r="K22" s="27" t="s">
        <v>377</v>
      </c>
      <c r="L22" s="27" t="s">
        <v>376</v>
      </c>
      <c r="M22" s="43"/>
      <c r="N22" s="42" t="s">
        <v>382</v>
      </c>
      <c r="O22" s="10">
        <v>10280</v>
      </c>
      <c r="P22" s="42" t="s">
        <v>130</v>
      </c>
      <c r="Q22" s="39" t="s">
        <v>51</v>
      </c>
      <c r="R22" s="39" t="s">
        <v>89</v>
      </c>
      <c r="S22" s="39" t="s">
        <v>202</v>
      </c>
      <c r="T22" s="39" t="s">
        <v>224</v>
      </c>
      <c r="U22" s="39">
        <v>783326066</v>
      </c>
      <c r="V22" s="39">
        <v>23</v>
      </c>
      <c r="W22" s="44">
        <v>45469</v>
      </c>
      <c r="X22" s="39" t="s">
        <v>225</v>
      </c>
      <c r="Y22" s="39" t="s">
        <v>226</v>
      </c>
      <c r="Z22" s="39" t="s">
        <v>82</v>
      </c>
      <c r="AA22" s="39" t="s">
        <v>227</v>
      </c>
      <c r="AB22" s="39" t="s">
        <v>59</v>
      </c>
      <c r="AC22" s="39">
        <v>783326066</v>
      </c>
      <c r="AD22" s="39">
        <v>33</v>
      </c>
      <c r="AE22" s="44">
        <v>45647</v>
      </c>
      <c r="AF22" s="44" t="s">
        <v>60</v>
      </c>
      <c r="AG22" s="44" t="s">
        <v>61</v>
      </c>
      <c r="AH22" s="43"/>
      <c r="AI22" s="43"/>
      <c r="AJ22" s="68" t="s">
        <v>228</v>
      </c>
      <c r="AK22" s="68" t="s">
        <v>229</v>
      </c>
      <c r="AL22" s="116">
        <v>1152439</v>
      </c>
      <c r="AM22" s="43"/>
      <c r="AN22" s="47">
        <f t="shared" si="15"/>
        <v>66</v>
      </c>
      <c r="AO22" s="47">
        <f t="shared" si="16"/>
        <v>33</v>
      </c>
      <c r="AP22" s="119"/>
      <c r="AQ22" s="119"/>
      <c r="AR22" s="119"/>
      <c r="AS22" s="33">
        <f t="shared" si="5"/>
        <v>576219.5</v>
      </c>
      <c r="AT22" s="33">
        <f t="shared" si="6"/>
        <v>1728757.5</v>
      </c>
      <c r="AU22" s="109">
        <v>8413</v>
      </c>
      <c r="AV22" s="47">
        <f t="shared" si="12"/>
        <v>277629</v>
      </c>
      <c r="AW22" s="47">
        <f t="shared" si="8"/>
        <v>1152538</v>
      </c>
      <c r="AX22" s="47">
        <f t="shared" si="13"/>
        <v>34925.393939393936</v>
      </c>
      <c r="AY22" s="47">
        <f t="shared" si="14"/>
        <v>-26512.393939393936</v>
      </c>
      <c r="AZ22" s="116">
        <f t="shared" si="17"/>
        <v>576219.5</v>
      </c>
      <c r="BA22" s="118">
        <f t="shared" si="18"/>
        <v>1728757.5</v>
      </c>
      <c r="BB22" s="43"/>
      <c r="BC22" s="43"/>
      <c r="BD22" s="43"/>
      <c r="BE22" s="43"/>
      <c r="BF22" s="48">
        <v>45751</v>
      </c>
      <c r="BG22" s="48">
        <v>45752</v>
      </c>
      <c r="BH22" s="34">
        <f t="shared" ref="BH22:BH23" si="19">BG22</f>
        <v>45752</v>
      </c>
      <c r="BI22" s="49">
        <v>45757</v>
      </c>
      <c r="BJ22" s="46">
        <f t="shared" si="7"/>
        <v>5</v>
      </c>
      <c r="BK22" s="50"/>
      <c r="BL22" s="37">
        <f t="shared" si="2"/>
        <v>5</v>
      </c>
      <c r="BM22" s="76"/>
      <c r="BN22" s="76"/>
      <c r="BO22" s="76"/>
      <c r="BP22" s="77"/>
    </row>
    <row r="23" spans="2:68" s="51" customFormat="1" ht="36" x14ac:dyDescent="0.25">
      <c r="B23" s="39">
        <f t="shared" si="3"/>
        <v>21</v>
      </c>
      <c r="C23" s="39" t="s">
        <v>46</v>
      </c>
      <c r="D23" s="40" t="s">
        <v>47</v>
      </c>
      <c r="E23" s="39" t="s">
        <v>48</v>
      </c>
      <c r="F23" s="39" t="str">
        <f t="shared" si="4"/>
        <v>CE</v>
      </c>
      <c r="G23" s="41" t="s">
        <v>49</v>
      </c>
      <c r="H23" s="39" t="s">
        <v>130</v>
      </c>
      <c r="I23" s="39" t="s">
        <v>130</v>
      </c>
      <c r="J23" s="27" t="s">
        <v>48</v>
      </c>
      <c r="K23" s="27" t="s">
        <v>377</v>
      </c>
      <c r="L23" s="27" t="s">
        <v>376</v>
      </c>
      <c r="M23" s="43"/>
      <c r="N23" s="42" t="s">
        <v>382</v>
      </c>
      <c r="O23" s="10">
        <v>10280</v>
      </c>
      <c r="P23" s="42" t="s">
        <v>130</v>
      </c>
      <c r="Q23" s="39" t="s">
        <v>51</v>
      </c>
      <c r="R23" s="39" t="s">
        <v>89</v>
      </c>
      <c r="S23" s="39" t="s">
        <v>202</v>
      </c>
      <c r="T23" s="39" t="s">
        <v>230</v>
      </c>
      <c r="U23" s="39">
        <v>783326083</v>
      </c>
      <c r="V23" s="39">
        <v>29</v>
      </c>
      <c r="W23" s="44">
        <v>45469</v>
      </c>
      <c r="X23" s="39" t="s">
        <v>231</v>
      </c>
      <c r="Y23" s="39" t="s">
        <v>232</v>
      </c>
      <c r="Z23" s="39" t="s">
        <v>82</v>
      </c>
      <c r="AA23" s="39" t="s">
        <v>227</v>
      </c>
      <c r="AB23" s="39" t="s">
        <v>59</v>
      </c>
      <c r="AC23" s="39">
        <v>783326083</v>
      </c>
      <c r="AD23" s="39">
        <v>39</v>
      </c>
      <c r="AE23" s="44">
        <v>45647</v>
      </c>
      <c r="AF23" s="44" t="s">
        <v>60</v>
      </c>
      <c r="AG23" s="44" t="s">
        <v>61</v>
      </c>
      <c r="AH23" s="43"/>
      <c r="AI23" s="43"/>
      <c r="AJ23" s="68" t="s">
        <v>233</v>
      </c>
      <c r="AK23" s="68" t="s">
        <v>234</v>
      </c>
      <c r="AL23" s="116">
        <v>367761</v>
      </c>
      <c r="AM23" s="43"/>
      <c r="AN23" s="47">
        <f t="shared" si="15"/>
        <v>78</v>
      </c>
      <c r="AO23" s="47">
        <f t="shared" si="16"/>
        <v>39</v>
      </c>
      <c r="AP23" s="119"/>
      <c r="AQ23" s="119"/>
      <c r="AR23" s="119"/>
      <c r="AS23" s="33">
        <f t="shared" si="5"/>
        <v>183880.5</v>
      </c>
      <c r="AT23" s="33">
        <f t="shared" si="6"/>
        <v>551758.5</v>
      </c>
      <c r="AU23" s="109">
        <v>8413</v>
      </c>
      <c r="AV23" s="47">
        <f t="shared" si="12"/>
        <v>328107</v>
      </c>
      <c r="AW23" s="47">
        <f t="shared" si="8"/>
        <v>367878</v>
      </c>
      <c r="AX23" s="47">
        <f t="shared" si="13"/>
        <v>9432.7692307692305</v>
      </c>
      <c r="AY23" s="47">
        <f t="shared" si="14"/>
        <v>-1019.7692307692305</v>
      </c>
      <c r="AZ23" s="116">
        <f t="shared" si="17"/>
        <v>183880.5</v>
      </c>
      <c r="BA23" s="118">
        <f t="shared" si="18"/>
        <v>551758.5</v>
      </c>
      <c r="BB23" s="43"/>
      <c r="BC23" s="43"/>
      <c r="BD23" s="43"/>
      <c r="BE23" s="43"/>
      <c r="BF23" s="48">
        <v>45751</v>
      </c>
      <c r="BG23" s="48">
        <v>45752</v>
      </c>
      <c r="BH23" s="34">
        <f t="shared" si="19"/>
        <v>45752</v>
      </c>
      <c r="BI23" s="49">
        <v>45757</v>
      </c>
      <c r="BJ23" s="46">
        <f t="shared" si="7"/>
        <v>5</v>
      </c>
      <c r="BK23" s="50"/>
      <c r="BL23" s="37">
        <f t="shared" si="2"/>
        <v>5</v>
      </c>
      <c r="BM23" s="76"/>
      <c r="BN23" s="76"/>
      <c r="BO23" s="76"/>
      <c r="BP23" s="77"/>
    </row>
    <row r="24" spans="2:68" s="37" customFormat="1" ht="24" x14ac:dyDescent="0.3">
      <c r="B24" s="39">
        <f t="shared" si="3"/>
        <v>22</v>
      </c>
      <c r="C24" s="39" t="s">
        <v>139</v>
      </c>
      <c r="D24" s="40" t="s">
        <v>140</v>
      </c>
      <c r="E24" s="39" t="s">
        <v>75</v>
      </c>
      <c r="F24" s="39" t="str">
        <f t="shared" si="4"/>
        <v>Airtel</v>
      </c>
      <c r="G24" s="41" t="s">
        <v>49</v>
      </c>
      <c r="H24" s="39" t="s">
        <v>396</v>
      </c>
      <c r="I24" s="39" t="s">
        <v>235</v>
      </c>
      <c r="J24" s="27" t="s">
        <v>370</v>
      </c>
      <c r="K24" s="27" t="s">
        <v>372</v>
      </c>
      <c r="L24" s="27" t="s">
        <v>373</v>
      </c>
      <c r="M24" s="39"/>
      <c r="N24" s="42">
        <v>10004833</v>
      </c>
      <c r="O24" s="39">
        <v>34</v>
      </c>
      <c r="P24" s="42" t="s">
        <v>51</v>
      </c>
      <c r="Q24" s="78"/>
      <c r="R24" s="53" t="s">
        <v>236</v>
      </c>
      <c r="S24" s="39" t="s">
        <v>237</v>
      </c>
      <c r="T24" s="39" t="s">
        <v>238</v>
      </c>
      <c r="U24" s="39">
        <v>783340659</v>
      </c>
      <c r="V24" s="39">
        <v>3</v>
      </c>
      <c r="W24" s="44">
        <v>45762</v>
      </c>
      <c r="X24" s="39" t="s">
        <v>239</v>
      </c>
      <c r="Y24" s="39" t="s">
        <v>240</v>
      </c>
      <c r="Z24" s="39" t="s">
        <v>82</v>
      </c>
      <c r="AA24" s="39" t="s">
        <v>241</v>
      </c>
      <c r="AB24" s="39" t="s">
        <v>59</v>
      </c>
      <c r="AC24" s="39">
        <v>783340659</v>
      </c>
      <c r="AD24" s="39">
        <v>4</v>
      </c>
      <c r="AE24" s="44">
        <v>45772</v>
      </c>
      <c r="AF24" s="44" t="s">
        <v>60</v>
      </c>
      <c r="AG24" s="44" t="s">
        <v>61</v>
      </c>
      <c r="AH24" s="39"/>
      <c r="AI24" s="39"/>
      <c r="AJ24" s="68" t="s">
        <v>242</v>
      </c>
      <c r="AK24" s="39">
        <v>8518</v>
      </c>
      <c r="AL24" s="47">
        <f>AK24*AD24*2</f>
        <v>68144</v>
      </c>
      <c r="AM24" s="39">
        <v>2</v>
      </c>
      <c r="AN24" s="47">
        <f t="shared" si="15"/>
        <v>8</v>
      </c>
      <c r="AO24" s="47">
        <f t="shared" si="16"/>
        <v>4</v>
      </c>
      <c r="AP24" s="47"/>
      <c r="AQ24" s="47"/>
      <c r="AR24" s="47"/>
      <c r="AS24" s="33">
        <f t="shared" si="5"/>
        <v>34072</v>
      </c>
      <c r="AT24" s="33">
        <f t="shared" si="6"/>
        <v>102228</v>
      </c>
      <c r="AU24" s="112">
        <v>32019</v>
      </c>
      <c r="AV24" s="47">
        <f t="shared" si="12"/>
        <v>128076</v>
      </c>
      <c r="AW24" s="47">
        <f t="shared" si="8"/>
        <v>68156</v>
      </c>
      <c r="AX24" s="47">
        <f t="shared" si="13"/>
        <v>17039</v>
      </c>
      <c r="AY24" s="47">
        <f t="shared" ref="AY24:AY32" si="20">AU24-AX24</f>
        <v>14980</v>
      </c>
      <c r="AZ24" s="47">
        <f t="shared" si="17"/>
        <v>34072</v>
      </c>
      <c r="BA24" s="118">
        <f t="shared" si="18"/>
        <v>102228</v>
      </c>
      <c r="BB24" s="39"/>
      <c r="BC24" s="39"/>
      <c r="BD24" s="39"/>
      <c r="BE24" s="39"/>
      <c r="BF24" s="48">
        <v>45773</v>
      </c>
      <c r="BG24" s="48">
        <v>45775</v>
      </c>
      <c r="BH24" s="63">
        <v>45775</v>
      </c>
      <c r="BI24" s="49">
        <v>45786</v>
      </c>
      <c r="BJ24" s="46">
        <f t="shared" si="7"/>
        <v>11</v>
      </c>
      <c r="BK24" s="50"/>
      <c r="BL24" s="37">
        <f t="shared" si="2"/>
        <v>11</v>
      </c>
      <c r="BM24" s="79"/>
      <c r="BN24" s="79"/>
      <c r="BO24" s="79"/>
      <c r="BP24" s="80"/>
    </row>
    <row r="25" spans="2:68" s="37" customFormat="1" ht="12" x14ac:dyDescent="0.3">
      <c r="B25" s="39">
        <f t="shared" si="3"/>
        <v>23</v>
      </c>
      <c r="C25" s="39" t="s">
        <v>139</v>
      </c>
      <c r="D25" s="40" t="s">
        <v>140</v>
      </c>
      <c r="E25" s="39" t="s">
        <v>75</v>
      </c>
      <c r="F25" s="39" t="str">
        <f t="shared" si="4"/>
        <v>Airtel</v>
      </c>
      <c r="G25" s="41" t="s">
        <v>49</v>
      </c>
      <c r="H25" s="39" t="s">
        <v>397</v>
      </c>
      <c r="I25" s="39" t="s">
        <v>243</v>
      </c>
      <c r="J25" s="27" t="s">
        <v>370</v>
      </c>
      <c r="K25" s="27" t="s">
        <v>372</v>
      </c>
      <c r="L25" s="27" t="s">
        <v>373</v>
      </c>
      <c r="M25" s="39"/>
      <c r="N25" s="42">
        <v>10004856</v>
      </c>
      <c r="O25" s="39">
        <v>368</v>
      </c>
      <c r="P25" s="42" t="s">
        <v>51</v>
      </c>
      <c r="Q25" s="39" t="s">
        <v>51</v>
      </c>
      <c r="R25" s="53" t="s">
        <v>244</v>
      </c>
      <c r="S25" s="53" t="s">
        <v>245</v>
      </c>
      <c r="T25" s="39" t="s">
        <v>246</v>
      </c>
      <c r="U25" s="39">
        <v>783340711</v>
      </c>
      <c r="V25" s="39">
        <v>132</v>
      </c>
      <c r="W25" s="44">
        <v>45762</v>
      </c>
      <c r="X25" s="39" t="s">
        <v>247</v>
      </c>
      <c r="Y25" s="39" t="s">
        <v>248</v>
      </c>
      <c r="Z25" s="39" t="s">
        <v>82</v>
      </c>
      <c r="AA25" s="39" t="s">
        <v>241</v>
      </c>
      <c r="AB25" s="39" t="s">
        <v>59</v>
      </c>
      <c r="AC25" s="39">
        <v>783340711</v>
      </c>
      <c r="AD25" s="39">
        <v>100</v>
      </c>
      <c r="AE25" s="44">
        <v>45772</v>
      </c>
      <c r="AF25" s="44" t="s">
        <v>60</v>
      </c>
      <c r="AG25" s="44" t="s">
        <v>61</v>
      </c>
      <c r="AH25" s="39"/>
      <c r="AI25" s="39"/>
      <c r="AJ25" s="39" t="s">
        <v>249</v>
      </c>
      <c r="AK25" s="39">
        <v>14936</v>
      </c>
      <c r="AL25" s="47">
        <f>AK25*AD25</f>
        <v>1493600</v>
      </c>
      <c r="AM25" s="39">
        <v>1</v>
      </c>
      <c r="AN25" s="47">
        <f t="shared" si="15"/>
        <v>200</v>
      </c>
      <c r="AO25" s="47">
        <f t="shared" si="16"/>
        <v>100</v>
      </c>
      <c r="AP25" s="47"/>
      <c r="AQ25" s="47"/>
      <c r="AR25" s="47"/>
      <c r="AS25" s="33">
        <f t="shared" si="5"/>
        <v>746800</v>
      </c>
      <c r="AT25" s="33">
        <f t="shared" si="6"/>
        <v>2240700</v>
      </c>
      <c r="AU25" s="112">
        <v>14936</v>
      </c>
      <c r="AV25" s="47">
        <f t="shared" si="12"/>
        <v>1493600</v>
      </c>
      <c r="AW25" s="47">
        <f t="shared" si="8"/>
        <v>1493900</v>
      </c>
      <c r="AX25" s="47">
        <f t="shared" si="13"/>
        <v>14939</v>
      </c>
      <c r="AY25" s="47">
        <f t="shared" si="20"/>
        <v>-3</v>
      </c>
      <c r="AZ25" s="47">
        <f t="shared" si="17"/>
        <v>746800</v>
      </c>
      <c r="BA25" s="118">
        <f t="shared" si="18"/>
        <v>2240700</v>
      </c>
      <c r="BB25" s="39"/>
      <c r="BC25" s="39"/>
      <c r="BD25" s="39"/>
      <c r="BE25" s="39"/>
      <c r="BF25" s="48">
        <v>45773</v>
      </c>
      <c r="BG25" s="48">
        <v>45775</v>
      </c>
      <c r="BH25" s="63">
        <v>45775</v>
      </c>
      <c r="BI25" s="49">
        <v>45786</v>
      </c>
      <c r="BJ25" s="46">
        <f t="shared" si="7"/>
        <v>11</v>
      </c>
      <c r="BK25" s="50"/>
      <c r="BL25" s="37">
        <f t="shared" si="2"/>
        <v>11</v>
      </c>
      <c r="BM25" s="79"/>
      <c r="BN25" s="79"/>
      <c r="BO25" s="79"/>
      <c r="BP25" s="80"/>
    </row>
    <row r="26" spans="2:68" s="37" customFormat="1" ht="12" x14ac:dyDescent="0.3">
      <c r="B26" s="39">
        <f t="shared" si="3"/>
        <v>24</v>
      </c>
      <c r="C26" s="39" t="s">
        <v>139</v>
      </c>
      <c r="D26" s="40" t="s">
        <v>140</v>
      </c>
      <c r="E26" s="39" t="s">
        <v>75</v>
      </c>
      <c r="F26" s="39" t="str">
        <f t="shared" si="4"/>
        <v>Airtel</v>
      </c>
      <c r="G26" s="41" t="s">
        <v>49</v>
      </c>
      <c r="H26" s="39" t="s">
        <v>397</v>
      </c>
      <c r="I26" s="39" t="s">
        <v>243</v>
      </c>
      <c r="J26" s="27" t="s">
        <v>370</v>
      </c>
      <c r="K26" s="27" t="s">
        <v>372</v>
      </c>
      <c r="L26" s="27" t="s">
        <v>373</v>
      </c>
      <c r="M26" s="39"/>
      <c r="N26" s="42">
        <v>10004856</v>
      </c>
      <c r="O26" s="39">
        <v>368</v>
      </c>
      <c r="P26" s="42" t="s">
        <v>51</v>
      </c>
      <c r="Q26" s="39" t="s">
        <v>51</v>
      </c>
      <c r="R26" s="53" t="s">
        <v>244</v>
      </c>
      <c r="S26" s="39" t="s">
        <v>245</v>
      </c>
      <c r="T26" s="39" t="s">
        <v>250</v>
      </c>
      <c r="U26" s="39">
        <v>783340697</v>
      </c>
      <c r="V26" s="39">
        <v>90</v>
      </c>
      <c r="W26" s="44">
        <v>45762</v>
      </c>
      <c r="X26" s="39" t="s">
        <v>247</v>
      </c>
      <c r="Y26" s="39" t="s">
        <v>248</v>
      </c>
      <c r="Z26" s="39" t="s">
        <v>82</v>
      </c>
      <c r="AA26" s="39" t="s">
        <v>241</v>
      </c>
      <c r="AB26" s="39" t="s">
        <v>59</v>
      </c>
      <c r="AC26" s="39">
        <v>783340697</v>
      </c>
      <c r="AD26" s="39">
        <v>100</v>
      </c>
      <c r="AE26" s="44">
        <v>45772</v>
      </c>
      <c r="AF26" s="44" t="s">
        <v>60</v>
      </c>
      <c r="AG26" s="44" t="s">
        <v>61</v>
      </c>
      <c r="AH26" s="39"/>
      <c r="AI26" s="39"/>
      <c r="AJ26" s="68" t="s">
        <v>251</v>
      </c>
      <c r="AK26" s="39">
        <v>14936</v>
      </c>
      <c r="AL26" s="47">
        <f>AK26*AD26</f>
        <v>1493600</v>
      </c>
      <c r="AM26" s="39">
        <v>0</v>
      </c>
      <c r="AN26" s="47">
        <f t="shared" si="15"/>
        <v>200</v>
      </c>
      <c r="AO26" s="47">
        <f t="shared" si="16"/>
        <v>100</v>
      </c>
      <c r="AP26" s="47"/>
      <c r="AQ26" s="47"/>
      <c r="AR26" s="47"/>
      <c r="AS26" s="33">
        <f t="shared" si="5"/>
        <v>746800</v>
      </c>
      <c r="AT26" s="33">
        <f t="shared" si="6"/>
        <v>2240700</v>
      </c>
      <c r="AU26" s="108">
        <v>14936</v>
      </c>
      <c r="AV26" s="47">
        <f t="shared" si="12"/>
        <v>1493600</v>
      </c>
      <c r="AW26" s="47">
        <f>AL26+AN26+AO26+AP26</f>
        <v>1493900</v>
      </c>
      <c r="AX26" s="47">
        <f t="shared" si="13"/>
        <v>14939</v>
      </c>
      <c r="AY26" s="47">
        <f t="shared" si="20"/>
        <v>-3</v>
      </c>
      <c r="AZ26" s="47">
        <f t="shared" si="17"/>
        <v>746800</v>
      </c>
      <c r="BA26" s="118">
        <f t="shared" si="18"/>
        <v>2240700</v>
      </c>
      <c r="BB26" s="39"/>
      <c r="BC26" s="39"/>
      <c r="BD26" s="39"/>
      <c r="BE26" s="39"/>
      <c r="BF26" s="48">
        <v>45773</v>
      </c>
      <c r="BG26" s="48">
        <v>45775</v>
      </c>
      <c r="BH26" s="63">
        <v>45775</v>
      </c>
      <c r="BI26" s="49">
        <v>45786</v>
      </c>
      <c r="BJ26" s="46">
        <f t="shared" si="7"/>
        <v>11</v>
      </c>
      <c r="BK26" s="50"/>
      <c r="BL26" s="37">
        <f t="shared" si="2"/>
        <v>11</v>
      </c>
      <c r="BM26" s="81"/>
      <c r="BN26" s="81"/>
      <c r="BO26" s="81"/>
      <c r="BP26" s="82"/>
    </row>
    <row r="27" spans="2:68" s="37" customFormat="1" ht="12" x14ac:dyDescent="0.3">
      <c r="B27" s="39">
        <f t="shared" si="3"/>
        <v>25</v>
      </c>
      <c r="C27" s="39" t="s">
        <v>139</v>
      </c>
      <c r="D27" s="40" t="s">
        <v>140</v>
      </c>
      <c r="E27" s="39" t="s">
        <v>75</v>
      </c>
      <c r="F27" s="39" t="str">
        <f t="shared" si="4"/>
        <v>Airtel</v>
      </c>
      <c r="G27" s="41" t="s">
        <v>49</v>
      </c>
      <c r="H27" s="39">
        <v>3386</v>
      </c>
      <c r="I27" s="39" t="s">
        <v>252</v>
      </c>
      <c r="J27" s="27" t="s">
        <v>370</v>
      </c>
      <c r="K27" s="27" t="s">
        <v>372</v>
      </c>
      <c r="L27" s="27" t="s">
        <v>373</v>
      </c>
      <c r="M27" s="39"/>
      <c r="N27" s="42">
        <v>10004879</v>
      </c>
      <c r="O27" s="39">
        <v>280</v>
      </c>
      <c r="P27" s="42" t="s">
        <v>51</v>
      </c>
      <c r="Q27" s="78" t="s">
        <v>51</v>
      </c>
      <c r="R27" s="39" t="s">
        <v>253</v>
      </c>
      <c r="S27" s="39" t="s">
        <v>254</v>
      </c>
      <c r="T27" s="39" t="s">
        <v>255</v>
      </c>
      <c r="U27" s="39">
        <v>783341573</v>
      </c>
      <c r="V27" s="39">
        <v>166</v>
      </c>
      <c r="W27" s="44">
        <v>45771</v>
      </c>
      <c r="X27" s="39" t="s">
        <v>256</v>
      </c>
      <c r="Y27" s="39" t="s">
        <v>257</v>
      </c>
      <c r="Z27" s="39" t="s">
        <v>82</v>
      </c>
      <c r="AA27" s="39" t="s">
        <v>258</v>
      </c>
      <c r="AB27" s="39" t="s">
        <v>59</v>
      </c>
      <c r="AC27" s="39">
        <v>783341573</v>
      </c>
      <c r="AD27" s="39">
        <v>196</v>
      </c>
      <c r="AE27" s="44">
        <v>45773</v>
      </c>
      <c r="AF27" s="44" t="s">
        <v>60</v>
      </c>
      <c r="AG27" s="44" t="s">
        <v>61</v>
      </c>
      <c r="AH27" s="39"/>
      <c r="AI27" s="39"/>
      <c r="AJ27" s="39" t="s">
        <v>95</v>
      </c>
      <c r="AK27" s="39">
        <v>6711</v>
      </c>
      <c r="AL27" s="47">
        <f>AK27*AD27</f>
        <v>1315356</v>
      </c>
      <c r="AM27" s="39">
        <v>0</v>
      </c>
      <c r="AN27" s="47">
        <f t="shared" si="15"/>
        <v>392</v>
      </c>
      <c r="AO27" s="47">
        <f t="shared" si="16"/>
        <v>196</v>
      </c>
      <c r="AP27" s="47"/>
      <c r="AQ27" s="47"/>
      <c r="AR27" s="47"/>
      <c r="AS27" s="33">
        <f t="shared" si="5"/>
        <v>657678</v>
      </c>
      <c r="AT27" s="33">
        <f t="shared" si="6"/>
        <v>1973622</v>
      </c>
      <c r="AU27" s="108">
        <v>8518</v>
      </c>
      <c r="AV27" s="47">
        <f t="shared" si="12"/>
        <v>1669528</v>
      </c>
      <c r="AW27" s="47">
        <f t="shared" si="8"/>
        <v>1315944</v>
      </c>
      <c r="AX27" s="47">
        <f t="shared" si="13"/>
        <v>6714</v>
      </c>
      <c r="AY27" s="47">
        <f t="shared" si="20"/>
        <v>1804</v>
      </c>
      <c r="AZ27" s="47">
        <f t="shared" si="17"/>
        <v>657678</v>
      </c>
      <c r="BA27" s="118">
        <f t="shared" si="18"/>
        <v>1973622</v>
      </c>
      <c r="BB27" s="39"/>
      <c r="BC27" s="39"/>
      <c r="BD27" s="39"/>
      <c r="BE27" s="39"/>
      <c r="BF27" s="48">
        <v>45774</v>
      </c>
      <c r="BG27" s="48">
        <v>45775</v>
      </c>
      <c r="BH27" s="63">
        <v>45775</v>
      </c>
      <c r="BI27" s="49">
        <v>45776</v>
      </c>
      <c r="BJ27" s="46">
        <f t="shared" si="7"/>
        <v>1</v>
      </c>
      <c r="BK27" s="50"/>
      <c r="BL27" s="37">
        <f t="shared" si="2"/>
        <v>1</v>
      </c>
      <c r="BM27" s="79"/>
      <c r="BN27" s="79"/>
      <c r="BO27" s="79"/>
      <c r="BP27" s="80"/>
    </row>
    <row r="28" spans="2:68" s="37" customFormat="1" ht="12" x14ac:dyDescent="0.3">
      <c r="B28" s="39">
        <f t="shared" si="3"/>
        <v>26</v>
      </c>
      <c r="C28" s="39" t="s">
        <v>139</v>
      </c>
      <c r="D28" s="40" t="s">
        <v>140</v>
      </c>
      <c r="E28" s="39" t="s">
        <v>75</v>
      </c>
      <c r="F28" s="39" t="str">
        <f t="shared" si="4"/>
        <v>Airtel</v>
      </c>
      <c r="G28" s="41" t="s">
        <v>49</v>
      </c>
      <c r="H28" s="39">
        <v>148</v>
      </c>
      <c r="I28" s="39" t="s">
        <v>259</v>
      </c>
      <c r="J28" s="27" t="s">
        <v>370</v>
      </c>
      <c r="K28" s="27" t="s">
        <v>372</v>
      </c>
      <c r="L28" s="27" t="s">
        <v>373</v>
      </c>
      <c r="M28" s="39"/>
      <c r="N28" s="42">
        <v>10004692</v>
      </c>
      <c r="O28" s="39">
        <v>67</v>
      </c>
      <c r="P28" s="42" t="s">
        <v>51</v>
      </c>
      <c r="Q28" s="78" t="s">
        <v>51</v>
      </c>
      <c r="R28" s="39" t="s">
        <v>260</v>
      </c>
      <c r="S28" s="39" t="s">
        <v>261</v>
      </c>
      <c r="T28" s="39" t="s">
        <v>262</v>
      </c>
      <c r="U28" s="39">
        <v>783341566</v>
      </c>
      <c r="V28" s="39">
        <v>130</v>
      </c>
      <c r="W28" s="44">
        <v>45771</v>
      </c>
      <c r="X28" s="39" t="s">
        <v>263</v>
      </c>
      <c r="Y28" s="39" t="s">
        <v>264</v>
      </c>
      <c r="Z28" s="39" t="s">
        <v>82</v>
      </c>
      <c r="AA28" s="39" t="s">
        <v>258</v>
      </c>
      <c r="AB28" s="39" t="s">
        <v>59</v>
      </c>
      <c r="AC28" s="39">
        <v>783341566</v>
      </c>
      <c r="AD28" s="39">
        <v>140</v>
      </c>
      <c r="AE28" s="44">
        <v>45773</v>
      </c>
      <c r="AF28" s="44" t="s">
        <v>60</v>
      </c>
      <c r="AG28" s="44" t="s">
        <v>61</v>
      </c>
      <c r="AH28" s="39"/>
      <c r="AI28" s="39"/>
      <c r="AJ28" s="39" t="s">
        <v>95</v>
      </c>
      <c r="AK28" s="39">
        <v>10187</v>
      </c>
      <c r="AL28" s="47">
        <f>AK28*AD28</f>
        <v>1426180</v>
      </c>
      <c r="AM28" s="39">
        <v>1</v>
      </c>
      <c r="AN28" s="47">
        <f t="shared" si="15"/>
        <v>280</v>
      </c>
      <c r="AO28" s="47">
        <f t="shared" si="16"/>
        <v>140</v>
      </c>
      <c r="AP28" s="47"/>
      <c r="AQ28" s="47"/>
      <c r="AR28" s="47"/>
      <c r="AS28" s="33">
        <f t="shared" si="5"/>
        <v>713090</v>
      </c>
      <c r="AT28" s="33">
        <f t="shared" si="6"/>
        <v>2139690</v>
      </c>
      <c r="AU28" s="108">
        <v>14936</v>
      </c>
      <c r="AV28" s="47">
        <f t="shared" si="12"/>
        <v>2091040</v>
      </c>
      <c r="AW28" s="47">
        <f t="shared" si="8"/>
        <v>1426600</v>
      </c>
      <c r="AX28" s="47">
        <f t="shared" si="13"/>
        <v>10190</v>
      </c>
      <c r="AY28" s="47">
        <f t="shared" si="20"/>
        <v>4746</v>
      </c>
      <c r="AZ28" s="47">
        <f t="shared" si="17"/>
        <v>713090</v>
      </c>
      <c r="BA28" s="118">
        <f t="shared" si="18"/>
        <v>2139690</v>
      </c>
      <c r="BB28" s="39"/>
      <c r="BC28" s="39"/>
      <c r="BD28" s="39"/>
      <c r="BE28" s="39"/>
      <c r="BF28" s="48">
        <v>45774</v>
      </c>
      <c r="BG28" s="48">
        <v>45775</v>
      </c>
      <c r="BH28" s="49">
        <v>45766</v>
      </c>
      <c r="BI28" s="49">
        <v>45766</v>
      </c>
      <c r="BJ28" s="46">
        <f t="shared" si="7"/>
        <v>0</v>
      </c>
      <c r="BK28" s="50"/>
      <c r="BL28" s="37">
        <f t="shared" si="2"/>
        <v>0</v>
      </c>
      <c r="BM28" s="79"/>
      <c r="BN28" s="79"/>
      <c r="BO28" s="79"/>
      <c r="BP28" s="80"/>
    </row>
    <row r="29" spans="2:68" s="37" customFormat="1" ht="36" x14ac:dyDescent="0.3">
      <c r="B29" s="39">
        <f t="shared" si="3"/>
        <v>27</v>
      </c>
      <c r="C29" s="39" t="s">
        <v>139</v>
      </c>
      <c r="D29" s="40" t="s">
        <v>140</v>
      </c>
      <c r="E29" s="39" t="s">
        <v>75</v>
      </c>
      <c r="F29" s="39" t="str">
        <f t="shared" si="4"/>
        <v>Airtel</v>
      </c>
      <c r="G29" s="41" t="s">
        <v>49</v>
      </c>
      <c r="H29" s="39">
        <v>5541</v>
      </c>
      <c r="I29" s="39" t="s">
        <v>265</v>
      </c>
      <c r="J29" s="27" t="s">
        <v>370</v>
      </c>
      <c r="K29" s="27" t="s">
        <v>372</v>
      </c>
      <c r="L29" s="27" t="s">
        <v>373</v>
      </c>
      <c r="M29" s="39"/>
      <c r="N29" s="42">
        <v>10004701</v>
      </c>
      <c r="O29" s="39">
        <v>235</v>
      </c>
      <c r="P29" s="42" t="s">
        <v>51</v>
      </c>
      <c r="Q29" s="78" t="s">
        <v>51</v>
      </c>
      <c r="R29" s="39" t="s">
        <v>266</v>
      </c>
      <c r="S29" s="39" t="s">
        <v>267</v>
      </c>
      <c r="T29" s="39" t="s">
        <v>268</v>
      </c>
      <c r="U29" s="39">
        <v>783341581</v>
      </c>
      <c r="V29" s="39">
        <v>130</v>
      </c>
      <c r="W29" s="44">
        <v>45544</v>
      </c>
      <c r="X29" s="39" t="s">
        <v>269</v>
      </c>
      <c r="Y29" s="39" t="s">
        <v>270</v>
      </c>
      <c r="Z29" s="39" t="s">
        <v>82</v>
      </c>
      <c r="AA29" s="39" t="s">
        <v>258</v>
      </c>
      <c r="AB29" s="39" t="s">
        <v>59</v>
      </c>
      <c r="AC29" s="39">
        <v>783341581</v>
      </c>
      <c r="AD29" s="39">
        <v>135</v>
      </c>
      <c r="AE29" s="44">
        <v>45773</v>
      </c>
      <c r="AF29" s="44" t="s">
        <v>60</v>
      </c>
      <c r="AG29" s="44" t="s">
        <v>61</v>
      </c>
      <c r="AH29" s="39"/>
      <c r="AI29" s="39"/>
      <c r="AJ29" s="68" t="s">
        <v>271</v>
      </c>
      <c r="AK29" s="39" t="s">
        <v>85</v>
      </c>
      <c r="AL29" s="47">
        <f>(135*10187)+(5*10454)</f>
        <v>1427515</v>
      </c>
      <c r="AM29" s="39">
        <v>1</v>
      </c>
      <c r="AN29" s="47">
        <v>280</v>
      </c>
      <c r="AO29" s="47">
        <v>140</v>
      </c>
      <c r="AP29" s="47"/>
      <c r="AQ29" s="47"/>
      <c r="AR29" s="47"/>
      <c r="AS29" s="33">
        <f t="shared" si="5"/>
        <v>713757.5</v>
      </c>
      <c r="AT29" s="33">
        <f t="shared" si="6"/>
        <v>2141692.5</v>
      </c>
      <c r="AU29" s="108">
        <v>14936</v>
      </c>
      <c r="AV29" s="47">
        <f t="shared" si="12"/>
        <v>2016360</v>
      </c>
      <c r="AW29" s="47">
        <f t="shared" si="8"/>
        <v>1427935</v>
      </c>
      <c r="AX29" s="47">
        <f t="shared" si="13"/>
        <v>10577.296296296296</v>
      </c>
      <c r="AY29" s="47">
        <f t="shared" si="20"/>
        <v>4358.7037037037044</v>
      </c>
      <c r="AZ29" s="47">
        <f t="shared" si="17"/>
        <v>713757.5</v>
      </c>
      <c r="BA29" s="118">
        <f t="shared" si="18"/>
        <v>2141692.5</v>
      </c>
      <c r="BB29" s="39"/>
      <c r="BC29" s="39"/>
      <c r="BD29" s="39"/>
      <c r="BE29" s="39"/>
      <c r="BF29" s="48">
        <v>45774</v>
      </c>
      <c r="BG29" s="48">
        <v>45775</v>
      </c>
      <c r="BH29" s="63">
        <v>45776</v>
      </c>
      <c r="BI29" s="49">
        <v>45776</v>
      </c>
      <c r="BJ29" s="46">
        <f t="shared" si="7"/>
        <v>0</v>
      </c>
      <c r="BK29" s="50"/>
      <c r="BL29" s="37">
        <f t="shared" si="2"/>
        <v>0</v>
      </c>
      <c r="BM29" s="79"/>
      <c r="BN29" s="79"/>
      <c r="BO29" s="79"/>
      <c r="BP29" s="80"/>
    </row>
    <row r="30" spans="2:68" s="37" customFormat="1" ht="12" x14ac:dyDescent="0.3">
      <c r="B30" s="39">
        <f t="shared" si="3"/>
        <v>28</v>
      </c>
      <c r="C30" s="39" t="s">
        <v>139</v>
      </c>
      <c r="D30" s="40" t="s">
        <v>140</v>
      </c>
      <c r="E30" s="39" t="s">
        <v>75</v>
      </c>
      <c r="F30" s="39" t="str">
        <f t="shared" si="4"/>
        <v>Airtel</v>
      </c>
      <c r="G30" s="41" t="s">
        <v>49</v>
      </c>
      <c r="H30" s="39">
        <v>5541</v>
      </c>
      <c r="I30" s="39" t="s">
        <v>265</v>
      </c>
      <c r="J30" s="27" t="s">
        <v>370</v>
      </c>
      <c r="K30" s="27" t="s">
        <v>372</v>
      </c>
      <c r="L30" s="27" t="s">
        <v>373</v>
      </c>
      <c r="M30" s="39"/>
      <c r="N30" s="42">
        <v>10004701</v>
      </c>
      <c r="O30" s="39">
        <v>235</v>
      </c>
      <c r="P30" s="42" t="s">
        <v>51</v>
      </c>
      <c r="Q30" s="78" t="s">
        <v>51</v>
      </c>
      <c r="R30" s="39" t="s">
        <v>272</v>
      </c>
      <c r="S30" s="39" t="s">
        <v>273</v>
      </c>
      <c r="T30" s="39" t="s">
        <v>274</v>
      </c>
      <c r="U30" s="39">
        <v>783341568</v>
      </c>
      <c r="V30" s="39">
        <v>100</v>
      </c>
      <c r="W30" s="44">
        <v>45544</v>
      </c>
      <c r="X30" s="39" t="s">
        <v>270</v>
      </c>
      <c r="Y30" s="39" t="s">
        <v>275</v>
      </c>
      <c r="Z30" s="39" t="s">
        <v>82</v>
      </c>
      <c r="AA30" s="39" t="s">
        <v>258</v>
      </c>
      <c r="AB30" s="39" t="s">
        <v>59</v>
      </c>
      <c r="AC30" s="39">
        <v>783341568</v>
      </c>
      <c r="AD30" s="39">
        <v>120</v>
      </c>
      <c r="AE30" s="44">
        <v>45773</v>
      </c>
      <c r="AF30" s="44" t="s">
        <v>60</v>
      </c>
      <c r="AG30" s="44" t="s">
        <v>61</v>
      </c>
      <c r="AH30" s="39"/>
      <c r="AI30" s="39"/>
      <c r="AJ30" s="39" t="s">
        <v>276</v>
      </c>
      <c r="AK30" s="39">
        <v>10187</v>
      </c>
      <c r="AL30" s="47">
        <f>AD30*AK30</f>
        <v>1222440</v>
      </c>
      <c r="AM30" s="39"/>
      <c r="AN30" s="47">
        <f>AD30*2</f>
        <v>240</v>
      </c>
      <c r="AO30" s="47">
        <f>AD30*1</f>
        <v>120</v>
      </c>
      <c r="AP30" s="47"/>
      <c r="AQ30" s="47"/>
      <c r="AR30" s="47"/>
      <c r="AS30" s="33">
        <f t="shared" si="5"/>
        <v>611220</v>
      </c>
      <c r="AT30" s="33">
        <f t="shared" si="6"/>
        <v>1834020</v>
      </c>
      <c r="AU30" s="108">
        <v>14936</v>
      </c>
      <c r="AV30" s="47">
        <f t="shared" si="12"/>
        <v>1792320</v>
      </c>
      <c r="AW30" s="47">
        <f t="shared" si="8"/>
        <v>1222800</v>
      </c>
      <c r="AX30" s="47">
        <f t="shared" si="13"/>
        <v>10190</v>
      </c>
      <c r="AY30" s="47">
        <f t="shared" si="20"/>
        <v>4746</v>
      </c>
      <c r="AZ30" s="47">
        <f t="shared" si="17"/>
        <v>611220</v>
      </c>
      <c r="BA30" s="118">
        <f t="shared" si="18"/>
        <v>1834020</v>
      </c>
      <c r="BB30" s="39"/>
      <c r="BC30" s="39"/>
      <c r="BD30" s="39"/>
      <c r="BE30" s="39"/>
      <c r="BF30" s="48">
        <v>45774</v>
      </c>
      <c r="BG30" s="48">
        <v>45775</v>
      </c>
      <c r="BH30" s="63">
        <v>45776</v>
      </c>
      <c r="BI30" s="49">
        <v>45776</v>
      </c>
      <c r="BJ30" s="46">
        <f t="shared" si="7"/>
        <v>0</v>
      </c>
      <c r="BK30" s="50"/>
      <c r="BL30" s="37">
        <f t="shared" si="2"/>
        <v>0</v>
      </c>
      <c r="BM30" s="79"/>
      <c r="BN30" s="79"/>
      <c r="BO30" s="79"/>
      <c r="BP30" s="80"/>
    </row>
    <row r="31" spans="2:68" s="37" customFormat="1" ht="24" x14ac:dyDescent="0.3">
      <c r="B31" s="39">
        <f t="shared" si="3"/>
        <v>29</v>
      </c>
      <c r="C31" s="39" t="s">
        <v>139</v>
      </c>
      <c r="D31" s="40" t="s">
        <v>140</v>
      </c>
      <c r="E31" s="39" t="s">
        <v>75</v>
      </c>
      <c r="F31" s="39" t="str">
        <f t="shared" si="4"/>
        <v>Airtel</v>
      </c>
      <c r="G31" s="41" t="s">
        <v>49</v>
      </c>
      <c r="H31" s="39">
        <v>2958</v>
      </c>
      <c r="I31" s="39" t="s">
        <v>277</v>
      </c>
      <c r="J31" s="27" t="s">
        <v>370</v>
      </c>
      <c r="K31" s="27" t="s">
        <v>372</v>
      </c>
      <c r="L31" s="27" t="s">
        <v>373</v>
      </c>
      <c r="M31" s="39"/>
      <c r="N31" s="42" t="s">
        <v>387</v>
      </c>
      <c r="O31" s="39">
        <v>224</v>
      </c>
      <c r="P31" s="42" t="s">
        <v>51</v>
      </c>
      <c r="Q31" s="78" t="s">
        <v>51</v>
      </c>
      <c r="R31" s="39" t="s">
        <v>278</v>
      </c>
      <c r="S31" s="39" t="s">
        <v>279</v>
      </c>
      <c r="T31" s="39" t="s">
        <v>280</v>
      </c>
      <c r="U31" s="39">
        <v>783340898</v>
      </c>
      <c r="V31" s="39">
        <v>80</v>
      </c>
      <c r="W31" s="44">
        <v>45399</v>
      </c>
      <c r="X31" s="39" t="s">
        <v>281</v>
      </c>
      <c r="Y31" s="39" t="s">
        <v>282</v>
      </c>
      <c r="Z31" s="39" t="s">
        <v>82</v>
      </c>
      <c r="AA31" s="39" t="s">
        <v>283</v>
      </c>
      <c r="AB31" s="39" t="s">
        <v>59</v>
      </c>
      <c r="AC31" s="39">
        <v>783340898</v>
      </c>
      <c r="AD31" s="39">
        <v>90</v>
      </c>
      <c r="AE31" s="44">
        <v>45776</v>
      </c>
      <c r="AF31" s="44" t="s">
        <v>60</v>
      </c>
      <c r="AG31" s="44" t="s">
        <v>61</v>
      </c>
      <c r="AH31" s="39"/>
      <c r="AI31" s="39"/>
      <c r="AJ31" s="68" t="s">
        <v>284</v>
      </c>
      <c r="AK31" s="39">
        <v>10187</v>
      </c>
      <c r="AL31" s="47">
        <f>AD31*AK31</f>
        <v>916830</v>
      </c>
      <c r="AM31" s="39">
        <v>1</v>
      </c>
      <c r="AN31" s="47">
        <f>AD31*2</f>
        <v>180</v>
      </c>
      <c r="AO31" s="47">
        <f>AD31*1</f>
        <v>90</v>
      </c>
      <c r="AP31" s="47"/>
      <c r="AQ31" s="47"/>
      <c r="AR31" s="47"/>
      <c r="AS31" s="33">
        <f t="shared" si="5"/>
        <v>458415</v>
      </c>
      <c r="AT31" s="33">
        <f t="shared" si="6"/>
        <v>1375515</v>
      </c>
      <c r="AU31" s="108">
        <v>14936</v>
      </c>
      <c r="AV31" s="47">
        <f t="shared" si="12"/>
        <v>1344240</v>
      </c>
      <c r="AW31" s="47">
        <f t="shared" si="8"/>
        <v>917100</v>
      </c>
      <c r="AX31" s="47">
        <f t="shared" si="13"/>
        <v>10190</v>
      </c>
      <c r="AY31" s="47">
        <f t="shared" si="20"/>
        <v>4746</v>
      </c>
      <c r="AZ31" s="47">
        <f t="shared" si="17"/>
        <v>458415</v>
      </c>
      <c r="BA31" s="118">
        <f t="shared" si="18"/>
        <v>1375515</v>
      </c>
      <c r="BB31" s="39" t="s">
        <v>285</v>
      </c>
      <c r="BC31" s="39"/>
      <c r="BD31" s="39"/>
      <c r="BE31" s="39"/>
      <c r="BF31" s="48">
        <v>45776</v>
      </c>
      <c r="BG31" s="63">
        <v>45693</v>
      </c>
      <c r="BH31" s="63">
        <v>45721</v>
      </c>
      <c r="BI31" s="83"/>
      <c r="BJ31" s="46">
        <f t="shared" si="7"/>
        <v>-45721</v>
      </c>
      <c r="BK31" s="50"/>
      <c r="BL31" s="37">
        <f t="shared" si="2"/>
        <v>-45721</v>
      </c>
      <c r="BM31" s="79"/>
      <c r="BN31" s="79"/>
      <c r="BO31" s="79"/>
      <c r="BP31" s="80"/>
    </row>
    <row r="32" spans="2:68" s="37" customFormat="1" ht="24" x14ac:dyDescent="0.3">
      <c r="B32" s="39">
        <f t="shared" si="3"/>
        <v>30</v>
      </c>
      <c r="C32" s="39" t="s">
        <v>139</v>
      </c>
      <c r="D32" s="40" t="s">
        <v>140</v>
      </c>
      <c r="E32" s="39" t="s">
        <v>75</v>
      </c>
      <c r="F32" s="39" t="str">
        <f t="shared" si="4"/>
        <v>Airtel</v>
      </c>
      <c r="G32" s="41" t="s">
        <v>49</v>
      </c>
      <c r="H32" s="39">
        <v>2958</v>
      </c>
      <c r="I32" s="39" t="s">
        <v>277</v>
      </c>
      <c r="J32" s="27" t="s">
        <v>370</v>
      </c>
      <c r="K32" s="27" t="s">
        <v>372</v>
      </c>
      <c r="L32" s="27" t="s">
        <v>373</v>
      </c>
      <c r="M32" s="39"/>
      <c r="N32" s="42" t="s">
        <v>387</v>
      </c>
      <c r="O32" s="39">
        <v>224</v>
      </c>
      <c r="P32" s="42" t="s">
        <v>51</v>
      </c>
      <c r="Q32" s="78" t="s">
        <v>51</v>
      </c>
      <c r="R32" s="39" t="s">
        <v>278</v>
      </c>
      <c r="S32" s="39" t="s">
        <v>279</v>
      </c>
      <c r="T32" s="39" t="s">
        <v>286</v>
      </c>
      <c r="U32" s="39">
        <v>783340954</v>
      </c>
      <c r="V32" s="39">
        <v>130</v>
      </c>
      <c r="W32" s="44">
        <v>45399</v>
      </c>
      <c r="X32" s="39" t="s">
        <v>282</v>
      </c>
      <c r="Y32" s="39" t="s">
        <v>287</v>
      </c>
      <c r="Z32" s="39" t="s">
        <v>82</v>
      </c>
      <c r="AA32" s="39" t="s">
        <v>283</v>
      </c>
      <c r="AB32" s="39" t="s">
        <v>59</v>
      </c>
      <c r="AC32" s="39">
        <v>783340954</v>
      </c>
      <c r="AD32" s="39">
        <v>140</v>
      </c>
      <c r="AE32" s="44">
        <v>45776</v>
      </c>
      <c r="AF32" s="44" t="s">
        <v>60</v>
      </c>
      <c r="AG32" s="44" t="s">
        <v>61</v>
      </c>
      <c r="AH32" s="39"/>
      <c r="AI32" s="39"/>
      <c r="AJ32" s="68" t="s">
        <v>284</v>
      </c>
      <c r="AK32" s="39">
        <v>10187</v>
      </c>
      <c r="AL32" s="47">
        <f>AD32*AK32</f>
        <v>1426180</v>
      </c>
      <c r="AM32" s="39"/>
      <c r="AN32" s="47">
        <f>AD32*2</f>
        <v>280</v>
      </c>
      <c r="AO32" s="47">
        <f>AD32*1</f>
        <v>140</v>
      </c>
      <c r="AP32" s="47"/>
      <c r="AQ32" s="47"/>
      <c r="AR32" s="47"/>
      <c r="AS32" s="33">
        <f t="shared" si="5"/>
        <v>713090</v>
      </c>
      <c r="AT32" s="33">
        <f t="shared" si="6"/>
        <v>2139690</v>
      </c>
      <c r="AU32" s="108">
        <v>14936</v>
      </c>
      <c r="AV32" s="47">
        <f t="shared" si="12"/>
        <v>2091040</v>
      </c>
      <c r="AW32" s="47">
        <f t="shared" si="8"/>
        <v>1426600</v>
      </c>
      <c r="AX32" s="47">
        <f t="shared" si="13"/>
        <v>10190</v>
      </c>
      <c r="AY32" s="47">
        <f t="shared" si="20"/>
        <v>4746</v>
      </c>
      <c r="AZ32" s="47">
        <f t="shared" si="17"/>
        <v>713090</v>
      </c>
      <c r="BA32" s="118">
        <f t="shared" si="18"/>
        <v>2139690</v>
      </c>
      <c r="BB32" s="39"/>
      <c r="BC32" s="39"/>
      <c r="BD32" s="39"/>
      <c r="BE32" s="39"/>
      <c r="BF32" s="48">
        <v>45776</v>
      </c>
      <c r="BG32" s="63">
        <v>45693</v>
      </c>
      <c r="BH32" s="63">
        <v>45721</v>
      </c>
      <c r="BI32" s="83"/>
      <c r="BJ32" s="46">
        <f t="shared" si="7"/>
        <v>-45721</v>
      </c>
      <c r="BK32" s="50"/>
      <c r="BL32" s="37">
        <f t="shared" si="2"/>
        <v>-45721</v>
      </c>
    </row>
    <row r="33" spans="2:68" s="37" customFormat="1" ht="12" x14ac:dyDescent="0.3">
      <c r="B33" s="39">
        <f t="shared" si="3"/>
        <v>31</v>
      </c>
      <c r="C33" s="45" t="s">
        <v>46</v>
      </c>
      <c r="D33" s="84" t="s">
        <v>87</v>
      </c>
      <c r="E33" s="39" t="s">
        <v>75</v>
      </c>
      <c r="F33" s="39" t="str">
        <f t="shared" si="4"/>
        <v>Airtel</v>
      </c>
      <c r="G33" s="85" t="s">
        <v>49</v>
      </c>
      <c r="H33" s="39">
        <v>3054</v>
      </c>
      <c r="I33" s="45" t="s">
        <v>288</v>
      </c>
      <c r="J33" s="27" t="s">
        <v>371</v>
      </c>
      <c r="K33" s="27" t="s">
        <v>372</v>
      </c>
      <c r="L33" s="27" t="s">
        <v>373</v>
      </c>
      <c r="M33" s="45"/>
      <c r="N33" s="42" t="s">
        <v>379</v>
      </c>
      <c r="O33" s="39">
        <v>30</v>
      </c>
      <c r="P33" s="86" t="s">
        <v>51</v>
      </c>
      <c r="Q33" s="45" t="s">
        <v>89</v>
      </c>
      <c r="R33" s="87" t="s">
        <v>289</v>
      </c>
      <c r="S33" s="45" t="s">
        <v>290</v>
      </c>
      <c r="T33" s="45" t="s">
        <v>291</v>
      </c>
      <c r="U33" s="45">
        <v>783340693</v>
      </c>
      <c r="V33" s="45">
        <v>20</v>
      </c>
      <c r="W33" s="88">
        <v>45762</v>
      </c>
      <c r="X33" s="45" t="s">
        <v>292</v>
      </c>
      <c r="Y33" s="45" t="s">
        <v>293</v>
      </c>
      <c r="Z33" s="45" t="s">
        <v>82</v>
      </c>
      <c r="AA33" s="45" t="s">
        <v>83</v>
      </c>
      <c r="AB33" s="45" t="s">
        <v>59</v>
      </c>
      <c r="AC33" s="45">
        <v>783340693</v>
      </c>
      <c r="AD33" s="45">
        <v>34</v>
      </c>
      <c r="AE33" s="88">
        <v>45779</v>
      </c>
      <c r="AF33" s="88" t="s">
        <v>60</v>
      </c>
      <c r="AG33" s="88" t="s">
        <v>61</v>
      </c>
      <c r="AH33" s="45"/>
      <c r="AI33" s="45"/>
      <c r="AJ33" s="89" t="s">
        <v>294</v>
      </c>
      <c r="AK33" s="45">
        <v>10187</v>
      </c>
      <c r="AL33" s="47">
        <f>AD33*AK33</f>
        <v>346358</v>
      </c>
      <c r="AM33" s="45">
        <v>1</v>
      </c>
      <c r="AN33" s="47">
        <f>AD33*2</f>
        <v>68</v>
      </c>
      <c r="AO33" s="47">
        <f>AD33*1</f>
        <v>34</v>
      </c>
      <c r="AP33" s="90"/>
      <c r="AQ33" s="90"/>
      <c r="AR33" s="90"/>
      <c r="AS33" s="33">
        <f t="shared" si="5"/>
        <v>173179</v>
      </c>
      <c r="AT33" s="33">
        <f t="shared" si="6"/>
        <v>519639</v>
      </c>
      <c r="AU33" s="108">
        <v>14946</v>
      </c>
      <c r="AV33" s="90">
        <f t="shared" si="12"/>
        <v>508164</v>
      </c>
      <c r="AW33" s="47">
        <f t="shared" si="8"/>
        <v>346460</v>
      </c>
      <c r="AX33" s="47">
        <f t="shared" si="13"/>
        <v>10190</v>
      </c>
      <c r="AY33" s="47">
        <f t="shared" ref="AY33:AY38" si="21">AU33-AX33</f>
        <v>4756</v>
      </c>
      <c r="AZ33" s="47">
        <f t="shared" si="17"/>
        <v>173179</v>
      </c>
      <c r="BA33" s="118">
        <f t="shared" si="18"/>
        <v>519639</v>
      </c>
      <c r="BB33" s="45" t="s">
        <v>295</v>
      </c>
      <c r="BC33" s="45"/>
      <c r="BD33" s="45"/>
      <c r="BE33" s="45"/>
      <c r="BF33" s="91">
        <v>45782</v>
      </c>
      <c r="BG33" s="91">
        <v>45783</v>
      </c>
      <c r="BH33" s="91">
        <v>45783</v>
      </c>
      <c r="BI33" s="92">
        <v>45785</v>
      </c>
      <c r="BJ33" s="46">
        <f t="shared" si="7"/>
        <v>2</v>
      </c>
      <c r="BK33" s="50"/>
      <c r="BL33" s="37">
        <f t="shared" si="2"/>
        <v>2</v>
      </c>
      <c r="BM33" s="79"/>
      <c r="BN33" s="79"/>
      <c r="BO33" s="79"/>
      <c r="BP33" s="80"/>
    </row>
    <row r="34" spans="2:68" s="37" customFormat="1" ht="12" x14ac:dyDescent="0.3">
      <c r="B34" s="39">
        <f t="shared" si="3"/>
        <v>32</v>
      </c>
      <c r="C34" s="39" t="s">
        <v>46</v>
      </c>
      <c r="D34" s="39" t="s">
        <v>87</v>
      </c>
      <c r="E34" s="39" t="s">
        <v>75</v>
      </c>
      <c r="F34" s="39" t="str">
        <f t="shared" si="4"/>
        <v>Airtel</v>
      </c>
      <c r="G34" s="93" t="s">
        <v>49</v>
      </c>
      <c r="H34" s="39" t="s">
        <v>398</v>
      </c>
      <c r="I34" s="94" t="s">
        <v>296</v>
      </c>
      <c r="J34" s="27" t="s">
        <v>371</v>
      </c>
      <c r="K34" s="27" t="s">
        <v>372</v>
      </c>
      <c r="L34" s="27" t="s">
        <v>373</v>
      </c>
      <c r="M34" s="39"/>
      <c r="N34" s="42" t="s">
        <v>379</v>
      </c>
      <c r="O34" s="39">
        <v>130</v>
      </c>
      <c r="P34" s="42" t="s">
        <v>51</v>
      </c>
      <c r="Q34" s="39" t="s">
        <v>89</v>
      </c>
      <c r="R34" s="53" t="s">
        <v>297</v>
      </c>
      <c r="S34" s="39" t="s">
        <v>298</v>
      </c>
      <c r="T34" s="39" t="s">
        <v>299</v>
      </c>
      <c r="U34" s="39">
        <v>783340649</v>
      </c>
      <c r="V34" s="39">
        <v>28</v>
      </c>
      <c r="W34" s="44">
        <v>45761</v>
      </c>
      <c r="X34" s="39" t="s">
        <v>300</v>
      </c>
      <c r="Y34" s="39" t="s">
        <v>301</v>
      </c>
      <c r="Z34" s="39" t="s">
        <v>82</v>
      </c>
      <c r="AA34" s="39" t="s">
        <v>83</v>
      </c>
      <c r="AB34" s="39" t="s">
        <v>59</v>
      </c>
      <c r="AC34" s="39">
        <v>783340649</v>
      </c>
      <c r="AD34" s="39">
        <v>38</v>
      </c>
      <c r="AE34" s="44">
        <v>45779</v>
      </c>
      <c r="AF34" s="44" t="s">
        <v>60</v>
      </c>
      <c r="AG34" s="44" t="s">
        <v>61</v>
      </c>
      <c r="AH34" s="39"/>
      <c r="AI34" s="39"/>
      <c r="AJ34" s="68" t="s">
        <v>251</v>
      </c>
      <c r="AK34" s="39">
        <v>14936</v>
      </c>
      <c r="AL34" s="47">
        <f>AD34*AK34</f>
        <v>567568</v>
      </c>
      <c r="AM34" s="39">
        <v>1</v>
      </c>
      <c r="AN34" s="47">
        <f>AD34*2</f>
        <v>76</v>
      </c>
      <c r="AO34" s="47">
        <f>AD34*1</f>
        <v>38</v>
      </c>
      <c r="AP34" s="47"/>
      <c r="AQ34" s="47"/>
      <c r="AR34" s="47"/>
      <c r="AS34" s="33">
        <f t="shared" si="5"/>
        <v>283784</v>
      </c>
      <c r="AT34" s="33">
        <f t="shared" si="6"/>
        <v>851466</v>
      </c>
      <c r="AU34" s="108">
        <v>14958</v>
      </c>
      <c r="AV34" s="47">
        <f t="shared" si="12"/>
        <v>568404</v>
      </c>
      <c r="AW34" s="47">
        <f t="shared" si="8"/>
        <v>567682</v>
      </c>
      <c r="AX34" s="47">
        <f t="shared" si="13"/>
        <v>14939</v>
      </c>
      <c r="AY34" s="47">
        <f t="shared" si="21"/>
        <v>19</v>
      </c>
      <c r="AZ34" s="47">
        <f t="shared" si="17"/>
        <v>283784</v>
      </c>
      <c r="BA34" s="118">
        <f t="shared" si="18"/>
        <v>851466</v>
      </c>
      <c r="BB34" s="39" t="s">
        <v>302</v>
      </c>
      <c r="BC34" s="39"/>
      <c r="BD34" s="39"/>
      <c r="BE34" s="39"/>
      <c r="BF34" s="91">
        <v>45782</v>
      </c>
      <c r="BG34" s="91">
        <v>45783</v>
      </c>
      <c r="BH34" s="91">
        <v>45783</v>
      </c>
      <c r="BI34" s="92">
        <v>45786</v>
      </c>
      <c r="BJ34" s="46">
        <f t="shared" si="7"/>
        <v>3</v>
      </c>
      <c r="BK34" s="50"/>
      <c r="BL34" s="37">
        <f t="shared" si="2"/>
        <v>3</v>
      </c>
      <c r="BM34" s="79"/>
      <c r="BN34" s="79"/>
      <c r="BO34" s="79"/>
      <c r="BP34" s="80"/>
    </row>
    <row r="35" spans="2:68" s="37" customFormat="1" ht="12" x14ac:dyDescent="0.25">
      <c r="B35" s="39">
        <f t="shared" si="3"/>
        <v>33</v>
      </c>
      <c r="C35" s="39" t="s">
        <v>139</v>
      </c>
      <c r="D35" s="39" t="s">
        <v>140</v>
      </c>
      <c r="E35" s="39" t="s">
        <v>75</v>
      </c>
      <c r="F35" s="39" t="str">
        <f t="shared" si="4"/>
        <v>Airtel</v>
      </c>
      <c r="G35" s="93" t="s">
        <v>49</v>
      </c>
      <c r="H35" s="39" t="s">
        <v>399</v>
      </c>
      <c r="I35" s="95" t="s">
        <v>303</v>
      </c>
      <c r="J35" s="27" t="s">
        <v>370</v>
      </c>
      <c r="K35" s="27" t="s">
        <v>372</v>
      </c>
      <c r="L35" s="27" t="s">
        <v>373</v>
      </c>
      <c r="M35" s="39"/>
      <c r="N35" s="42" t="s">
        <v>388</v>
      </c>
      <c r="O35" s="39">
        <v>112</v>
      </c>
      <c r="P35" s="42" t="s">
        <v>51</v>
      </c>
      <c r="Q35" s="39" t="s">
        <v>51</v>
      </c>
      <c r="R35" s="39" t="s">
        <v>304</v>
      </c>
      <c r="S35" s="39" t="s">
        <v>305</v>
      </c>
      <c r="T35" s="39" t="s">
        <v>306</v>
      </c>
      <c r="U35" s="39" t="s">
        <v>307</v>
      </c>
      <c r="V35" s="39">
        <v>130</v>
      </c>
      <c r="W35" s="44">
        <v>45406</v>
      </c>
      <c r="X35" s="39" t="s">
        <v>308</v>
      </c>
      <c r="Y35" s="39" t="s">
        <v>309</v>
      </c>
      <c r="Z35" s="39" t="s">
        <v>169</v>
      </c>
      <c r="AA35" s="39" t="s">
        <v>83</v>
      </c>
      <c r="AB35" s="39" t="s">
        <v>59</v>
      </c>
      <c r="AC35" s="96" t="s">
        <v>310</v>
      </c>
      <c r="AD35" s="39">
        <v>130</v>
      </c>
      <c r="AE35" s="39"/>
      <c r="AF35" s="44" t="s">
        <v>60</v>
      </c>
      <c r="AG35" s="39"/>
      <c r="AH35" s="39"/>
      <c r="AI35" s="39"/>
      <c r="AJ35" s="39"/>
      <c r="AK35" s="39">
        <v>9269.27</v>
      </c>
      <c r="AL35" s="47">
        <v>1205005.1000000001</v>
      </c>
      <c r="AM35" s="39"/>
      <c r="AN35" s="47">
        <v>26000</v>
      </c>
      <c r="AO35" s="47">
        <v>0</v>
      </c>
      <c r="AP35" s="47">
        <v>180750.76</v>
      </c>
      <c r="AQ35" s="47"/>
      <c r="AR35" s="47"/>
      <c r="AS35" s="33">
        <f t="shared" si="5"/>
        <v>120500.51</v>
      </c>
      <c r="AT35" s="33">
        <f t="shared" si="6"/>
        <v>1532256.37</v>
      </c>
      <c r="AU35" s="108">
        <v>11600</v>
      </c>
      <c r="AV35" s="47">
        <f t="shared" si="12"/>
        <v>1508000</v>
      </c>
      <c r="AW35" s="47">
        <f t="shared" si="8"/>
        <v>1411755.86</v>
      </c>
      <c r="AX35" s="47">
        <f t="shared" si="13"/>
        <v>10859.660461538462</v>
      </c>
      <c r="AY35" s="47">
        <f t="shared" si="21"/>
        <v>740.33953846153781</v>
      </c>
      <c r="AZ35" s="47">
        <v>120500.51</v>
      </c>
      <c r="BA35" s="118">
        <f t="shared" si="18"/>
        <v>1532256.37</v>
      </c>
      <c r="BB35" s="39"/>
      <c r="BC35" s="39"/>
      <c r="BD35" s="39"/>
      <c r="BE35" s="39"/>
      <c r="BF35" s="91">
        <v>45783</v>
      </c>
      <c r="BG35" s="91">
        <v>45784</v>
      </c>
      <c r="BH35" s="91">
        <v>45784</v>
      </c>
      <c r="BI35" s="92"/>
      <c r="BJ35" s="46">
        <f t="shared" si="7"/>
        <v>-45784</v>
      </c>
      <c r="BK35" s="97"/>
      <c r="BL35" s="37">
        <f t="shared" si="2"/>
        <v>-45784</v>
      </c>
      <c r="BM35" s="79"/>
      <c r="BN35" s="79"/>
      <c r="BO35" s="79"/>
      <c r="BP35" s="80"/>
    </row>
    <row r="36" spans="2:68" s="37" customFormat="1" ht="12" x14ac:dyDescent="0.25">
      <c r="B36" s="39">
        <f t="shared" si="3"/>
        <v>34</v>
      </c>
      <c r="C36" s="39" t="s">
        <v>74</v>
      </c>
      <c r="D36" s="39" t="s">
        <v>87</v>
      </c>
      <c r="E36" s="39" t="s">
        <v>75</v>
      </c>
      <c r="F36" s="39" t="str">
        <f t="shared" si="4"/>
        <v>Airtel</v>
      </c>
      <c r="G36" s="93" t="s">
        <v>49</v>
      </c>
      <c r="H36" s="39" t="s">
        <v>400</v>
      </c>
      <c r="I36" s="69" t="s">
        <v>311</v>
      </c>
      <c r="J36" s="27" t="s">
        <v>371</v>
      </c>
      <c r="K36" s="27" t="s">
        <v>372</v>
      </c>
      <c r="L36" s="27" t="s">
        <v>373</v>
      </c>
      <c r="M36" s="39"/>
      <c r="N36" s="42" t="s">
        <v>389</v>
      </c>
      <c r="O36" s="39">
        <v>20</v>
      </c>
      <c r="P36" s="42" t="s">
        <v>51</v>
      </c>
      <c r="Q36" s="39" t="s">
        <v>163</v>
      </c>
      <c r="R36" s="39" t="s">
        <v>312</v>
      </c>
      <c r="S36" s="39" t="s">
        <v>313</v>
      </c>
      <c r="T36" s="39" t="s">
        <v>314</v>
      </c>
      <c r="U36" s="69" t="s">
        <v>315</v>
      </c>
      <c r="V36" s="39">
        <v>20</v>
      </c>
      <c r="W36" s="39"/>
      <c r="X36" s="39"/>
      <c r="Y36" s="39"/>
      <c r="Z36" s="39" t="s">
        <v>169</v>
      </c>
      <c r="AA36" s="39" t="s">
        <v>169</v>
      </c>
      <c r="AB36" s="39"/>
      <c r="AC36" s="96" t="s">
        <v>316</v>
      </c>
      <c r="AD36" s="39">
        <v>20</v>
      </c>
      <c r="AE36" s="39"/>
      <c r="AF36" s="44" t="s">
        <v>60</v>
      </c>
      <c r="AG36" s="39"/>
      <c r="AH36" s="39"/>
      <c r="AI36" s="39"/>
      <c r="AJ36" s="39"/>
      <c r="AK36" s="39">
        <v>9269.27</v>
      </c>
      <c r="AL36" s="47">
        <f>AK36*AD36</f>
        <v>185385.40000000002</v>
      </c>
      <c r="AM36" s="39"/>
      <c r="AN36" s="47">
        <v>4000</v>
      </c>
      <c r="AO36" s="47">
        <v>0</v>
      </c>
      <c r="AP36" s="47">
        <v>27807.81</v>
      </c>
      <c r="AQ36" s="47"/>
      <c r="AR36" s="47"/>
      <c r="AS36" s="33">
        <f t="shared" si="5"/>
        <v>18538.54</v>
      </c>
      <c r="AT36" s="33">
        <f t="shared" si="6"/>
        <v>235731.75000000003</v>
      </c>
      <c r="AU36" s="108">
        <v>11600</v>
      </c>
      <c r="AV36" s="47">
        <f t="shared" si="12"/>
        <v>232000</v>
      </c>
      <c r="AW36" s="47">
        <f t="shared" si="8"/>
        <v>217193.21000000002</v>
      </c>
      <c r="AX36" s="47">
        <f t="shared" si="13"/>
        <v>10859.660500000002</v>
      </c>
      <c r="AY36" s="47">
        <f t="shared" si="21"/>
        <v>740.33949999999822</v>
      </c>
      <c r="AZ36" s="47">
        <v>18538.54</v>
      </c>
      <c r="BA36" s="118">
        <f>(AI36+AL36+AZ36+AP36+AN36+AO36)+1.25</f>
        <v>235733.00000000003</v>
      </c>
      <c r="BB36" s="39"/>
      <c r="BC36" s="39"/>
      <c r="BD36" s="39"/>
      <c r="BE36" s="39"/>
      <c r="BF36" s="48">
        <v>45783</v>
      </c>
      <c r="BG36" s="91">
        <v>45784</v>
      </c>
      <c r="BH36" s="91">
        <v>45784</v>
      </c>
      <c r="BI36" s="92">
        <v>45791</v>
      </c>
      <c r="BJ36" s="46">
        <f t="shared" si="7"/>
        <v>7</v>
      </c>
      <c r="BK36" s="50"/>
      <c r="BL36" s="37">
        <f t="shared" si="2"/>
        <v>7</v>
      </c>
    </row>
    <row r="37" spans="2:68" s="37" customFormat="1" ht="12" x14ac:dyDescent="0.25">
      <c r="B37" s="39">
        <f t="shared" si="3"/>
        <v>35</v>
      </c>
      <c r="C37" s="39" t="s">
        <v>74</v>
      </c>
      <c r="D37" s="39" t="s">
        <v>87</v>
      </c>
      <c r="E37" s="39" t="s">
        <v>75</v>
      </c>
      <c r="F37" s="39" t="str">
        <f t="shared" si="4"/>
        <v>Airtel</v>
      </c>
      <c r="G37" s="93" t="s">
        <v>49</v>
      </c>
      <c r="H37" s="39" t="s">
        <v>401</v>
      </c>
      <c r="I37" s="69" t="s">
        <v>317</v>
      </c>
      <c r="J37" s="27" t="s">
        <v>371</v>
      </c>
      <c r="K37" s="27" t="s">
        <v>372</v>
      </c>
      <c r="L37" s="27" t="s">
        <v>373</v>
      </c>
      <c r="M37" s="39"/>
      <c r="N37" s="42" t="s">
        <v>389</v>
      </c>
      <c r="O37" s="39">
        <v>90</v>
      </c>
      <c r="P37" s="42" t="s">
        <v>51</v>
      </c>
      <c r="Q37" s="39" t="s">
        <v>163</v>
      </c>
      <c r="R37" s="39" t="s">
        <v>318</v>
      </c>
      <c r="S37" s="39" t="s">
        <v>319</v>
      </c>
      <c r="T37" s="39" t="s">
        <v>320</v>
      </c>
      <c r="U37" s="39" t="s">
        <v>321</v>
      </c>
      <c r="V37" s="39">
        <v>75</v>
      </c>
      <c r="W37" s="39"/>
      <c r="X37" s="39"/>
      <c r="Y37" s="39"/>
      <c r="Z37" s="39" t="s">
        <v>169</v>
      </c>
      <c r="AA37" s="39" t="s">
        <v>169</v>
      </c>
      <c r="AB37" s="39"/>
      <c r="AC37" s="96" t="s">
        <v>322</v>
      </c>
      <c r="AD37" s="39">
        <v>75</v>
      </c>
      <c r="AE37" s="39"/>
      <c r="AF37" s="44" t="s">
        <v>60</v>
      </c>
      <c r="AG37" s="39"/>
      <c r="AH37" s="39"/>
      <c r="AI37" s="39"/>
      <c r="AJ37" s="39"/>
      <c r="AK37" s="39">
        <v>9269.27</v>
      </c>
      <c r="AL37" s="47">
        <f>AK37*AD37</f>
        <v>695195.25</v>
      </c>
      <c r="AM37" s="39"/>
      <c r="AN37" s="47">
        <v>15000</v>
      </c>
      <c r="AO37" s="47">
        <v>0</v>
      </c>
      <c r="AP37" s="47">
        <v>104279.28</v>
      </c>
      <c r="AQ37" s="47"/>
      <c r="AR37" s="47"/>
      <c r="AS37" s="33">
        <f t="shared" si="5"/>
        <v>69519.520000000004</v>
      </c>
      <c r="AT37" s="33">
        <f t="shared" si="6"/>
        <v>883994.05</v>
      </c>
      <c r="AU37" s="108">
        <v>11600</v>
      </c>
      <c r="AV37" s="47">
        <f t="shared" si="12"/>
        <v>870000</v>
      </c>
      <c r="AW37" s="47">
        <f t="shared" si="8"/>
        <v>814474.53</v>
      </c>
      <c r="AX37" s="47">
        <f t="shared" si="13"/>
        <v>10859.660400000001</v>
      </c>
      <c r="AY37" s="47">
        <f t="shared" si="21"/>
        <v>740.33959999999934</v>
      </c>
      <c r="AZ37" s="47">
        <v>69519.520000000004</v>
      </c>
      <c r="BA37" s="118">
        <f>(AI37+AL37+AZ37+AP37+AN37+AO37)</f>
        <v>883994.05</v>
      </c>
      <c r="BB37" s="39" t="s">
        <v>323</v>
      </c>
      <c r="BC37" s="39"/>
      <c r="BD37" s="39"/>
      <c r="BE37" s="39"/>
      <c r="BF37" s="48">
        <v>45783</v>
      </c>
      <c r="BG37" s="91">
        <v>45784</v>
      </c>
      <c r="BH37" s="91">
        <v>45784</v>
      </c>
      <c r="BI37" s="92">
        <v>45791</v>
      </c>
      <c r="BJ37" s="46">
        <f t="shared" si="7"/>
        <v>7</v>
      </c>
      <c r="BK37" s="50"/>
      <c r="BL37" s="37">
        <f t="shared" si="2"/>
        <v>7</v>
      </c>
    </row>
    <row r="38" spans="2:68" s="37" customFormat="1" ht="12" x14ac:dyDescent="0.25">
      <c r="B38" s="39">
        <f t="shared" si="3"/>
        <v>36</v>
      </c>
      <c r="C38" s="39" t="s">
        <v>139</v>
      </c>
      <c r="D38" s="39" t="s">
        <v>140</v>
      </c>
      <c r="E38" s="39" t="s">
        <v>75</v>
      </c>
      <c r="F38" s="39" t="str">
        <f t="shared" si="4"/>
        <v>Airtel</v>
      </c>
      <c r="G38" s="93" t="s">
        <v>49</v>
      </c>
      <c r="H38" s="39" t="s">
        <v>402</v>
      </c>
      <c r="I38" s="103" t="s">
        <v>378</v>
      </c>
      <c r="J38" s="27" t="s">
        <v>370</v>
      </c>
      <c r="K38" s="27" t="s">
        <v>372</v>
      </c>
      <c r="L38" s="27" t="s">
        <v>373</v>
      </c>
      <c r="M38" s="39"/>
      <c r="N38" s="42" t="s">
        <v>390</v>
      </c>
      <c r="O38" s="39">
        <v>280</v>
      </c>
      <c r="P38" s="42" t="s">
        <v>51</v>
      </c>
      <c r="Q38" s="39" t="s">
        <v>51</v>
      </c>
      <c r="R38" s="39" t="s">
        <v>244</v>
      </c>
      <c r="S38" s="39" t="s">
        <v>324</v>
      </c>
      <c r="T38" s="39" t="s">
        <v>325</v>
      </c>
      <c r="U38" s="98" t="s">
        <v>326</v>
      </c>
      <c r="V38" s="39">
        <v>127</v>
      </c>
      <c r="W38" s="44">
        <v>45400</v>
      </c>
      <c r="X38" s="39" t="s">
        <v>327</v>
      </c>
      <c r="Y38" s="39" t="s">
        <v>328</v>
      </c>
      <c r="Z38" s="39" t="s">
        <v>169</v>
      </c>
      <c r="AA38" s="39" t="s">
        <v>206</v>
      </c>
      <c r="AB38" s="39" t="s">
        <v>59</v>
      </c>
      <c r="AC38" s="96" t="s">
        <v>329</v>
      </c>
      <c r="AD38" s="39">
        <v>127</v>
      </c>
      <c r="AE38" s="44">
        <v>45779</v>
      </c>
      <c r="AF38" s="44" t="s">
        <v>60</v>
      </c>
      <c r="AG38" s="44" t="s">
        <v>61</v>
      </c>
      <c r="AH38" s="39"/>
      <c r="AI38" s="39"/>
      <c r="AJ38" s="39" t="s">
        <v>330</v>
      </c>
      <c r="AK38" s="39">
        <v>9269.27</v>
      </c>
      <c r="AL38" s="47">
        <f>AD38*AK38</f>
        <v>1177197.29</v>
      </c>
      <c r="AM38" s="39"/>
      <c r="AN38" s="47">
        <v>25400</v>
      </c>
      <c r="AO38" s="47">
        <v>0</v>
      </c>
      <c r="AP38" s="47">
        <v>176579.59</v>
      </c>
      <c r="AQ38" s="47"/>
      <c r="AR38" s="47"/>
      <c r="AS38" s="33">
        <f t="shared" si="5"/>
        <v>117719.72900000001</v>
      </c>
      <c r="AT38" s="33">
        <f t="shared" si="6"/>
        <v>1496896.6090000002</v>
      </c>
      <c r="AU38" s="108">
        <v>11600</v>
      </c>
      <c r="AV38" s="47">
        <f t="shared" si="12"/>
        <v>1473200</v>
      </c>
      <c r="AW38" s="47">
        <f t="shared" si="8"/>
        <v>1379176.8800000001</v>
      </c>
      <c r="AX38" s="47">
        <f t="shared" si="13"/>
        <v>10859.660472440946</v>
      </c>
      <c r="AY38" s="47">
        <f t="shared" si="21"/>
        <v>740.33952755905375</v>
      </c>
      <c r="AZ38" s="47">
        <f>AL38*0.1</f>
        <v>117719.72900000001</v>
      </c>
      <c r="BA38" s="118">
        <f>(AI38+AL38+AZ38+AP38+AN38+AO38)</f>
        <v>1496896.6090000002</v>
      </c>
      <c r="BB38" s="39" t="s">
        <v>331</v>
      </c>
      <c r="BC38" s="39"/>
      <c r="BD38" s="39"/>
      <c r="BE38" s="39"/>
      <c r="BF38" s="48">
        <v>45783</v>
      </c>
      <c r="BG38" s="91">
        <v>45784</v>
      </c>
      <c r="BH38" s="91">
        <v>45784</v>
      </c>
      <c r="BI38" s="92"/>
      <c r="BJ38" s="46">
        <f t="shared" si="7"/>
        <v>-45784</v>
      </c>
      <c r="BK38" s="97"/>
      <c r="BL38" s="37">
        <f t="shared" si="2"/>
        <v>-45784</v>
      </c>
    </row>
    <row r="39" spans="2:68" s="37" customFormat="1" ht="12" x14ac:dyDescent="0.3">
      <c r="B39" s="39">
        <f t="shared" si="3"/>
        <v>37</v>
      </c>
      <c r="C39" s="39" t="s">
        <v>46</v>
      </c>
      <c r="D39" s="39" t="s">
        <v>87</v>
      </c>
      <c r="E39" s="39" t="s">
        <v>75</v>
      </c>
      <c r="F39" s="39" t="str">
        <f t="shared" si="4"/>
        <v>Airtel</v>
      </c>
      <c r="G39" s="93" t="s">
        <v>49</v>
      </c>
      <c r="H39" s="39" t="s">
        <v>403</v>
      </c>
      <c r="I39" s="39" t="s">
        <v>332</v>
      </c>
      <c r="J39" s="27" t="s">
        <v>371</v>
      </c>
      <c r="K39" s="27" t="s">
        <v>372</v>
      </c>
      <c r="L39" s="27" t="s">
        <v>373</v>
      </c>
      <c r="M39" s="39"/>
      <c r="N39" s="42">
        <v>10004772</v>
      </c>
      <c r="O39" s="39">
        <v>400</v>
      </c>
      <c r="P39" s="42" t="s">
        <v>51</v>
      </c>
      <c r="Q39" s="39" t="s">
        <v>138</v>
      </c>
      <c r="R39" s="39" t="s">
        <v>333</v>
      </c>
      <c r="S39" s="39" t="s">
        <v>334</v>
      </c>
      <c r="T39" s="39" t="s">
        <v>335</v>
      </c>
      <c r="U39" s="98" t="s">
        <v>336</v>
      </c>
      <c r="V39" s="39">
        <v>375</v>
      </c>
      <c r="W39" s="44">
        <v>45400</v>
      </c>
      <c r="X39" s="39"/>
      <c r="Y39" s="39"/>
      <c r="Z39" s="39" t="s">
        <v>58</v>
      </c>
      <c r="AA39" s="39" t="s">
        <v>58</v>
      </c>
      <c r="AB39" s="39" t="s">
        <v>59</v>
      </c>
      <c r="AC39" s="39" t="s">
        <v>337</v>
      </c>
      <c r="AD39" s="39">
        <v>375</v>
      </c>
      <c r="AE39" s="39" t="s">
        <v>338</v>
      </c>
      <c r="AF39" s="44" t="s">
        <v>60</v>
      </c>
      <c r="AG39" s="44" t="s">
        <v>61</v>
      </c>
      <c r="AH39" s="39"/>
      <c r="AI39" s="39"/>
      <c r="AJ39" s="39" t="s">
        <v>339</v>
      </c>
      <c r="AK39" s="39"/>
      <c r="AL39" s="47">
        <v>181500</v>
      </c>
      <c r="AM39" s="39"/>
      <c r="AN39" s="47">
        <v>1200</v>
      </c>
      <c r="AO39" s="47">
        <v>0</v>
      </c>
      <c r="AP39" s="47">
        <v>0</v>
      </c>
      <c r="AQ39" s="47"/>
      <c r="AR39" s="47">
        <f>32670+216</f>
        <v>32886</v>
      </c>
      <c r="AS39" s="33">
        <f t="shared" si="5"/>
        <v>50000</v>
      </c>
      <c r="AT39" s="33">
        <f t="shared" si="6"/>
        <v>265586</v>
      </c>
      <c r="AU39" s="108">
        <v>11849</v>
      </c>
      <c r="AV39" s="47">
        <f t="shared" si="12"/>
        <v>4443375</v>
      </c>
      <c r="AW39" s="47">
        <f t="shared" si="8"/>
        <v>182700</v>
      </c>
      <c r="AX39" s="47">
        <f t="shared" si="13"/>
        <v>487.2</v>
      </c>
      <c r="AY39" s="47">
        <f>AU39-AX39</f>
        <v>11361.8</v>
      </c>
      <c r="AZ39" s="47">
        <v>50000</v>
      </c>
      <c r="BA39" s="118">
        <f>(AI40+AL39+AZ39+AP39+AN39+AO39+AR39)</f>
        <v>265586</v>
      </c>
      <c r="BB39" s="39" t="s">
        <v>340</v>
      </c>
      <c r="BC39" s="39"/>
      <c r="BD39" s="39"/>
      <c r="BE39" s="39"/>
      <c r="BF39" s="91">
        <v>45797</v>
      </c>
      <c r="BG39" s="91">
        <v>45797</v>
      </c>
      <c r="BH39" s="91">
        <v>45797</v>
      </c>
      <c r="BI39" s="92">
        <v>45804</v>
      </c>
      <c r="BJ39" s="46">
        <f t="shared" si="7"/>
        <v>7</v>
      </c>
      <c r="BK39" s="50"/>
    </row>
    <row r="40" spans="2:68" s="37" customFormat="1" ht="12" x14ac:dyDescent="0.3">
      <c r="B40" s="39">
        <f t="shared" si="3"/>
        <v>38</v>
      </c>
      <c r="C40" s="39" t="s">
        <v>46</v>
      </c>
      <c r="D40" s="39" t="s">
        <v>87</v>
      </c>
      <c r="E40" s="39" t="s">
        <v>75</v>
      </c>
      <c r="F40" s="39" t="str">
        <f t="shared" si="4"/>
        <v>Airtel</v>
      </c>
      <c r="G40" s="93" t="s">
        <v>49</v>
      </c>
      <c r="H40" s="39" t="s">
        <v>404</v>
      </c>
      <c r="I40" s="39" t="s">
        <v>341</v>
      </c>
      <c r="J40" s="27" t="s">
        <v>371</v>
      </c>
      <c r="K40" s="27" t="s">
        <v>372</v>
      </c>
      <c r="L40" s="27" t="s">
        <v>373</v>
      </c>
      <c r="M40" s="39"/>
      <c r="N40" s="42" t="s">
        <v>391</v>
      </c>
      <c r="O40" s="39">
        <v>280</v>
      </c>
      <c r="P40" s="42" t="s">
        <v>51</v>
      </c>
      <c r="Q40" s="39" t="s">
        <v>138</v>
      </c>
      <c r="R40" s="39" t="s">
        <v>342</v>
      </c>
      <c r="S40" s="39" t="s">
        <v>343</v>
      </c>
      <c r="T40" s="39" t="s">
        <v>344</v>
      </c>
      <c r="U40" s="98" t="s">
        <v>345</v>
      </c>
      <c r="V40" s="39">
        <v>130</v>
      </c>
      <c r="W40" s="44">
        <v>45400</v>
      </c>
      <c r="X40" s="39"/>
      <c r="Y40" s="39"/>
      <c r="Z40" s="39" t="s">
        <v>58</v>
      </c>
      <c r="AA40" s="39" t="s">
        <v>58</v>
      </c>
      <c r="AB40" s="39" t="s">
        <v>59</v>
      </c>
      <c r="AC40" s="39" t="s">
        <v>346</v>
      </c>
      <c r="AD40" s="39">
        <v>130</v>
      </c>
      <c r="AE40" s="39" t="s">
        <v>338</v>
      </c>
      <c r="AF40" s="44" t="s">
        <v>60</v>
      </c>
      <c r="AG40" s="44" t="s">
        <v>61</v>
      </c>
      <c r="AH40" s="39"/>
      <c r="AI40" s="39"/>
      <c r="AJ40" s="39" t="s">
        <v>339</v>
      </c>
      <c r="AK40" s="39"/>
      <c r="AL40" s="47">
        <v>63000</v>
      </c>
      <c r="AM40" s="39"/>
      <c r="AN40" s="47">
        <v>400</v>
      </c>
      <c r="AO40" s="47">
        <v>0</v>
      </c>
      <c r="AP40" s="47">
        <v>0</v>
      </c>
      <c r="AQ40" s="47"/>
      <c r="AR40" s="47">
        <f>72+11340</f>
        <v>11412</v>
      </c>
      <c r="AS40" s="33">
        <f t="shared" si="5"/>
        <v>25000</v>
      </c>
      <c r="AT40" s="33">
        <f t="shared" si="6"/>
        <v>99812</v>
      </c>
      <c r="AU40" s="108">
        <v>11107</v>
      </c>
      <c r="AV40" s="47">
        <f t="shared" si="12"/>
        <v>1443910</v>
      </c>
      <c r="AW40" s="47">
        <f t="shared" si="8"/>
        <v>63400</v>
      </c>
      <c r="AX40" s="47">
        <f t="shared" si="13"/>
        <v>487.69230769230768</v>
      </c>
      <c r="AY40" s="47">
        <f>AU40-AX40</f>
        <v>10619.307692307691</v>
      </c>
      <c r="AZ40" s="47">
        <v>25000</v>
      </c>
      <c r="BA40" s="118">
        <f>(AI41+AL40+AZ40+AP40+AN40+AO40+AR40)</f>
        <v>99812</v>
      </c>
      <c r="BB40" s="39" t="s">
        <v>347</v>
      </c>
      <c r="BC40" s="39"/>
      <c r="BD40" s="39"/>
      <c r="BE40" s="39"/>
      <c r="BF40" s="91">
        <v>45797</v>
      </c>
      <c r="BG40" s="91">
        <v>45797</v>
      </c>
      <c r="BH40" s="91">
        <v>45797</v>
      </c>
      <c r="BI40" s="92">
        <v>45804</v>
      </c>
      <c r="BJ40" s="46">
        <f t="shared" si="7"/>
        <v>7</v>
      </c>
      <c r="BK40" s="50"/>
    </row>
    <row r="41" spans="2:68" s="37" customFormat="1" ht="12" x14ac:dyDescent="0.3">
      <c r="B41" s="39">
        <v>40</v>
      </c>
      <c r="C41" s="39" t="s">
        <v>139</v>
      </c>
      <c r="D41" s="43" t="s">
        <v>140</v>
      </c>
      <c r="E41" s="39" t="s">
        <v>75</v>
      </c>
      <c r="F41" s="39" t="str">
        <f t="shared" si="4"/>
        <v>Airtel</v>
      </c>
      <c r="G41" s="93" t="s">
        <v>49</v>
      </c>
      <c r="H41" s="39" t="s">
        <v>405</v>
      </c>
      <c r="I41" s="39" t="s">
        <v>348</v>
      </c>
      <c r="J41" s="27" t="s">
        <v>370</v>
      </c>
      <c r="K41" s="27" t="s">
        <v>372</v>
      </c>
      <c r="L41" s="27" t="s">
        <v>373</v>
      </c>
      <c r="M41" s="79"/>
      <c r="N41" s="42" t="s">
        <v>392</v>
      </c>
      <c r="O41" s="39">
        <v>56</v>
      </c>
      <c r="P41" s="42" t="s">
        <v>51</v>
      </c>
      <c r="Q41" s="39" t="s">
        <v>51</v>
      </c>
      <c r="R41" s="39" t="s">
        <v>244</v>
      </c>
      <c r="S41" s="39" t="s">
        <v>349</v>
      </c>
      <c r="T41" s="39" t="s">
        <v>350</v>
      </c>
      <c r="U41" s="39" t="s">
        <v>351</v>
      </c>
      <c r="V41" s="39">
        <v>124</v>
      </c>
      <c r="W41" s="44">
        <v>45393</v>
      </c>
      <c r="X41" s="39" t="s">
        <v>352</v>
      </c>
      <c r="Y41" s="39" t="s">
        <v>353</v>
      </c>
      <c r="Z41" s="39" t="s">
        <v>354</v>
      </c>
      <c r="AA41" s="39" t="s">
        <v>354</v>
      </c>
      <c r="AB41" s="39" t="s">
        <v>59</v>
      </c>
      <c r="AC41" s="39" t="s">
        <v>355</v>
      </c>
      <c r="AD41" s="39">
        <v>124</v>
      </c>
      <c r="AE41" s="44">
        <v>45777</v>
      </c>
      <c r="AF41" s="44" t="s">
        <v>60</v>
      </c>
      <c r="AG41" s="44" t="s">
        <v>61</v>
      </c>
      <c r="AH41" s="39"/>
      <c r="AI41" s="39"/>
      <c r="AJ41" s="39" t="s">
        <v>356</v>
      </c>
      <c r="AK41" s="39">
        <v>9600</v>
      </c>
      <c r="AL41" s="47">
        <v>1190400</v>
      </c>
      <c r="AM41" s="39"/>
      <c r="AN41" s="47">
        <v>24800</v>
      </c>
      <c r="AO41" s="47">
        <v>0</v>
      </c>
      <c r="AP41" s="47">
        <v>0</v>
      </c>
      <c r="AQ41" s="47"/>
      <c r="AR41" s="47">
        <f>109368*2</f>
        <v>218736</v>
      </c>
      <c r="AS41" s="33">
        <f t="shared" si="5"/>
        <v>119040</v>
      </c>
      <c r="AT41" s="33">
        <f t="shared" si="6"/>
        <v>1552976</v>
      </c>
      <c r="AU41" s="108">
        <v>4500</v>
      </c>
      <c r="AV41" s="47">
        <f t="shared" si="12"/>
        <v>558000</v>
      </c>
      <c r="AW41" s="47">
        <f t="shared" si="8"/>
        <v>1215200</v>
      </c>
      <c r="AX41" s="47">
        <f t="shared" si="13"/>
        <v>9800</v>
      </c>
      <c r="AY41" s="47">
        <f t="shared" ref="AY41" si="22">AU41-AX41</f>
        <v>-5300</v>
      </c>
      <c r="AZ41" s="47">
        <v>119040</v>
      </c>
      <c r="BA41" s="118">
        <f>(AI41+AL41+AZ41+AP41+AN41+AO41+AR41)</f>
        <v>1552976</v>
      </c>
      <c r="BB41" s="39"/>
      <c r="BC41" s="39"/>
      <c r="BD41" s="39"/>
      <c r="BE41" s="39"/>
      <c r="BF41" s="99"/>
      <c r="BG41" s="99"/>
      <c r="BH41" s="100"/>
      <c r="BI41" s="101"/>
      <c r="BJ41" s="46">
        <f t="shared" si="7"/>
        <v>0</v>
      </c>
      <c r="BK41" s="102"/>
    </row>
    <row r="42" spans="2:68" s="3" customFormat="1" ht="14.4" x14ac:dyDescent="0.3">
      <c r="B42" s="1"/>
      <c r="C42" s="12"/>
      <c r="AP42" s="8"/>
      <c r="AU42" s="114"/>
      <c r="BF42" s="7"/>
      <c r="BG42" s="7"/>
      <c r="BH42" s="7"/>
    </row>
    <row r="43" spans="2:68" s="3" customFormat="1" ht="14.4" x14ac:dyDescent="0.3">
      <c r="B43" s="1"/>
      <c r="C43" s="12"/>
      <c r="AP43" s="8"/>
      <c r="AU43" s="114"/>
      <c r="BF43" s="7"/>
      <c r="BG43" s="7"/>
      <c r="BH43" s="7"/>
    </row>
    <row r="44" spans="2:68" s="3" customFormat="1" ht="14.4" x14ac:dyDescent="0.3">
      <c r="B44" s="1"/>
      <c r="C44" s="12"/>
      <c r="AP44" s="8"/>
      <c r="AU44" s="114"/>
      <c r="BF44" s="7"/>
      <c r="BG44" s="7"/>
      <c r="BH44" s="7"/>
    </row>
    <row r="45" spans="2:68" s="3" customFormat="1" ht="14.4" x14ac:dyDescent="0.3">
      <c r="B45" s="1"/>
      <c r="C45" s="12"/>
      <c r="AP45" s="8"/>
      <c r="AU45" s="114"/>
      <c r="BF45" s="7"/>
      <c r="BG45" s="7"/>
      <c r="BH45" s="7"/>
    </row>
    <row r="46" spans="2:68" s="3" customFormat="1" ht="14.4" x14ac:dyDescent="0.3">
      <c r="B46" s="1"/>
      <c r="C46" s="12"/>
      <c r="AP46" s="8"/>
      <c r="AU46" s="114"/>
      <c r="BF46" s="7"/>
      <c r="BG46" s="7"/>
      <c r="BH46" s="7"/>
    </row>
    <row r="47" spans="2:68" s="3" customFormat="1" ht="14.4" x14ac:dyDescent="0.3">
      <c r="B47" s="1"/>
      <c r="C47" s="12"/>
      <c r="AP47" s="8"/>
      <c r="AU47" s="114"/>
      <c r="BF47" s="7"/>
      <c r="BG47" s="7"/>
      <c r="BH47" s="7"/>
    </row>
    <row r="48" spans="2:68" s="3" customFormat="1" ht="14.4" x14ac:dyDescent="0.3">
      <c r="B48" s="1"/>
      <c r="C48" s="12"/>
      <c r="AP48" s="8"/>
      <c r="AU48" s="114"/>
      <c r="BF48" s="7"/>
      <c r="BG48" s="7"/>
      <c r="BH48" s="7"/>
    </row>
    <row r="49" spans="2:60" s="3" customFormat="1" ht="14.4" x14ac:dyDescent="0.3">
      <c r="B49" s="1"/>
      <c r="C49" s="12"/>
      <c r="AP49" s="8"/>
      <c r="AU49" s="114"/>
      <c r="BF49" s="7"/>
      <c r="BG49" s="7"/>
      <c r="BH49" s="7"/>
    </row>
    <row r="50" spans="2:60" s="3" customFormat="1" ht="14.4" x14ac:dyDescent="0.3">
      <c r="B50" s="1"/>
      <c r="C50" s="12"/>
      <c r="AP50" s="8"/>
      <c r="AU50" s="114"/>
      <c r="BF50" s="7"/>
      <c r="BG50" s="7"/>
      <c r="BH50" s="7"/>
    </row>
    <row r="51" spans="2:60" s="3" customFormat="1" ht="14.4" x14ac:dyDescent="0.3">
      <c r="B51" s="1"/>
      <c r="C51" s="12"/>
      <c r="AP51" s="8"/>
      <c r="AU51" s="114"/>
      <c r="BF51" s="7"/>
      <c r="BG51" s="7"/>
      <c r="BH51" s="7"/>
    </row>
    <row r="52" spans="2:60" s="3" customFormat="1" ht="14.4" x14ac:dyDescent="0.3">
      <c r="B52" s="1"/>
      <c r="C52" s="12"/>
      <c r="AP52" s="8"/>
      <c r="AU52" s="114"/>
      <c r="BF52" s="7"/>
      <c r="BG52" s="7"/>
      <c r="BH52" s="7"/>
    </row>
    <row r="53" spans="2:60" s="3" customFormat="1" ht="14.4" x14ac:dyDescent="0.3">
      <c r="B53" s="1"/>
      <c r="C53" s="12"/>
      <c r="AP53" s="8"/>
      <c r="AU53" s="114"/>
      <c r="BF53" s="7"/>
      <c r="BG53" s="7"/>
      <c r="BH53" s="7"/>
    </row>
    <row r="54" spans="2:60" s="3" customFormat="1" ht="14.4" x14ac:dyDescent="0.3">
      <c r="B54" s="1"/>
      <c r="C54" s="12"/>
      <c r="AP54" s="8"/>
      <c r="AU54" s="114"/>
      <c r="BF54" s="7"/>
      <c r="BG54" s="7"/>
      <c r="BH54" s="7"/>
    </row>
    <row r="55" spans="2:60" s="3" customFormat="1" ht="14.4" x14ac:dyDescent="0.3">
      <c r="B55" s="1"/>
      <c r="C55" s="12"/>
      <c r="AP55" s="8"/>
      <c r="AU55" s="114"/>
      <c r="BF55" s="7"/>
      <c r="BG55" s="7"/>
      <c r="BH55" s="7"/>
    </row>
    <row r="56" spans="2:60" s="3" customFormat="1" ht="14.4" x14ac:dyDescent="0.3">
      <c r="B56" s="1"/>
      <c r="C56" s="12"/>
      <c r="AP56" s="8"/>
      <c r="AU56" s="114"/>
      <c r="BF56" s="7"/>
      <c r="BG56" s="7"/>
      <c r="BH56" s="7"/>
    </row>
    <row r="57" spans="2:60" s="3" customFormat="1" ht="14.4" x14ac:dyDescent="0.3">
      <c r="B57" s="1"/>
      <c r="C57" s="12"/>
      <c r="AP57" s="8"/>
      <c r="AU57" s="114"/>
      <c r="BF57" s="7"/>
      <c r="BG57" s="7"/>
      <c r="BH57" s="7"/>
    </row>
    <row r="58" spans="2:60" s="3" customFormat="1" ht="14.4" x14ac:dyDescent="0.3">
      <c r="B58" s="1"/>
      <c r="C58" s="12"/>
      <c r="AP58" s="8"/>
      <c r="AU58" s="114"/>
      <c r="BF58" s="7"/>
      <c r="BG58" s="7"/>
      <c r="BH58" s="7"/>
    </row>
    <row r="59" spans="2:60" s="3" customFormat="1" ht="14.4" x14ac:dyDescent="0.3">
      <c r="B59" s="1"/>
      <c r="C59" s="12"/>
      <c r="AP59" s="8"/>
      <c r="AU59" s="114"/>
      <c r="BF59" s="7"/>
      <c r="BG59" s="7"/>
      <c r="BH59" s="7"/>
    </row>
    <row r="60" spans="2:60" s="3" customFormat="1" ht="14.4" x14ac:dyDescent="0.3">
      <c r="B60" s="1"/>
      <c r="C60" s="12"/>
      <c r="AP60" s="8"/>
      <c r="AU60" s="114"/>
      <c r="BF60" s="7"/>
      <c r="BG60" s="7"/>
      <c r="BH60" s="7"/>
    </row>
    <row r="61" spans="2:60" s="3" customFormat="1" ht="14.4" x14ac:dyDescent="0.3">
      <c r="B61" s="1"/>
      <c r="C61" s="12"/>
      <c r="AP61" s="8"/>
      <c r="AU61" s="114"/>
      <c r="BF61" s="7"/>
      <c r="BG61" s="7"/>
      <c r="BH61" s="7"/>
    </row>
    <row r="62" spans="2:60" s="3" customFormat="1" ht="14.4" x14ac:dyDescent="0.3">
      <c r="B62" s="1"/>
      <c r="C62" s="12"/>
      <c r="AP62" s="8"/>
      <c r="AU62" s="114"/>
      <c r="BF62" s="7"/>
      <c r="BG62" s="7"/>
      <c r="BH62" s="7"/>
    </row>
    <row r="63" spans="2:60" s="3" customFormat="1" ht="14.4" x14ac:dyDescent="0.3">
      <c r="B63" s="1"/>
      <c r="C63" s="12"/>
      <c r="AP63" s="8"/>
      <c r="AU63" s="114"/>
      <c r="BF63" s="7"/>
      <c r="BG63" s="7"/>
      <c r="BH63" s="7"/>
    </row>
    <row r="64" spans="2:60" s="3" customFormat="1" ht="14.4" x14ac:dyDescent="0.3">
      <c r="B64" s="1"/>
      <c r="C64" s="12"/>
      <c r="AP64" s="8"/>
      <c r="AU64" s="114"/>
      <c r="BF64" s="7"/>
      <c r="BG64" s="7"/>
      <c r="BH64" s="7"/>
    </row>
    <row r="65" spans="2:60" s="3" customFormat="1" ht="14.4" x14ac:dyDescent="0.3">
      <c r="B65" s="1"/>
      <c r="C65" s="12"/>
      <c r="AP65" s="8"/>
      <c r="AU65" s="114"/>
      <c r="BF65" s="7"/>
      <c r="BG65" s="7"/>
      <c r="BH65" s="7"/>
    </row>
    <row r="66" spans="2:60" s="3" customFormat="1" ht="14.4" x14ac:dyDescent="0.3">
      <c r="B66" s="1"/>
      <c r="C66" s="12"/>
      <c r="AP66" s="8"/>
      <c r="AU66" s="114"/>
      <c r="BF66" s="7"/>
      <c r="BG66" s="7"/>
      <c r="BH66" s="7"/>
    </row>
    <row r="67" spans="2:60" s="3" customFormat="1" ht="14.4" x14ac:dyDescent="0.3">
      <c r="B67" s="1"/>
      <c r="C67" s="12"/>
      <c r="AP67" s="8"/>
      <c r="AU67" s="114"/>
      <c r="BF67" s="7"/>
      <c r="BG67" s="7"/>
      <c r="BH67" s="7"/>
    </row>
    <row r="68" spans="2:60" s="3" customFormat="1" ht="14.4" x14ac:dyDescent="0.3">
      <c r="B68" s="1"/>
      <c r="C68" s="12"/>
      <c r="AP68" s="8"/>
      <c r="AU68" s="114"/>
      <c r="BF68" s="7"/>
      <c r="BG68" s="7"/>
      <c r="BH68" s="7"/>
    </row>
    <row r="69" spans="2:60" s="3" customFormat="1" ht="14.4" x14ac:dyDescent="0.3">
      <c r="B69" s="1"/>
      <c r="C69" s="12"/>
      <c r="AP69" s="8"/>
      <c r="AU69" s="114"/>
      <c r="BF69" s="7"/>
      <c r="BG69" s="7"/>
      <c r="BH69" s="7"/>
    </row>
    <row r="70" spans="2:60" s="3" customFormat="1" ht="14.4" x14ac:dyDescent="0.3">
      <c r="B70" s="1"/>
      <c r="C70" s="12"/>
      <c r="AP70" s="8"/>
      <c r="AU70" s="114"/>
      <c r="BF70" s="7"/>
      <c r="BG70" s="7"/>
      <c r="BH70" s="7"/>
    </row>
    <row r="71" spans="2:60" s="3" customFormat="1" ht="14.4" x14ac:dyDescent="0.3">
      <c r="B71" s="1"/>
      <c r="C71" s="12"/>
      <c r="AP71" s="8"/>
      <c r="AU71" s="114"/>
      <c r="BF71" s="7"/>
      <c r="BG71" s="7"/>
      <c r="BH71" s="7"/>
    </row>
    <row r="72" spans="2:60" s="3" customFormat="1" ht="14.4" x14ac:dyDescent="0.3">
      <c r="B72" s="1"/>
      <c r="C72" s="12"/>
      <c r="AP72" s="8"/>
      <c r="AU72" s="114"/>
      <c r="BF72" s="7"/>
      <c r="BG72" s="7"/>
      <c r="BH72" s="7"/>
    </row>
    <row r="73" spans="2:60" s="3" customFormat="1" ht="14.4" x14ac:dyDescent="0.3">
      <c r="B73" s="1"/>
      <c r="C73" s="12"/>
      <c r="AP73" s="8"/>
      <c r="AU73" s="114"/>
      <c r="BF73" s="7"/>
      <c r="BG73" s="7"/>
      <c r="BH73" s="7"/>
    </row>
    <row r="74" spans="2:60" s="3" customFormat="1" ht="14.4" x14ac:dyDescent="0.3">
      <c r="B74" s="1"/>
      <c r="C74" s="12"/>
      <c r="AP74" s="8"/>
      <c r="AU74" s="114"/>
      <c r="BF74" s="7"/>
      <c r="BG74" s="7"/>
      <c r="BH74" s="7"/>
    </row>
    <row r="75" spans="2:60" s="3" customFormat="1" ht="14.4" x14ac:dyDescent="0.3">
      <c r="B75" s="1"/>
      <c r="C75" s="12"/>
      <c r="AP75" s="8"/>
      <c r="AU75" s="114"/>
      <c r="BF75" s="7"/>
      <c r="BG75" s="7"/>
      <c r="BH75" s="7"/>
    </row>
    <row r="76" spans="2:60" s="3" customFormat="1" ht="14.4" x14ac:dyDescent="0.3">
      <c r="B76" s="1"/>
      <c r="C76" s="12"/>
      <c r="AP76" s="8"/>
      <c r="AU76" s="114"/>
      <c r="BF76" s="7"/>
      <c r="BG76" s="7"/>
      <c r="BH76" s="7"/>
    </row>
    <row r="77" spans="2:60" s="3" customFormat="1" ht="14.4" x14ac:dyDescent="0.3">
      <c r="B77" s="1"/>
      <c r="C77" s="12"/>
      <c r="AP77" s="8"/>
      <c r="AU77" s="114"/>
      <c r="BF77" s="7"/>
      <c r="BG77" s="7"/>
      <c r="BH77" s="7"/>
    </row>
    <row r="78" spans="2:60" s="3" customFormat="1" ht="14.4" x14ac:dyDescent="0.3">
      <c r="B78" s="1"/>
      <c r="C78" s="12"/>
      <c r="AP78" s="8"/>
      <c r="AU78" s="114"/>
      <c r="BF78" s="7"/>
      <c r="BG78" s="7"/>
      <c r="BH78" s="7"/>
    </row>
    <row r="79" spans="2:60" s="3" customFormat="1" ht="14.4" x14ac:dyDescent="0.3">
      <c r="B79" s="1"/>
      <c r="C79" s="12"/>
      <c r="AP79" s="8"/>
      <c r="AU79" s="114"/>
      <c r="BF79" s="7"/>
      <c r="BG79" s="7"/>
      <c r="BH79" s="7"/>
    </row>
    <row r="80" spans="2:60" s="3" customFormat="1" ht="14.4" x14ac:dyDescent="0.3">
      <c r="B80" s="1"/>
      <c r="C80" s="12"/>
      <c r="AP80" s="8"/>
      <c r="AU80" s="114"/>
      <c r="BF80" s="7"/>
      <c r="BG80" s="7"/>
      <c r="BH80" s="7"/>
    </row>
    <row r="81" spans="2:60" s="3" customFormat="1" ht="14.4" x14ac:dyDescent="0.3">
      <c r="B81" s="1"/>
      <c r="C81" s="12"/>
      <c r="AP81" s="8"/>
      <c r="AU81" s="114"/>
      <c r="BF81" s="7"/>
      <c r="BG81" s="7"/>
      <c r="BH81" s="7"/>
    </row>
    <row r="82" spans="2:60" s="3" customFormat="1" ht="14.4" x14ac:dyDescent="0.3">
      <c r="B82" s="1"/>
      <c r="C82" s="12"/>
      <c r="AP82" s="8"/>
      <c r="AU82" s="114"/>
      <c r="BF82" s="7"/>
      <c r="BG82" s="7"/>
      <c r="BH82" s="7"/>
    </row>
    <row r="83" spans="2:60" s="3" customFormat="1" ht="14.4" x14ac:dyDescent="0.3">
      <c r="B83" s="1"/>
      <c r="C83" s="12"/>
      <c r="AP83" s="8"/>
      <c r="AU83" s="114"/>
      <c r="BF83" s="7"/>
      <c r="BG83" s="7"/>
      <c r="BH83" s="7"/>
    </row>
    <row r="84" spans="2:60" s="3" customFormat="1" ht="14.4" x14ac:dyDescent="0.3">
      <c r="B84" s="1"/>
      <c r="C84" s="12"/>
      <c r="AP84" s="8"/>
      <c r="AU84" s="114"/>
      <c r="BF84" s="7"/>
      <c r="BG84" s="7"/>
      <c r="BH84" s="7"/>
    </row>
    <row r="85" spans="2:60" s="3" customFormat="1" ht="14.4" x14ac:dyDescent="0.3">
      <c r="B85" s="1"/>
      <c r="C85" s="12"/>
      <c r="AP85" s="8"/>
      <c r="AU85" s="114"/>
      <c r="BF85" s="7"/>
      <c r="BG85" s="7"/>
      <c r="BH85" s="7"/>
    </row>
    <row r="86" spans="2:60" s="3" customFormat="1" ht="14.4" x14ac:dyDescent="0.3">
      <c r="B86" s="1"/>
      <c r="C86" s="12"/>
      <c r="AP86" s="8"/>
      <c r="AU86" s="114"/>
      <c r="BF86" s="7"/>
      <c r="BG86" s="7"/>
      <c r="BH86" s="7"/>
    </row>
    <row r="87" spans="2:60" s="3" customFormat="1" ht="14.4" x14ac:dyDescent="0.3">
      <c r="B87" s="1"/>
      <c r="C87" s="12"/>
      <c r="AP87" s="8"/>
      <c r="AU87" s="114"/>
      <c r="BF87" s="7"/>
      <c r="BG87" s="7"/>
      <c r="BH87" s="7"/>
    </row>
    <row r="88" spans="2:60" s="3" customFormat="1" ht="14.4" x14ac:dyDescent="0.3">
      <c r="B88" s="1"/>
      <c r="C88" s="12"/>
      <c r="AP88" s="8"/>
      <c r="AU88" s="114"/>
      <c r="BF88" s="7"/>
      <c r="BG88" s="7"/>
      <c r="BH88" s="7"/>
    </row>
    <row r="89" spans="2:60" s="3" customFormat="1" ht="14.4" x14ac:dyDescent="0.3">
      <c r="B89" s="1"/>
      <c r="C89" s="12"/>
      <c r="AP89" s="8"/>
      <c r="AU89" s="114"/>
      <c r="BF89" s="7"/>
      <c r="BG89" s="7"/>
      <c r="BH89" s="7"/>
    </row>
    <row r="90" spans="2:60" s="3" customFormat="1" ht="14.4" x14ac:dyDescent="0.3">
      <c r="B90" s="1"/>
      <c r="C90" s="12"/>
      <c r="AP90" s="8"/>
      <c r="AU90" s="114"/>
      <c r="BF90" s="7"/>
      <c r="BG90" s="7"/>
      <c r="BH90" s="7"/>
    </row>
    <row r="91" spans="2:60" s="3" customFormat="1" ht="14.4" x14ac:dyDescent="0.3">
      <c r="B91" s="1"/>
      <c r="C91" s="12"/>
      <c r="AP91" s="8"/>
      <c r="AU91" s="114"/>
      <c r="BF91" s="7"/>
      <c r="BG91" s="7"/>
      <c r="BH91" s="7"/>
    </row>
    <row r="92" spans="2:60" s="3" customFormat="1" ht="14.4" x14ac:dyDescent="0.3">
      <c r="B92" s="1"/>
      <c r="C92" s="12"/>
      <c r="AP92" s="8"/>
      <c r="AU92" s="114"/>
      <c r="BF92" s="7"/>
      <c r="BG92" s="7"/>
      <c r="BH92" s="7"/>
    </row>
    <row r="93" spans="2:60" s="3" customFormat="1" ht="14.4" x14ac:dyDescent="0.3">
      <c r="B93" s="1"/>
      <c r="C93" s="12"/>
      <c r="AP93" s="8"/>
      <c r="AU93" s="114"/>
      <c r="BF93" s="7"/>
      <c r="BG93" s="7"/>
      <c r="BH93" s="7"/>
    </row>
    <row r="94" spans="2:60" s="3" customFormat="1" ht="14.4" x14ac:dyDescent="0.3">
      <c r="B94" s="1"/>
      <c r="C94" s="12"/>
      <c r="AP94" s="8"/>
      <c r="AU94" s="114"/>
      <c r="BF94" s="7"/>
      <c r="BG94" s="7"/>
      <c r="BH94" s="7"/>
    </row>
    <row r="95" spans="2:60" s="3" customFormat="1" ht="14.4" x14ac:dyDescent="0.3">
      <c r="B95" s="1"/>
      <c r="C95" s="12"/>
      <c r="AP95" s="8"/>
      <c r="AU95" s="114"/>
      <c r="BF95" s="7"/>
      <c r="BG95" s="7"/>
      <c r="BH95" s="7"/>
    </row>
    <row r="96" spans="2:60" s="3" customFormat="1" ht="14.4" x14ac:dyDescent="0.3">
      <c r="B96" s="1"/>
      <c r="C96" s="12"/>
      <c r="AP96" s="8"/>
      <c r="AU96" s="114"/>
      <c r="BF96" s="7"/>
      <c r="BG96" s="7"/>
      <c r="BH96" s="7"/>
    </row>
    <row r="97" spans="2:60" s="3" customFormat="1" ht="14.4" x14ac:dyDescent="0.3">
      <c r="B97" s="1"/>
      <c r="C97" s="12"/>
      <c r="AP97" s="8"/>
      <c r="AU97" s="114"/>
      <c r="BF97" s="7"/>
      <c r="BG97" s="7"/>
      <c r="BH97" s="7"/>
    </row>
    <row r="98" spans="2:60" s="3" customFormat="1" ht="14.4" x14ac:dyDescent="0.3">
      <c r="B98" s="1"/>
      <c r="C98" s="12"/>
      <c r="AP98" s="8"/>
      <c r="AU98" s="114"/>
      <c r="BF98" s="7"/>
      <c r="BG98" s="7"/>
      <c r="BH98" s="7"/>
    </row>
    <row r="99" spans="2:60" s="3" customFormat="1" ht="14.4" x14ac:dyDescent="0.3">
      <c r="B99" s="1"/>
      <c r="C99" s="12"/>
      <c r="AP99" s="8"/>
      <c r="AU99" s="114"/>
      <c r="BF99" s="7"/>
      <c r="BG99" s="7"/>
      <c r="BH99" s="7"/>
    </row>
    <row r="100" spans="2:60" s="3" customFormat="1" ht="14.4" x14ac:dyDescent="0.3">
      <c r="B100" s="1"/>
      <c r="C100" s="12"/>
      <c r="AP100" s="8"/>
      <c r="AU100" s="114"/>
      <c r="BF100" s="7"/>
      <c r="BG100" s="7"/>
      <c r="BH100" s="7"/>
    </row>
    <row r="101" spans="2:60" s="3" customFormat="1" ht="14.4" x14ac:dyDescent="0.3">
      <c r="B101" s="1"/>
      <c r="C101" s="12"/>
      <c r="AP101" s="8"/>
      <c r="AU101" s="114"/>
      <c r="BF101" s="7"/>
      <c r="BG101" s="7"/>
      <c r="BH101" s="7"/>
    </row>
    <row r="102" spans="2:60" s="3" customFormat="1" ht="14.4" x14ac:dyDescent="0.3">
      <c r="B102" s="1"/>
      <c r="C102" s="12"/>
      <c r="AP102" s="8"/>
      <c r="AU102" s="114"/>
      <c r="BF102" s="7"/>
      <c r="BG102" s="7"/>
      <c r="BH102" s="7"/>
    </row>
    <row r="103" spans="2:60" s="3" customFormat="1" ht="14.4" x14ac:dyDescent="0.3">
      <c r="B103" s="1"/>
      <c r="C103" s="12"/>
      <c r="AP103" s="8"/>
      <c r="AU103" s="114"/>
      <c r="BF103" s="7"/>
      <c r="BG103" s="7"/>
      <c r="BH103" s="7"/>
    </row>
    <row r="104" spans="2:60" s="3" customFormat="1" ht="14.4" x14ac:dyDescent="0.3">
      <c r="B104" s="1"/>
      <c r="C104" s="12"/>
      <c r="AP104" s="8"/>
      <c r="AU104" s="114"/>
      <c r="BF104" s="7"/>
      <c r="BG104" s="7"/>
      <c r="BH104" s="7"/>
    </row>
    <row r="105" spans="2:60" s="3" customFormat="1" ht="14.4" x14ac:dyDescent="0.3">
      <c r="B105" s="1"/>
      <c r="C105" s="12"/>
      <c r="AP105" s="8"/>
      <c r="AU105" s="114"/>
      <c r="BF105" s="7"/>
      <c r="BG105" s="7"/>
      <c r="BH105" s="7"/>
    </row>
    <row r="106" spans="2:60" s="3" customFormat="1" ht="14.4" x14ac:dyDescent="0.3">
      <c r="B106" s="1"/>
      <c r="C106" s="12"/>
      <c r="AP106" s="8"/>
      <c r="AU106" s="114"/>
      <c r="BF106" s="7"/>
      <c r="BG106" s="7"/>
      <c r="BH106" s="7"/>
    </row>
    <row r="107" spans="2:60" s="3" customFormat="1" ht="14.4" x14ac:dyDescent="0.3">
      <c r="B107" s="1"/>
      <c r="C107" s="12"/>
      <c r="AP107" s="8"/>
      <c r="AU107" s="114"/>
      <c r="BF107" s="7"/>
      <c r="BG107" s="7"/>
      <c r="BH107" s="7"/>
    </row>
    <row r="108" spans="2:60" s="3" customFormat="1" ht="14.4" x14ac:dyDescent="0.3">
      <c r="B108" s="1"/>
      <c r="C108" s="12"/>
      <c r="AP108" s="8"/>
      <c r="AU108" s="114"/>
      <c r="BF108" s="7"/>
      <c r="BG108" s="7"/>
      <c r="BH108" s="7"/>
    </row>
    <row r="109" spans="2:60" s="3" customFormat="1" ht="14.4" x14ac:dyDescent="0.3">
      <c r="B109" s="1"/>
      <c r="C109" s="12"/>
      <c r="AP109" s="8"/>
      <c r="AU109" s="114"/>
      <c r="BF109" s="7"/>
      <c r="BG109" s="7"/>
      <c r="BH109" s="7"/>
    </row>
    <row r="110" spans="2:60" s="3" customFormat="1" ht="14.4" x14ac:dyDescent="0.3">
      <c r="B110" s="1"/>
      <c r="C110" s="12"/>
      <c r="AP110" s="8"/>
      <c r="AU110" s="114"/>
      <c r="BF110" s="7"/>
      <c r="BG110" s="7"/>
      <c r="BH110" s="7"/>
    </row>
    <row r="111" spans="2:60" s="3" customFormat="1" ht="14.4" x14ac:dyDescent="0.3">
      <c r="B111" s="1"/>
      <c r="C111" s="12"/>
      <c r="AP111" s="8"/>
      <c r="AU111" s="114"/>
      <c r="BF111" s="7"/>
      <c r="BG111" s="7"/>
      <c r="BH111" s="7"/>
    </row>
    <row r="112" spans="2:60" s="3" customFormat="1" ht="14.4" x14ac:dyDescent="0.3">
      <c r="B112" s="1"/>
      <c r="C112" s="12"/>
      <c r="AP112" s="8"/>
      <c r="AU112" s="114"/>
      <c r="BF112" s="7"/>
      <c r="BG112" s="7"/>
      <c r="BH112" s="7"/>
    </row>
    <row r="113" spans="2:60" s="3" customFormat="1" ht="14.4" x14ac:dyDescent="0.3">
      <c r="B113" s="1"/>
      <c r="C113" s="12"/>
      <c r="AP113" s="8"/>
      <c r="AU113" s="114"/>
      <c r="BF113" s="7"/>
      <c r="BG113" s="7"/>
      <c r="BH113" s="7"/>
    </row>
    <row r="114" spans="2:60" s="3" customFormat="1" ht="14.4" x14ac:dyDescent="0.3">
      <c r="B114" s="1"/>
      <c r="C114" s="12"/>
      <c r="AP114" s="8"/>
      <c r="AU114" s="114"/>
      <c r="BF114" s="7"/>
      <c r="BG114" s="7"/>
      <c r="BH114" s="7"/>
    </row>
    <row r="115" spans="2:60" s="3" customFormat="1" ht="14.4" x14ac:dyDescent="0.3">
      <c r="B115" s="1"/>
      <c r="C115" s="12"/>
      <c r="AP115" s="8"/>
      <c r="AU115" s="114"/>
      <c r="BF115" s="7"/>
      <c r="BG115" s="7"/>
      <c r="BH115" s="7"/>
    </row>
    <row r="116" spans="2:60" s="3" customFormat="1" ht="14.4" x14ac:dyDescent="0.3">
      <c r="B116" s="1"/>
      <c r="C116" s="12"/>
      <c r="AP116" s="8"/>
      <c r="AU116" s="114"/>
      <c r="BF116" s="7"/>
      <c r="BG116" s="7"/>
      <c r="BH116" s="7"/>
    </row>
    <row r="117" spans="2:60" s="3" customFormat="1" ht="14.4" x14ac:dyDescent="0.3">
      <c r="B117" s="1"/>
      <c r="C117" s="12"/>
      <c r="AP117" s="8"/>
      <c r="AU117" s="114"/>
      <c r="BF117" s="7"/>
      <c r="BG117" s="7"/>
      <c r="BH117" s="7"/>
    </row>
    <row r="118" spans="2:60" s="3" customFormat="1" ht="14.4" x14ac:dyDescent="0.3">
      <c r="B118" s="1"/>
      <c r="C118" s="12"/>
      <c r="AP118" s="8"/>
      <c r="AU118" s="114"/>
      <c r="BF118" s="7"/>
      <c r="BG118" s="7"/>
      <c r="BH118" s="7"/>
    </row>
    <row r="119" spans="2:60" s="3" customFormat="1" ht="14.4" x14ac:dyDescent="0.3">
      <c r="B119" s="1"/>
      <c r="C119" s="12"/>
      <c r="AP119" s="8"/>
      <c r="AU119" s="114"/>
      <c r="BF119" s="7"/>
      <c r="BG119" s="7"/>
      <c r="BH119" s="7"/>
    </row>
    <row r="120" spans="2:60" s="3" customFormat="1" ht="14.4" x14ac:dyDescent="0.3">
      <c r="B120" s="1"/>
      <c r="C120" s="12"/>
      <c r="AP120" s="8"/>
      <c r="AU120" s="114"/>
      <c r="BF120" s="7"/>
      <c r="BG120" s="7"/>
      <c r="BH120" s="7"/>
    </row>
    <row r="121" spans="2:60" s="3" customFormat="1" ht="14.4" x14ac:dyDescent="0.3">
      <c r="B121" s="1"/>
      <c r="C121" s="12"/>
      <c r="AP121" s="8"/>
      <c r="AU121" s="114"/>
      <c r="BF121" s="7"/>
      <c r="BG121" s="7"/>
      <c r="BH121" s="7"/>
    </row>
    <row r="122" spans="2:60" s="3" customFormat="1" ht="14.4" x14ac:dyDescent="0.3">
      <c r="B122" s="1"/>
      <c r="C122" s="12"/>
      <c r="AP122" s="8"/>
      <c r="AU122" s="114"/>
      <c r="BF122" s="7"/>
      <c r="BG122" s="7"/>
      <c r="BH122" s="7"/>
    </row>
    <row r="123" spans="2:60" s="3" customFormat="1" ht="14.4" x14ac:dyDescent="0.3">
      <c r="B123" s="1"/>
      <c r="C123" s="12"/>
      <c r="AP123" s="8"/>
      <c r="AU123" s="114"/>
      <c r="BF123" s="7"/>
      <c r="BG123" s="7"/>
      <c r="BH123" s="7"/>
    </row>
    <row r="124" spans="2:60" s="3" customFormat="1" ht="14.4" x14ac:dyDescent="0.3">
      <c r="B124" s="1"/>
      <c r="C124" s="12"/>
      <c r="AP124" s="8"/>
      <c r="AU124" s="114"/>
      <c r="BF124" s="7"/>
      <c r="BG124" s="7"/>
      <c r="BH124" s="7"/>
    </row>
    <row r="125" spans="2:60" s="3" customFormat="1" ht="14.4" x14ac:dyDescent="0.3">
      <c r="B125" s="1"/>
      <c r="C125" s="12"/>
      <c r="AP125" s="8"/>
      <c r="AU125" s="114"/>
      <c r="BF125" s="7"/>
      <c r="BG125" s="7"/>
      <c r="BH125" s="7"/>
    </row>
    <row r="126" spans="2:60" s="3" customFormat="1" ht="14.4" x14ac:dyDescent="0.3">
      <c r="B126" s="1"/>
      <c r="C126" s="12"/>
      <c r="AP126" s="8"/>
      <c r="AU126" s="114"/>
      <c r="BF126" s="7"/>
      <c r="BG126" s="7"/>
      <c r="BH126" s="7"/>
    </row>
    <row r="127" spans="2:60" s="3" customFormat="1" ht="14.4" x14ac:dyDescent="0.3">
      <c r="B127" s="1"/>
      <c r="C127" s="12"/>
      <c r="AP127" s="8"/>
      <c r="AU127" s="114"/>
      <c r="BF127" s="7"/>
      <c r="BG127" s="7"/>
      <c r="BH127" s="7"/>
    </row>
    <row r="128" spans="2:60" s="3" customFormat="1" ht="14.4" x14ac:dyDescent="0.3">
      <c r="B128" s="1"/>
      <c r="C128" s="12"/>
      <c r="AP128" s="8"/>
      <c r="AU128" s="114"/>
      <c r="BF128" s="7"/>
      <c r="BG128" s="7"/>
      <c r="BH128" s="7"/>
    </row>
    <row r="129" spans="2:60" s="3" customFormat="1" ht="14.4" x14ac:dyDescent="0.3">
      <c r="B129" s="1"/>
      <c r="C129" s="12"/>
      <c r="AP129" s="8"/>
      <c r="AU129" s="114"/>
      <c r="BF129" s="7"/>
      <c r="BG129" s="7"/>
      <c r="BH129" s="7"/>
    </row>
    <row r="130" spans="2:60" s="3" customFormat="1" ht="14.4" x14ac:dyDescent="0.3">
      <c r="B130" s="1"/>
      <c r="C130" s="12"/>
      <c r="AP130" s="8"/>
      <c r="AU130" s="114"/>
      <c r="BF130" s="7"/>
      <c r="BG130" s="7"/>
      <c r="BH130" s="7"/>
    </row>
    <row r="131" spans="2:60" s="3" customFormat="1" ht="14.4" x14ac:dyDescent="0.3">
      <c r="B131" s="1"/>
      <c r="C131" s="12"/>
      <c r="AP131" s="8"/>
      <c r="AU131" s="114"/>
      <c r="BF131" s="7"/>
      <c r="BG131" s="7"/>
      <c r="BH131" s="7"/>
    </row>
    <row r="132" spans="2:60" s="3" customFormat="1" ht="14.4" x14ac:dyDescent="0.3">
      <c r="B132" s="1"/>
      <c r="C132" s="12"/>
      <c r="AP132" s="8"/>
      <c r="AU132" s="114"/>
      <c r="BF132" s="7"/>
      <c r="BG132" s="7"/>
      <c r="BH132" s="7"/>
    </row>
    <row r="133" spans="2:60" s="3" customFormat="1" ht="14.4" x14ac:dyDescent="0.3">
      <c r="B133" s="1"/>
      <c r="C133" s="12"/>
      <c r="AP133" s="8"/>
      <c r="AU133" s="114"/>
      <c r="BF133" s="7"/>
      <c r="BG133" s="7"/>
      <c r="BH133" s="7"/>
    </row>
    <row r="134" spans="2:60" s="3" customFormat="1" ht="14.4" x14ac:dyDescent="0.3">
      <c r="B134" s="1"/>
      <c r="C134" s="12"/>
      <c r="AP134" s="8"/>
      <c r="AU134" s="114"/>
      <c r="BF134" s="7"/>
      <c r="BG134" s="7"/>
      <c r="BH134" s="7"/>
    </row>
    <row r="135" spans="2:60" s="3" customFormat="1" ht="14.4" x14ac:dyDescent="0.3">
      <c r="B135" s="1"/>
      <c r="C135" s="12"/>
      <c r="AP135" s="8"/>
      <c r="AU135" s="114"/>
      <c r="BF135" s="7"/>
      <c r="BG135" s="7"/>
      <c r="BH135" s="7"/>
    </row>
    <row r="136" spans="2:60" s="3" customFormat="1" ht="14.4" x14ac:dyDescent="0.3">
      <c r="B136" s="1"/>
      <c r="C136" s="12"/>
      <c r="AP136" s="8"/>
      <c r="AU136" s="114"/>
      <c r="BF136" s="7"/>
      <c r="BG136" s="7"/>
      <c r="BH136" s="7"/>
    </row>
    <row r="137" spans="2:60" s="3" customFormat="1" ht="14.4" x14ac:dyDescent="0.3">
      <c r="B137" s="1"/>
      <c r="C137" s="12"/>
      <c r="AP137" s="8"/>
      <c r="AU137" s="114"/>
      <c r="BF137" s="7"/>
      <c r="BG137" s="7"/>
      <c r="BH137" s="7"/>
    </row>
    <row r="138" spans="2:60" s="3" customFormat="1" ht="14.4" x14ac:dyDescent="0.3">
      <c r="B138" s="1"/>
      <c r="C138" s="12"/>
      <c r="AP138" s="8"/>
      <c r="AU138" s="114"/>
      <c r="BF138" s="7"/>
      <c r="BG138" s="7"/>
      <c r="BH138" s="7"/>
    </row>
    <row r="139" spans="2:60" s="3" customFormat="1" ht="14.4" x14ac:dyDescent="0.3">
      <c r="B139" s="1"/>
      <c r="C139" s="12"/>
      <c r="AP139" s="8"/>
      <c r="AU139" s="114"/>
      <c r="BF139" s="7"/>
      <c r="BG139" s="7"/>
      <c r="BH139" s="7"/>
    </row>
    <row r="140" spans="2:60" s="3" customFormat="1" ht="14.4" x14ac:dyDescent="0.3">
      <c r="B140" s="1"/>
      <c r="C140" s="12"/>
      <c r="AP140" s="8"/>
      <c r="AU140" s="114"/>
      <c r="BF140" s="7"/>
      <c r="BG140" s="7"/>
      <c r="BH140" s="7"/>
    </row>
    <row r="141" spans="2:60" s="3" customFormat="1" ht="14.4" x14ac:dyDescent="0.3">
      <c r="B141" s="1"/>
      <c r="C141" s="12"/>
      <c r="AP141" s="8"/>
      <c r="AU141" s="114"/>
      <c r="BF141" s="7"/>
      <c r="BG141" s="7"/>
      <c r="BH141" s="7"/>
    </row>
    <row r="142" spans="2:60" s="3" customFormat="1" ht="14.4" x14ac:dyDescent="0.3">
      <c r="B142" s="1"/>
      <c r="C142" s="12"/>
      <c r="AP142" s="8"/>
      <c r="AU142" s="114"/>
      <c r="BF142" s="7"/>
      <c r="BG142" s="7"/>
      <c r="BH142" s="7"/>
    </row>
    <row r="143" spans="2:60" s="3" customFormat="1" ht="14.4" x14ac:dyDescent="0.3">
      <c r="B143" s="1"/>
      <c r="C143" s="12"/>
      <c r="AP143" s="8"/>
      <c r="AU143" s="114"/>
      <c r="BF143" s="7"/>
      <c r="BG143" s="7"/>
      <c r="BH143" s="7"/>
    </row>
    <row r="144" spans="2:60" s="3" customFormat="1" ht="14.4" x14ac:dyDescent="0.3">
      <c r="B144" s="1"/>
      <c r="C144" s="12"/>
      <c r="AP144" s="8"/>
      <c r="AU144" s="114"/>
      <c r="BF144" s="7"/>
      <c r="BG144" s="7"/>
      <c r="BH144" s="7"/>
    </row>
    <row r="145" spans="2:60" s="3" customFormat="1" ht="14.4" x14ac:dyDescent="0.3">
      <c r="B145" s="1"/>
      <c r="C145" s="12"/>
      <c r="AP145" s="8"/>
      <c r="AU145" s="114"/>
      <c r="BF145" s="7"/>
      <c r="BG145" s="7"/>
      <c r="BH145" s="7"/>
    </row>
    <row r="146" spans="2:60" s="3" customFormat="1" ht="14.4" x14ac:dyDescent="0.3">
      <c r="B146" s="1"/>
      <c r="C146" s="12"/>
      <c r="AP146" s="8"/>
      <c r="AU146" s="114"/>
      <c r="BF146" s="7"/>
      <c r="BG146" s="7"/>
      <c r="BH146" s="7"/>
    </row>
    <row r="147" spans="2:60" s="3" customFormat="1" ht="14.4" x14ac:dyDescent="0.3">
      <c r="B147" s="1"/>
      <c r="C147" s="12"/>
      <c r="AP147" s="8"/>
      <c r="AU147" s="114"/>
      <c r="BF147" s="7"/>
      <c r="BG147" s="7"/>
      <c r="BH147" s="7"/>
    </row>
    <row r="148" spans="2:60" s="3" customFormat="1" ht="14.4" x14ac:dyDescent="0.3">
      <c r="B148" s="1"/>
      <c r="C148" s="12"/>
      <c r="AP148" s="8"/>
      <c r="AU148" s="114"/>
      <c r="BF148" s="7"/>
      <c r="BG148" s="7"/>
      <c r="BH148" s="7"/>
    </row>
    <row r="149" spans="2:60" s="3" customFormat="1" ht="14.4" x14ac:dyDescent="0.3">
      <c r="B149" s="1"/>
      <c r="C149" s="12"/>
      <c r="AP149" s="8"/>
      <c r="AU149" s="114"/>
      <c r="BF149" s="7"/>
      <c r="BG149" s="7"/>
      <c r="BH149" s="7"/>
    </row>
    <row r="150" spans="2:60" s="3" customFormat="1" ht="14.4" x14ac:dyDescent="0.3">
      <c r="B150" s="1"/>
      <c r="C150" s="12"/>
      <c r="AP150" s="8"/>
      <c r="AU150" s="114"/>
      <c r="BF150" s="7"/>
      <c r="BG150" s="7"/>
      <c r="BH150" s="7"/>
    </row>
    <row r="151" spans="2:60" s="3" customFormat="1" ht="14.4" x14ac:dyDescent="0.3">
      <c r="B151" s="1"/>
      <c r="C151" s="12"/>
      <c r="AP151" s="8"/>
      <c r="AU151" s="114"/>
      <c r="BF151" s="7"/>
      <c r="BG151" s="7"/>
      <c r="BH151" s="7"/>
    </row>
    <row r="152" spans="2:60" s="3" customFormat="1" ht="14.4" x14ac:dyDescent="0.3">
      <c r="B152" s="1"/>
      <c r="C152" s="12"/>
      <c r="AP152" s="8"/>
      <c r="AU152" s="114"/>
      <c r="BF152" s="7"/>
      <c r="BG152" s="7"/>
      <c r="BH152" s="7"/>
    </row>
    <row r="153" spans="2:60" s="3" customFormat="1" ht="14.4" x14ac:dyDescent="0.3">
      <c r="B153" s="1"/>
      <c r="C153" s="12"/>
      <c r="AP153" s="8"/>
      <c r="AU153" s="114"/>
      <c r="BF153" s="7"/>
      <c r="BG153" s="7"/>
      <c r="BH153" s="7"/>
    </row>
    <row r="154" spans="2:60" s="3" customFormat="1" ht="14.4" x14ac:dyDescent="0.3">
      <c r="B154" s="1"/>
      <c r="C154" s="12"/>
      <c r="AP154" s="8"/>
      <c r="AU154" s="114"/>
      <c r="BF154" s="7"/>
      <c r="BG154" s="7"/>
      <c r="BH154" s="7"/>
    </row>
    <row r="155" spans="2:60" s="3" customFormat="1" ht="14.4" x14ac:dyDescent="0.3">
      <c r="B155" s="1"/>
      <c r="C155" s="12"/>
      <c r="AP155" s="8"/>
      <c r="AU155" s="114"/>
      <c r="BF155" s="7"/>
      <c r="BG155" s="7"/>
      <c r="BH155" s="7"/>
    </row>
    <row r="156" spans="2:60" s="3" customFormat="1" ht="14.4" x14ac:dyDescent="0.3">
      <c r="B156" s="1"/>
      <c r="C156" s="12"/>
      <c r="AP156" s="8"/>
      <c r="AU156" s="114"/>
      <c r="BF156" s="7"/>
      <c r="BG156" s="7"/>
      <c r="BH156" s="7"/>
    </row>
    <row r="157" spans="2:60" s="3" customFormat="1" ht="14.4" x14ac:dyDescent="0.3">
      <c r="B157" s="1"/>
      <c r="C157" s="12"/>
      <c r="AP157" s="8"/>
      <c r="AU157" s="114"/>
      <c r="BF157" s="7"/>
      <c r="BG157" s="7"/>
      <c r="BH157" s="7"/>
    </row>
    <row r="158" spans="2:60" s="3" customFormat="1" ht="14.4" x14ac:dyDescent="0.3">
      <c r="B158" s="1"/>
      <c r="C158" s="12"/>
      <c r="AP158" s="8"/>
      <c r="AU158" s="114"/>
      <c r="BF158" s="7"/>
      <c r="BG158" s="7"/>
      <c r="BH158" s="7"/>
    </row>
    <row r="159" spans="2:60" s="3" customFormat="1" ht="14.4" x14ac:dyDescent="0.3">
      <c r="B159" s="1"/>
      <c r="C159" s="12"/>
      <c r="AP159" s="8"/>
      <c r="AU159" s="114"/>
      <c r="BF159" s="7"/>
      <c r="BG159" s="7"/>
      <c r="BH159" s="7"/>
    </row>
    <row r="160" spans="2:60" s="3" customFormat="1" ht="14.4" x14ac:dyDescent="0.3">
      <c r="B160" s="1"/>
      <c r="C160" s="12"/>
      <c r="AP160" s="8"/>
      <c r="AU160" s="114"/>
      <c r="BF160" s="7"/>
      <c r="BG160" s="7"/>
      <c r="BH160" s="7"/>
    </row>
    <row r="161" spans="2:60" s="3" customFormat="1" ht="14.4" x14ac:dyDescent="0.3">
      <c r="B161" s="1"/>
      <c r="C161" s="12"/>
      <c r="AP161" s="8"/>
      <c r="AU161" s="114"/>
      <c r="BF161" s="7"/>
      <c r="BG161" s="7"/>
      <c r="BH161" s="7"/>
    </row>
    <row r="162" spans="2:60" s="3" customFormat="1" ht="14.4" x14ac:dyDescent="0.3">
      <c r="B162" s="1"/>
      <c r="C162" s="12"/>
      <c r="AP162" s="8"/>
      <c r="AU162" s="114"/>
      <c r="BF162" s="7"/>
      <c r="BG162" s="7"/>
      <c r="BH162" s="7"/>
    </row>
    <row r="163" spans="2:60" s="3" customFormat="1" ht="14.4" x14ac:dyDescent="0.3">
      <c r="B163" s="1"/>
      <c r="C163" s="12"/>
      <c r="AP163" s="8"/>
      <c r="AU163" s="114"/>
      <c r="BF163" s="7"/>
      <c r="BG163" s="7"/>
      <c r="BH163" s="7"/>
    </row>
    <row r="164" spans="2:60" s="3" customFormat="1" ht="14.4" x14ac:dyDescent="0.3">
      <c r="B164" s="1"/>
      <c r="C164" s="12"/>
      <c r="AP164" s="8"/>
      <c r="AU164" s="114"/>
      <c r="BF164" s="7"/>
      <c r="BG164" s="7"/>
      <c r="BH164" s="7"/>
    </row>
    <row r="165" spans="2:60" s="3" customFormat="1" ht="14.4" x14ac:dyDescent="0.3">
      <c r="B165" s="1"/>
      <c r="C165" s="12"/>
      <c r="AP165" s="8"/>
      <c r="AU165" s="114"/>
      <c r="BF165" s="7"/>
      <c r="BG165" s="7"/>
      <c r="BH165" s="7"/>
    </row>
    <row r="166" spans="2:60" s="3" customFormat="1" ht="14.4" x14ac:dyDescent="0.3">
      <c r="B166" s="1"/>
      <c r="C166" s="12"/>
      <c r="AP166" s="8"/>
      <c r="AU166" s="114"/>
      <c r="BF166" s="7"/>
      <c r="BG166" s="7"/>
      <c r="BH166" s="7"/>
    </row>
    <row r="167" spans="2:60" s="3" customFormat="1" ht="14.4" x14ac:dyDescent="0.3">
      <c r="B167" s="1"/>
      <c r="C167" s="12"/>
      <c r="AP167" s="8"/>
      <c r="AU167" s="114"/>
      <c r="BF167" s="7"/>
      <c r="BG167" s="7"/>
      <c r="BH167" s="7"/>
    </row>
    <row r="168" spans="2:60" s="3" customFormat="1" ht="14.4" x14ac:dyDescent="0.3">
      <c r="B168" s="1"/>
      <c r="C168" s="12"/>
      <c r="AP168" s="8"/>
      <c r="AU168" s="114"/>
      <c r="BF168" s="7"/>
      <c r="BG168" s="7"/>
      <c r="BH168" s="7"/>
    </row>
    <row r="169" spans="2:60" s="3" customFormat="1" ht="14.4" x14ac:dyDescent="0.3">
      <c r="B169" s="1"/>
      <c r="C169" s="12"/>
      <c r="AP169" s="8"/>
      <c r="AU169" s="114"/>
      <c r="BF169" s="7"/>
      <c r="BG169" s="7"/>
      <c r="BH169" s="7"/>
    </row>
    <row r="170" spans="2:60" s="3" customFormat="1" ht="14.4" x14ac:dyDescent="0.3">
      <c r="B170" s="1"/>
      <c r="C170" s="12"/>
      <c r="AP170" s="8"/>
      <c r="AU170" s="114"/>
      <c r="BF170" s="7"/>
      <c r="BG170" s="7"/>
      <c r="BH170" s="7"/>
    </row>
    <row r="171" spans="2:60" s="3" customFormat="1" ht="14.4" x14ac:dyDescent="0.3">
      <c r="B171" s="1"/>
      <c r="C171" s="12"/>
      <c r="AP171" s="8"/>
      <c r="AU171" s="114"/>
      <c r="BF171" s="7"/>
      <c r="BG171" s="7"/>
      <c r="BH171" s="7"/>
    </row>
    <row r="172" spans="2:60" s="3" customFormat="1" ht="14.4" x14ac:dyDescent="0.3">
      <c r="B172" s="1"/>
      <c r="C172" s="12"/>
      <c r="AP172" s="8"/>
      <c r="AU172" s="114"/>
      <c r="BF172" s="7"/>
      <c r="BG172" s="7"/>
      <c r="BH172" s="7"/>
    </row>
    <row r="173" spans="2:60" s="3" customFormat="1" ht="14.4" x14ac:dyDescent="0.3">
      <c r="B173" s="1"/>
      <c r="C173" s="12"/>
      <c r="AP173" s="8"/>
      <c r="AU173" s="114"/>
      <c r="BF173" s="7"/>
      <c r="BG173" s="7"/>
      <c r="BH173" s="7"/>
    </row>
    <row r="174" spans="2:60" s="3" customFormat="1" ht="14.4" x14ac:dyDescent="0.3">
      <c r="B174" s="1"/>
      <c r="C174" s="12"/>
      <c r="AP174" s="8"/>
      <c r="AU174" s="114"/>
      <c r="BF174" s="7"/>
      <c r="BG174" s="7"/>
      <c r="BH174" s="7"/>
    </row>
    <row r="175" spans="2:60" s="3" customFormat="1" ht="14.4" x14ac:dyDescent="0.3">
      <c r="B175" s="1"/>
      <c r="C175" s="12"/>
      <c r="AP175" s="8"/>
      <c r="AU175" s="114"/>
      <c r="BF175" s="7"/>
      <c r="BG175" s="7"/>
      <c r="BH175" s="7"/>
    </row>
    <row r="176" spans="2:60" s="3" customFormat="1" ht="14.4" x14ac:dyDescent="0.3">
      <c r="B176" s="1"/>
      <c r="C176" s="12"/>
      <c r="AP176" s="8"/>
      <c r="AU176" s="114"/>
      <c r="BF176" s="7"/>
      <c r="BG176" s="7"/>
      <c r="BH176" s="7"/>
    </row>
    <row r="177" spans="2:60" s="3" customFormat="1" ht="14.4" x14ac:dyDescent="0.3">
      <c r="B177" s="1"/>
      <c r="C177" s="12"/>
      <c r="AP177" s="8"/>
      <c r="AU177" s="114"/>
      <c r="BF177" s="7"/>
      <c r="BG177" s="7"/>
      <c r="BH177" s="7"/>
    </row>
    <row r="178" spans="2:60" s="3" customFormat="1" ht="14.4" x14ac:dyDescent="0.3">
      <c r="B178" s="1"/>
      <c r="C178" s="12"/>
      <c r="AP178" s="8"/>
      <c r="AU178" s="114"/>
      <c r="BF178" s="7"/>
      <c r="BG178" s="7"/>
      <c r="BH178" s="7"/>
    </row>
    <row r="179" spans="2:60" s="3" customFormat="1" ht="14.4" x14ac:dyDescent="0.3">
      <c r="B179" s="1"/>
      <c r="C179" s="12"/>
      <c r="AP179" s="8"/>
      <c r="AU179" s="114"/>
      <c r="BF179" s="7"/>
      <c r="BG179" s="7"/>
      <c r="BH179" s="7"/>
    </row>
    <row r="180" spans="2:60" s="3" customFormat="1" ht="14.4" x14ac:dyDescent="0.3">
      <c r="B180" s="1"/>
      <c r="C180" s="12"/>
      <c r="AP180" s="8"/>
      <c r="AU180" s="114"/>
      <c r="BF180" s="7"/>
      <c r="BG180" s="7"/>
      <c r="BH180" s="7"/>
    </row>
    <row r="181" spans="2:60" s="3" customFormat="1" ht="14.4" x14ac:dyDescent="0.3">
      <c r="B181" s="1"/>
      <c r="C181" s="12"/>
      <c r="AP181" s="8"/>
      <c r="AU181" s="114"/>
      <c r="BF181" s="7"/>
      <c r="BG181" s="7"/>
      <c r="BH181" s="7"/>
    </row>
    <row r="182" spans="2:60" s="3" customFormat="1" ht="14.4" x14ac:dyDescent="0.3">
      <c r="B182" s="1"/>
      <c r="C182" s="12"/>
      <c r="AP182" s="8"/>
      <c r="AU182" s="114"/>
      <c r="BF182" s="7"/>
      <c r="BG182" s="7"/>
      <c r="BH182" s="7"/>
    </row>
    <row r="183" spans="2:60" s="3" customFormat="1" ht="14.4" x14ac:dyDescent="0.3">
      <c r="B183" s="1"/>
      <c r="C183" s="12"/>
      <c r="AP183" s="8"/>
      <c r="AU183" s="114"/>
      <c r="BF183" s="7"/>
      <c r="BG183" s="7"/>
      <c r="BH183" s="7"/>
    </row>
    <row r="184" spans="2:60" s="3" customFormat="1" ht="14.4" x14ac:dyDescent="0.3">
      <c r="B184" s="1"/>
      <c r="C184" s="12"/>
      <c r="AP184" s="8"/>
      <c r="AU184" s="114"/>
      <c r="BF184" s="7"/>
      <c r="BG184" s="7"/>
      <c r="BH184" s="7"/>
    </row>
    <row r="185" spans="2:60" s="3" customFormat="1" ht="14.4" x14ac:dyDescent="0.3">
      <c r="B185" s="1"/>
      <c r="C185" s="12"/>
      <c r="AP185" s="8"/>
      <c r="AU185" s="114"/>
      <c r="BF185" s="7"/>
      <c r="BG185" s="7"/>
      <c r="BH185" s="7"/>
    </row>
    <row r="186" spans="2:60" s="3" customFormat="1" ht="14.4" x14ac:dyDescent="0.3">
      <c r="B186" s="1"/>
      <c r="C186" s="12"/>
      <c r="AP186" s="8"/>
      <c r="AU186" s="114"/>
      <c r="BF186" s="7"/>
      <c r="BG186" s="7"/>
      <c r="BH186" s="7"/>
    </row>
    <row r="187" spans="2:60" s="3" customFormat="1" ht="14.4" x14ac:dyDescent="0.3">
      <c r="B187" s="1"/>
      <c r="C187" s="12"/>
      <c r="AP187" s="8"/>
      <c r="AU187" s="114"/>
      <c r="BF187" s="7"/>
      <c r="BG187" s="7"/>
      <c r="BH187" s="7"/>
    </row>
    <row r="188" spans="2:60" s="3" customFormat="1" ht="14.4" x14ac:dyDescent="0.3">
      <c r="B188" s="1"/>
      <c r="C188" s="12"/>
      <c r="AP188" s="8"/>
      <c r="AU188" s="114"/>
      <c r="BF188" s="7"/>
      <c r="BG188" s="7"/>
      <c r="BH188" s="7"/>
    </row>
    <row r="189" spans="2:60" s="3" customFormat="1" ht="14.4" x14ac:dyDescent="0.3">
      <c r="B189" s="1"/>
      <c r="C189" s="12"/>
      <c r="AP189" s="8"/>
      <c r="AU189" s="114"/>
      <c r="BF189" s="7"/>
      <c r="BG189" s="7"/>
      <c r="BH189" s="7"/>
    </row>
    <row r="190" spans="2:60" s="3" customFormat="1" ht="14.4" x14ac:dyDescent="0.3">
      <c r="B190" s="1"/>
      <c r="C190" s="12"/>
      <c r="AP190" s="8"/>
      <c r="AU190" s="114"/>
      <c r="BF190" s="7"/>
      <c r="BG190" s="7"/>
      <c r="BH190" s="7"/>
    </row>
    <row r="191" spans="2:60" s="3" customFormat="1" ht="14.4" x14ac:dyDescent="0.3">
      <c r="B191" s="1"/>
      <c r="C191" s="12"/>
      <c r="AP191" s="8"/>
      <c r="AU191" s="114"/>
      <c r="BF191" s="7"/>
      <c r="BG191" s="7"/>
      <c r="BH191" s="7"/>
    </row>
    <row r="192" spans="2:60" s="3" customFormat="1" ht="14.4" x14ac:dyDescent="0.3">
      <c r="B192" s="1"/>
      <c r="C192" s="12"/>
      <c r="AP192" s="8"/>
      <c r="AU192" s="114"/>
      <c r="BF192" s="7"/>
      <c r="BG192" s="7"/>
      <c r="BH192" s="7"/>
    </row>
    <row r="193" spans="2:60" s="3" customFormat="1" ht="14.4" x14ac:dyDescent="0.3">
      <c r="B193" s="1"/>
      <c r="C193" s="12"/>
      <c r="AP193" s="8"/>
      <c r="AU193" s="114"/>
      <c r="BF193" s="7"/>
      <c r="BG193" s="7"/>
      <c r="BH193" s="7"/>
    </row>
    <row r="194" spans="2:60" s="3" customFormat="1" ht="14.4" x14ac:dyDescent="0.3">
      <c r="B194" s="1"/>
      <c r="C194" s="12"/>
      <c r="AP194" s="8"/>
      <c r="AU194" s="114"/>
      <c r="BF194" s="7"/>
      <c r="BG194" s="7"/>
      <c r="BH194" s="7"/>
    </row>
  </sheetData>
  <conditionalFormatting sqref="I34">
    <cfRule type="duplicateValues" dxfId="18" priority="9"/>
  </conditionalFormatting>
  <conditionalFormatting sqref="I35">
    <cfRule type="duplicateValues" dxfId="17" priority="8"/>
  </conditionalFormatting>
  <conditionalFormatting sqref="T3:T4">
    <cfRule type="duplicateValues" dxfId="16" priority="10"/>
  </conditionalFormatting>
  <conditionalFormatting sqref="T195:T1048576 T2:T19 T21:T23">
    <cfRule type="duplicateValues" dxfId="15" priority="17"/>
  </conditionalFormatting>
  <conditionalFormatting sqref="U195:U1048576 U1:U35">
    <cfRule type="duplicateValues" dxfId="14" priority="28"/>
  </conditionalFormatting>
  <conditionalFormatting sqref="U38">
    <cfRule type="duplicateValues" dxfId="13" priority="1"/>
  </conditionalFormatting>
  <conditionalFormatting sqref="U39">
    <cfRule type="duplicateValues" dxfId="12" priority="3"/>
  </conditionalFormatting>
  <conditionalFormatting sqref="U40">
    <cfRule type="duplicateValues" dxfId="11" priority="2"/>
  </conditionalFormatting>
  <conditionalFormatting sqref="V18">
    <cfRule type="duplicateValues" dxfId="10" priority="24"/>
  </conditionalFormatting>
  <conditionalFormatting sqref="V19 Y19">
    <cfRule type="duplicateValues" dxfId="9" priority="22"/>
  </conditionalFormatting>
  <conditionalFormatting sqref="V22:V23">
    <cfRule type="duplicateValues" dxfId="8" priority="11"/>
  </conditionalFormatting>
  <conditionalFormatting sqref="X21:Y21">
    <cfRule type="duplicateValues" dxfId="7" priority="15"/>
  </conditionalFormatting>
  <conditionalFormatting sqref="AC15">
    <cfRule type="duplicateValues" dxfId="6" priority="5"/>
  </conditionalFormatting>
  <conditionalFormatting sqref="AC16">
    <cfRule type="duplicateValues" dxfId="5" priority="4"/>
  </conditionalFormatting>
  <conditionalFormatting sqref="AC17">
    <cfRule type="duplicateValues" dxfId="4" priority="26"/>
  </conditionalFormatting>
  <conditionalFormatting sqref="AC18:AC19">
    <cfRule type="duplicateValues" dxfId="3" priority="36"/>
  </conditionalFormatting>
  <conditionalFormatting sqref="AC20">
    <cfRule type="duplicateValues" dxfId="2" priority="6"/>
  </conditionalFormatting>
  <conditionalFormatting sqref="AC22:AC23">
    <cfRule type="duplicateValues" dxfId="1" priority="13"/>
  </conditionalFormatting>
  <conditionalFormatting sqref="AD22:AD23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Santosh Pote</dc:creator>
  <cp:keywords/>
  <dc:description/>
  <cp:lastModifiedBy>Sashwat Ravishankar</cp:lastModifiedBy>
  <cp:revision/>
  <dcterms:created xsi:type="dcterms:W3CDTF">2015-06-05T18:17:20Z</dcterms:created>
  <dcterms:modified xsi:type="dcterms:W3CDTF">2025-06-30T10:11:15Z</dcterms:modified>
  <cp:category/>
  <cp:contentStatus/>
</cp:coreProperties>
</file>