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ssas\Desktop\datasciencecamp\"/>
    </mc:Choice>
  </mc:AlternateContent>
  <xr:revisionPtr revIDLastSave="0" documentId="10_ncr:8100000_{643575E6-936F-4174-A995-876C53B3586B}" xr6:coauthVersionLast="34" xr6:coauthVersionMax="34" xr10:uidLastSave="{00000000-0000-0000-0000-000000000000}"/>
  <bookViews>
    <workbookView xWindow="0" yWindow="0" windowWidth="14380" windowHeight="6750" xr2:uid="{00000000-000D-0000-FFFF-FFFF00000000}"/>
  </bookViews>
  <sheets>
    <sheet name="Sheet1" sheetId="1" r:id="rId1"/>
    <sheet name="Stacked, State vs. Category" sheetId="3" r:id="rId2"/>
    <sheet name="Stacked, State vs. Subcategory" sheetId="5" r:id="rId3"/>
    <sheet name="Line, State over Date Created" sheetId="6" r:id="rId4"/>
    <sheet name="BONUS, Percent State over Goal" sheetId="7" r:id="rId5"/>
    <sheet name="Stacked, State vs. Spotlight" sheetId="10" r:id="rId6"/>
    <sheet name="State vs. Spotlight+Category" sheetId="16" r:id="rId7"/>
  </sheets>
  <definedNames>
    <definedName name="_xlnm._FilterDatabase" localSheetId="0" hidden="1">Sheet1!$F$1:$F$4115</definedName>
  </definedNames>
  <calcPr calcId="162913" concurrentCalc="0"/>
  <pivotCaches>
    <pivotCache cacheId="18" r:id="rId8"/>
    <pivotCache cacheId="1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7" l="1"/>
  <c r="B2" i="7"/>
  <c r="D2" i="7"/>
  <c r="E2" i="7"/>
  <c r="G2" i="7"/>
  <c r="H2" i="7"/>
  <c r="C3" i="7"/>
  <c r="B3" i="7"/>
  <c r="D3" i="7"/>
  <c r="E3" i="7"/>
  <c r="G3" i="7"/>
  <c r="H3" i="7"/>
  <c r="C4" i="7"/>
  <c r="B4" i="7"/>
  <c r="D4" i="7"/>
  <c r="E4" i="7"/>
  <c r="G4" i="7"/>
  <c r="H4" i="7"/>
  <c r="C5" i="7"/>
  <c r="B5" i="7"/>
  <c r="D5" i="7"/>
  <c r="E5" i="7"/>
  <c r="G5" i="7"/>
  <c r="H5" i="7"/>
  <c r="C6" i="7"/>
  <c r="B6" i="7"/>
  <c r="D6" i="7"/>
  <c r="E6" i="7"/>
  <c r="G6" i="7"/>
  <c r="H6" i="7"/>
  <c r="C7" i="7"/>
  <c r="B7" i="7"/>
  <c r="D7" i="7"/>
  <c r="E7" i="7"/>
  <c r="G7" i="7"/>
  <c r="H7" i="7"/>
  <c r="C8" i="7"/>
  <c r="B8" i="7"/>
  <c r="D8" i="7"/>
  <c r="E8" i="7"/>
  <c r="G8" i="7"/>
  <c r="H8" i="7"/>
  <c r="C9" i="7"/>
  <c r="B9" i="7"/>
  <c r="D9" i="7"/>
  <c r="E9" i="7"/>
  <c r="G9" i="7"/>
  <c r="H9" i="7"/>
  <c r="C10" i="7"/>
  <c r="B10" i="7"/>
  <c r="D10" i="7"/>
  <c r="E10" i="7"/>
  <c r="G10" i="7"/>
  <c r="H10" i="7"/>
  <c r="C11" i="7"/>
  <c r="B11" i="7"/>
  <c r="D11" i="7"/>
  <c r="E11" i="7"/>
  <c r="G11" i="7"/>
  <c r="H11" i="7"/>
  <c r="C12" i="7"/>
  <c r="B12" i="7"/>
  <c r="D12" i="7"/>
  <c r="E12" i="7"/>
  <c r="G12" i="7"/>
  <c r="H12" i="7"/>
  <c r="C13" i="7"/>
  <c r="B13" i="7"/>
  <c r="D13" i="7"/>
  <c r="E13" i="7"/>
  <c r="G13" i="7"/>
  <c r="H13" i="7"/>
  <c r="F3" i="7"/>
  <c r="F4" i="7"/>
  <c r="F5" i="7"/>
  <c r="F6" i="7"/>
  <c r="F7" i="7"/>
  <c r="F8" i="7"/>
  <c r="F9" i="7"/>
  <c r="F10" i="7"/>
  <c r="F11" i="7"/>
  <c r="F12" i="7"/>
  <c r="F13" i="7"/>
  <c r="F2" i="7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</calcChain>
</file>

<file path=xl/sharedStrings.xml><?xml version="1.0" encoding="utf-8"?>
<sst xmlns="http://schemas.openxmlformats.org/spreadsheetml/2006/main" count="24860" uniqueCount="8403">
  <si>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</si>
  <si>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</si>
  <si>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</si>
  <si>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</si>
  <si>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</si>
  <si>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</si>
  <si>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</si>
  <si>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</si>
  <si>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</si>
  <si>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</si>
  <si>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</si>
  <si>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</si>
  <si>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</si>
  <si>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</si>
  <si>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</si>
  <si>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</si>
  <si>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</si>
  <si>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</si>
  <si>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</si>
  <si>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</si>
  <si>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</si>
  <si>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</si>
  <si>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</si>
  <si>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</si>
  <si>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</si>
  <si>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</si>
  <si>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</si>
  <si>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</si>
  <si>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</si>
  <si>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</si>
  <si>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</si>
  <si>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</si>
  <si>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</si>
  <si>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</si>
  <si>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</si>
  <si>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</si>
  <si>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</si>
  <si>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</si>
  <si>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</si>
  <si>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</si>
  <si>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</si>
  <si>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</si>
  <si>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</si>
  <si>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</si>
  <si>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</si>
  <si>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</si>
  <si>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</si>
  <si>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</si>
  <si>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</si>
  <si>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</si>
  <si>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</si>
  <si>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</si>
  <si>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</si>
  <si>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</si>
  <si>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</si>
  <si>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</si>
  <si>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</si>
  <si>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</si>
  <si>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</si>
  <si>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</si>
  <si>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</si>
  <si>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</si>
  <si>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</si>
  <si>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</si>
  <si>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</si>
  <si>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</si>
  <si>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</si>
  <si>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</si>
  <si>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</si>
  <si>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</si>
  <si>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</si>
  <si>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</si>
  <si>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</si>
  <si>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</si>
  <si>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</si>
  <si>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</si>
  <si>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</si>
  <si>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</si>
  <si>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</si>
  <si>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</si>
  <si>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</si>
  <si>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</si>
  <si>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</si>
  <si>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</si>
  <si>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</si>
  <si>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</si>
  <si>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</si>
  <si>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</si>
  <si>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</si>
  <si>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</si>
  <si>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</si>
  <si>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</si>
  <si>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</si>
  <si>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</si>
  <si>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</si>
  <si>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</si>
  <si>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</si>
  <si>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</si>
  <si>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</si>
  <si>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</si>
  <si>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</si>
  <si>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</si>
  <si>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</si>
  <si>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</si>
  <si>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</si>
  <si>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</si>
  <si>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</si>
  <si>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</si>
  <si>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</si>
  <si>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</si>
  <si>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</si>
  <si>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</si>
  <si>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</si>
  <si>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</si>
  <si>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</si>
  <si>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</si>
  <si>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</si>
  <si>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</si>
  <si>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</si>
  <si>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</si>
  <si>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</si>
  <si>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</si>
  <si>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</si>
  <si>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</si>
  <si>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</si>
  <si>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</si>
  <si>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</si>
  <si>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</si>
  <si>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</si>
  <si>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</si>
  <si>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</si>
  <si>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</si>
  <si>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</si>
  <si>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</si>
  <si>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</si>
  <si>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</si>
  <si>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</si>
  <si>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</si>
  <si>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</si>
  <si>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</si>
  <si>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</si>
  <si>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</si>
  <si>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</si>
  <si>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</si>
  <si>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</si>
  <si>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</si>
  <si>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</si>
  <si>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</si>
  <si>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</si>
  <si>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</si>
  <si>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</si>
  <si>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</si>
  <si>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</si>
  <si>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</si>
  <si>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</si>
  <si>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</si>
  <si>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</si>
  <si>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</si>
  <si>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</si>
  <si>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</si>
  <si>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</si>
  <si>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</si>
  <si>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</si>
  <si>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</si>
  <si>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</si>
  <si>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</si>
  <si>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</si>
  <si>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</si>
  <si>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</si>
  <si>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</si>
  <si>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</si>
  <si>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</si>
  <si>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</si>
  <si>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</si>
  <si>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</si>
  <si>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</si>
  <si>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</si>
  <si>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</si>
  <si>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</si>
  <si>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</si>
  <si>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</si>
  <si>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</si>
  <si>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</si>
  <si>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</si>
  <si>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</si>
  <si>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</si>
  <si>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</si>
  <si>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</si>
  <si>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</si>
  <si>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</si>
  <si>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</si>
  <si>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</si>
  <si>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</si>
  <si>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</si>
  <si>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</si>
  <si>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</si>
  <si>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</si>
  <si>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</si>
  <si>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</si>
  <si>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</si>
  <si>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</si>
  <si>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</si>
  <si>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</si>
  <si>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</si>
  <si>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</si>
  <si>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</si>
  <si>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</si>
  <si>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</si>
  <si>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</si>
  <si>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</si>
  <si>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</si>
  <si>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</si>
  <si>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</si>
  <si>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</si>
  <si>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</si>
  <si>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</si>
  <si>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</si>
  <si>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</si>
  <si>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</si>
  <si>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</si>
  <si>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</si>
  <si>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</si>
  <si>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</si>
  <si>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</si>
  <si>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</si>
  <si>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</si>
  <si>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</si>
  <si>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</si>
  <si>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</si>
  <si>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</si>
  <si>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</si>
  <si>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</si>
  <si>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</si>
  <si>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</si>
  <si>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</si>
  <si>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</si>
  <si>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</si>
  <si>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</si>
  <si>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</si>
  <si>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</si>
  <si>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</si>
  <si>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</si>
  <si>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</si>
  <si>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</si>
  <si>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</si>
  <si>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</si>
  <si>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</si>
  <si>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</si>
  <si>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</si>
  <si>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</si>
  <si>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</si>
  <si>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</si>
  <si>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</si>
  <si>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</si>
  <si>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</si>
  <si>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</si>
  <si>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</si>
  <si>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</si>
  <si>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</si>
  <si>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</si>
  <si>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</si>
  <si>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</si>
  <si>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</si>
  <si>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</si>
  <si>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</si>
  <si>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</si>
  <si>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</si>
  <si>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</si>
  <si>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</si>
  <si>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</si>
  <si>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</si>
  <si>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</si>
  <si>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</si>
  <si>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</si>
  <si>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</si>
  <si>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</si>
  <si>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</si>
  <si>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</si>
  <si>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</si>
  <si>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</si>
  <si>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</si>
  <si>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</si>
  <si>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</si>
  <si>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</si>
  <si>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</si>
  <si>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</si>
  <si>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</si>
  <si>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</si>
  <si>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</si>
  <si>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</si>
  <si>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</si>
  <si>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</si>
  <si>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</si>
  <si>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</si>
  <si>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</si>
  <si>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</si>
  <si>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</si>
  <si>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</si>
  <si>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</si>
  <si>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</si>
  <si>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</si>
  <si>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</si>
  <si>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</si>
  <si>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</si>
  <si>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</si>
  <si>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</si>
  <si>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</si>
  <si>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</si>
  <si>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</si>
  <si>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</si>
  <si>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</si>
  <si>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</si>
  <si>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</si>
  <si>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</si>
  <si>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</si>
  <si>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</si>
  <si>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</si>
  <si>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</si>
  <si>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</si>
  <si>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</si>
  <si>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</si>
  <si>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</si>
  <si>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</si>
  <si>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</si>
  <si>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</si>
  <si>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</si>
  <si>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</si>
  <si>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</si>
  <si>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</si>
  <si>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</si>
  <si>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</si>
  <si>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</si>
  <si>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</si>
  <si>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</si>
  <si>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</si>
  <si>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</si>
  <si>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</si>
  <si>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</si>
  <si>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</si>
  <si>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</si>
  <si>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</si>
  <si>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</si>
  <si>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</si>
  <si>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</si>
  <si>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</si>
  <si>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</si>
  <si>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</si>
  <si>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</si>
  <si>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</si>
  <si>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</si>
  <si>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</si>
  <si>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</si>
  <si>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</si>
  <si>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</si>
  <si>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</si>
  <si>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</si>
  <si>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</si>
  <si>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</si>
  <si>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</si>
  <si>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</si>
  <si>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</si>
  <si>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</si>
  <si>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</si>
  <si>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</si>
  <si>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</si>
  <si>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</si>
  <si>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</si>
  <si>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</si>
  <si>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</si>
  <si>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</si>
  <si>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</si>
  <si>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</si>
  <si>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</si>
  <si>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</si>
  <si>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</si>
  <si>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</si>
  <si>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</si>
  <si>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</si>
  <si>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</si>
  <si>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</si>
  <si>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</si>
  <si>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</si>
  <si>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</si>
  <si>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</si>
  <si>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</si>
  <si>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</si>
  <si>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</si>
  <si>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</si>
  <si>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</si>
  <si>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</si>
  <si>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</si>
  <si>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</si>
  <si>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</si>
  <si>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</si>
  <si>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</si>
  <si>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</si>
  <si>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</si>
  <si>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</si>
  <si>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</si>
  <si>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</si>
  <si>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</si>
  <si>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</si>
  <si>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</si>
  <si>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</si>
  <si>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</si>
  <si>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</si>
  <si>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</si>
  <si>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</si>
  <si>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</si>
  <si>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</si>
  <si>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</si>
  <si>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</si>
  <si>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</si>
  <si>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</si>
  <si>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</si>
  <si>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</si>
  <si>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</si>
  <si>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</si>
  <si>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</si>
  <si>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</si>
  <si>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</si>
  <si>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</si>
  <si>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</si>
  <si>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</si>
  <si>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</si>
  <si>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</si>
  <si>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</si>
  <si>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</si>
  <si>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</si>
  <si>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</si>
  <si>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</si>
  <si>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</si>
  <si>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</si>
  <si>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</si>
  <si>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</si>
  <si>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</si>
  <si>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</si>
  <si>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</si>
  <si>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</si>
  <si>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</si>
  <si>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</si>
  <si>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</si>
  <si>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</si>
  <si>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</si>
  <si>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</si>
  <si>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</si>
  <si>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</si>
  <si>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</si>
  <si>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</si>
  <si>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</si>
  <si>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</si>
  <si>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</si>
  <si>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</si>
  <si>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</si>
  <si>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</si>
  <si>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</si>
  <si>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</si>
  <si>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</si>
  <si>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</si>
  <si>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</si>
  <si>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</si>
  <si>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</si>
  <si>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</si>
  <si>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</si>
  <si>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</si>
  <si>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</si>
  <si>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</si>
  <si>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</si>
  <si>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</si>
  <si>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</si>
  <si>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</si>
  <si>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</si>
  <si>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</si>
  <si>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</si>
  <si>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</si>
  <si>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</si>
  <si>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</si>
  <si>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</si>
  <si>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</si>
  <si>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</si>
  <si>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</si>
  <si>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</si>
  <si>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</si>
  <si>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</si>
  <si>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</si>
  <si>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</si>
  <si>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</si>
  <si>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</si>
  <si>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</si>
  <si>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</si>
  <si>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</si>
  <si>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</si>
  <si>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</si>
  <si>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</si>
  <si>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</si>
  <si>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</si>
  <si>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</si>
  <si>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</si>
  <si>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</si>
  <si>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</si>
  <si>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</si>
  <si>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</si>
  <si>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</si>
  <si>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</si>
  <si>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</si>
  <si>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</si>
  <si>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</si>
  <si>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</si>
  <si>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</si>
  <si>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</si>
  <si>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</si>
  <si>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</si>
  <si>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</si>
  <si>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</si>
  <si>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</si>
  <si>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</si>
  <si>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</si>
  <si>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</si>
  <si>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</si>
  <si>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</si>
  <si>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</si>
  <si>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</si>
  <si>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</si>
  <si>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</si>
  <si>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</si>
  <si>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</si>
  <si>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</si>
  <si>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</si>
  <si>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</si>
  <si>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</si>
  <si>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</si>
  <si>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</si>
  <si>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</si>
  <si>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</si>
  <si>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</si>
  <si>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</si>
  <si>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</si>
  <si>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</si>
  <si>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</si>
  <si>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</si>
  <si>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</si>
  <si>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</si>
  <si>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</si>
  <si>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</si>
  <si>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</si>
  <si>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</si>
  <si>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</si>
  <si>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</si>
  <si>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</si>
  <si>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</si>
  <si>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</si>
  <si>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</si>
  <si>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</si>
  <si>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</si>
  <si>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</si>
  <si>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</si>
  <si>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</si>
  <si>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</si>
  <si>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</si>
  <si>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</si>
  <si>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</si>
  <si>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</si>
  <si>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</si>
  <si>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</si>
  <si>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</si>
  <si>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</si>
  <si>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</si>
  <si>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</si>
  <si>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</si>
  <si>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</si>
  <si>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</si>
  <si>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</si>
  <si>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</si>
  <si>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</si>
  <si>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</si>
  <si>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</si>
  <si>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</si>
  <si>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</si>
  <si>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</si>
  <si>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</si>
  <si>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</si>
  <si>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</si>
  <si>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</si>
  <si>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</si>
  <si>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</si>
  <si>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</si>
  <si>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</si>
  <si>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</si>
  <si>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</si>
  <si>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</si>
  <si>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</si>
  <si>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</si>
  <si>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</si>
  <si>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</si>
  <si>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</si>
  <si>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</si>
  <si>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</si>
  <si>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</si>
  <si>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</si>
  <si>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</si>
  <si>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</si>
  <si>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</si>
  <si>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</si>
  <si>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</si>
  <si>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</si>
  <si>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</si>
  <si>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</si>
  <si>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</si>
  <si>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</si>
  <si>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</si>
  <si>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</si>
  <si>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</si>
  <si>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</si>
  <si>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</si>
  <si>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</si>
  <si>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</si>
  <si>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</si>
  <si>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</si>
  <si>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</si>
  <si>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</si>
  <si>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</si>
  <si>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</si>
  <si>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</si>
  <si>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</si>
  <si>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</si>
  <si>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</si>
  <si>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</si>
  <si>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</si>
  <si>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</si>
  <si>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</si>
  <si>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</si>
  <si>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</si>
  <si>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</si>
  <si>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</si>
  <si>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</si>
  <si>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</si>
  <si>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</si>
  <si>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</si>
  <si>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</si>
  <si>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</si>
  <si>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</si>
  <si>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</si>
  <si>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</si>
  <si>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</si>
  <si>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</si>
  <si>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</si>
  <si>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</si>
  <si>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</si>
  <si>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</si>
  <si>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</si>
  <si>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</si>
  <si>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</si>
  <si>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</si>
  <si>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</si>
  <si>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</si>
  <si>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</si>
  <si>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</si>
  <si>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</si>
  <si>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</si>
  <si>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</si>
  <si>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</si>
  <si>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</si>
  <si>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</si>
  <si>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</si>
  <si>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</si>
  <si>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</si>
  <si>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</si>
  <si>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</si>
  <si>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</si>
  <si>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</si>
  <si>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</si>
  <si>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</si>
  <si>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</si>
  <si>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</si>
  <si>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</si>
  <si>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</si>
  <si>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</si>
  <si>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</si>
  <si>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</si>
  <si>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</si>
  <si>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</si>
  <si>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</si>
  <si>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</si>
  <si>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</si>
  <si>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</si>
  <si>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</si>
  <si>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</si>
  <si>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</si>
  <si>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</si>
  <si>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</si>
  <si>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</si>
  <si>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</si>
  <si>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</si>
  <si>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</si>
  <si>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</si>
  <si>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</si>
  <si>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</si>
  <si>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</si>
  <si>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</si>
  <si>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</si>
  <si>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</si>
  <si>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</si>
  <si>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</si>
  <si>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</si>
  <si>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</si>
  <si>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</si>
  <si>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</si>
  <si>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</si>
  <si>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</si>
  <si>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</si>
  <si>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</si>
  <si>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</si>
  <si>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</si>
  <si>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</si>
  <si>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</si>
  <si>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</si>
  <si>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</si>
  <si>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</si>
  <si>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</si>
  <si>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</si>
  <si>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</si>
  <si>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</si>
  <si>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</si>
  <si>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</si>
  <si>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</si>
  <si>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</si>
  <si>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</si>
  <si>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</si>
  <si>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</si>
  <si>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</si>
  <si>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</si>
  <si>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</si>
  <si>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</si>
  <si>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</si>
  <si>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</si>
  <si>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</si>
  <si>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</si>
  <si>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</si>
  <si>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</si>
  <si>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</si>
  <si>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</si>
  <si>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</si>
  <si>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</si>
  <si>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</si>
  <si>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</si>
  <si>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</si>
  <si>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</si>
  <si>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</si>
  <si>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</si>
  <si>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</si>
  <si>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</si>
  <si>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</si>
  <si>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</si>
  <si>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</si>
  <si>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</si>
  <si>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</si>
  <si>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</si>
  <si>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</si>
  <si>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</si>
  <si>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</si>
  <si>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</si>
  <si>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</si>
  <si>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</si>
  <si>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</si>
  <si>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</si>
  <si>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</si>
  <si>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</si>
  <si>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</si>
  <si>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</si>
  <si>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</si>
  <si>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</si>
  <si>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</si>
  <si>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</si>
  <si>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</si>
  <si>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</si>
  <si>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</si>
  <si>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</si>
  <si>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</si>
  <si>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</si>
  <si>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</si>
  <si>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</si>
  <si>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</si>
  <si>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</si>
  <si>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</si>
  <si>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</si>
  <si>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</si>
  <si>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</si>
  <si>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</si>
  <si>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</si>
  <si>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</si>
  <si>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</si>
  <si>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</si>
  <si>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</si>
  <si>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</si>
  <si>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</si>
  <si>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</si>
  <si>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</si>
  <si>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</si>
  <si>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</si>
  <si>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</si>
  <si>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</si>
  <si>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</si>
  <si>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</si>
  <si>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</si>
  <si>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</si>
  <si>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</si>
  <si>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</si>
  <si>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</si>
  <si>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</si>
  <si>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</si>
  <si>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</si>
  <si>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</si>
  <si>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</si>
  <si>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</si>
  <si>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</si>
  <si>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</si>
  <si>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</si>
  <si>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</si>
  <si>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</si>
  <si>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</si>
  <si>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</si>
  <si>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</si>
  <si>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</si>
  <si>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</si>
  <si>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</si>
  <si>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</si>
  <si>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</si>
  <si>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</si>
  <si>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</si>
  <si>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</si>
  <si>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</si>
  <si>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</si>
  <si>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</si>
  <si>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</si>
  <si>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</si>
  <si>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</si>
  <si>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</si>
  <si>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</si>
  <si>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</si>
  <si>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</si>
  <si>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</si>
  <si>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</si>
  <si>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</si>
  <si>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</si>
  <si>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</si>
  <si>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</si>
  <si>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</si>
  <si>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</si>
  <si>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</si>
  <si>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</si>
  <si>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</si>
  <si>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</si>
  <si>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</si>
  <si>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</si>
  <si>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</si>
  <si>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</si>
  <si>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</si>
  <si>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</si>
  <si>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</si>
  <si>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</si>
  <si>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</si>
  <si>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</si>
  <si>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</si>
  <si>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</si>
  <si>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</si>
  <si>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</si>
  <si>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</si>
  <si>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</si>
  <si>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</si>
  <si>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</si>
  <si>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</si>
  <si>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</si>
  <si>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</si>
  <si>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</si>
  <si>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</si>
  <si>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</si>
  <si>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</si>
  <si>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</si>
  <si>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</si>
  <si>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</si>
  <si>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</si>
  <si>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</si>
  <si>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</si>
  <si>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</si>
  <si>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</si>
  <si>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</si>
  <si>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</si>
  <si>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</si>
  <si>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</si>
  <si>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</si>
  <si>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</si>
  <si>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</si>
  <si>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</si>
  <si>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</si>
  <si>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</si>
  <si>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</si>
  <si>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</si>
  <si>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</si>
  <si>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</si>
  <si>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</si>
  <si>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</si>
  <si>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</si>
  <si>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</si>
  <si>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</si>
  <si>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</si>
  <si>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</si>
  <si>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</si>
  <si>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</si>
  <si>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</si>
  <si>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</si>
  <si>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</si>
  <si>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</si>
  <si>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</si>
  <si>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</si>
  <si>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</si>
  <si>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</si>
  <si>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</si>
  <si>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</si>
  <si>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</si>
  <si>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</si>
  <si>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</si>
  <si>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</si>
  <si>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</si>
  <si>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</si>
  <si>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</si>
  <si>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</si>
  <si>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</si>
  <si>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</si>
  <si>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</si>
  <si>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</si>
  <si>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</si>
  <si>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</si>
  <si>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</si>
  <si>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</si>
  <si>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</si>
  <si>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</si>
  <si>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</si>
  <si>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</si>
  <si>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</si>
  <si>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</si>
  <si>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</si>
  <si>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</si>
  <si>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</si>
  <si>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</si>
  <si>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</si>
  <si>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</si>
  <si>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</si>
  <si>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</si>
  <si>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</si>
  <si>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</si>
  <si>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</si>
  <si>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</si>
  <si>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</si>
  <si>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</si>
  <si>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</si>
  <si>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</si>
  <si>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</si>
  <si>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</si>
  <si>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</si>
  <si>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</si>
  <si>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</si>
  <si>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</si>
  <si>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</si>
  <si>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</si>
  <si>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</si>
  <si>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</si>
  <si>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</si>
  <si>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</si>
  <si>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</si>
  <si>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</si>
  <si>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</si>
  <si>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</si>
  <si>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</si>
  <si>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</si>
  <si>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</si>
  <si>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</si>
  <si>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</si>
  <si>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</si>
  <si>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</si>
  <si>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</si>
  <si>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</si>
  <si>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</si>
  <si>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</si>
  <si>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</si>
  <si>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</si>
  <si>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</si>
  <si>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</si>
  <si>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</si>
  <si>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</si>
  <si>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</si>
  <si>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</si>
  <si>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</si>
  <si>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</si>
  <si>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</si>
  <si>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</si>
  <si>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</si>
  <si>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</si>
  <si>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</si>
  <si>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</si>
  <si>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</si>
  <si>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</si>
  <si>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</si>
  <si>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</si>
  <si>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</si>
  <si>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</si>
  <si>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</si>
  <si>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</si>
  <si>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</si>
  <si>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</si>
  <si>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</si>
  <si>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</si>
  <si>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</si>
  <si>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</si>
  <si>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</si>
  <si>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</si>
  <si>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</si>
  <si>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</si>
  <si>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</si>
  <si>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</si>
  <si>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</si>
  <si>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</si>
  <si>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</si>
  <si>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</si>
  <si>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</si>
  <si>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</si>
  <si>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</si>
  <si>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</si>
  <si>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</si>
  <si>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</si>
  <si>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</si>
  <si>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</si>
  <si>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</si>
  <si>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</si>
  <si>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</si>
  <si>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</si>
  <si>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</si>
  <si>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</si>
  <si>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</si>
  <si>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</si>
  <si>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</si>
  <si>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</si>
  <si>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</si>
  <si>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</si>
  <si>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</si>
  <si>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</si>
  <si>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</si>
  <si>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</si>
  <si>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</si>
  <si>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</si>
  <si>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</si>
  <si>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</si>
  <si>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</si>
  <si>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</si>
  <si>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</si>
  <si>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</si>
  <si>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</si>
  <si>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</si>
  <si>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</si>
  <si>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</si>
  <si>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</si>
  <si>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</si>
  <si>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</si>
  <si>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</si>
  <si>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</si>
  <si>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</si>
  <si>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</si>
  <si>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</si>
  <si>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</si>
  <si>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</si>
  <si>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</si>
  <si>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</si>
  <si>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</si>
  <si>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</si>
  <si>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</si>
  <si>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</si>
  <si>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</si>
  <si>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</si>
  <si>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</si>
  <si>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</si>
  <si>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</si>
  <si>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</si>
  <si>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</si>
  <si>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</si>
  <si>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</si>
  <si>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</si>
  <si>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</si>
  <si>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</si>
  <si>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</si>
  <si>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</si>
  <si>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</si>
  <si>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</si>
  <si>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</si>
  <si>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</si>
  <si>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</si>
  <si>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</si>
  <si>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</si>
  <si>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</si>
  <si>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</si>
  <si>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</si>
  <si>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</si>
  <si>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</si>
  <si>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</si>
  <si>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</si>
  <si>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</si>
  <si>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</si>
  <si>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</si>
  <si>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</si>
  <si>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</si>
  <si>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</si>
  <si>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</si>
  <si>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</si>
  <si>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</si>
  <si>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</si>
  <si>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</si>
  <si>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</si>
  <si>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</si>
  <si>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</si>
  <si>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</si>
  <si>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</si>
  <si>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</si>
  <si>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</si>
  <si>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</si>
  <si>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</si>
  <si>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</si>
  <si>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</si>
  <si>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</si>
  <si>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</si>
  <si>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</si>
  <si>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</si>
  <si>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</si>
  <si>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</si>
  <si>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</si>
  <si>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</si>
  <si>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</si>
  <si>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</si>
  <si>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</si>
  <si>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</si>
  <si>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</si>
  <si>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</si>
  <si>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</si>
  <si>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</si>
  <si>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</si>
  <si>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</si>
  <si>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</si>
  <si>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</si>
  <si>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</si>
  <si>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</si>
  <si>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</si>
  <si>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</si>
  <si>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</si>
  <si>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</si>
  <si>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</si>
  <si>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</si>
  <si>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</si>
  <si>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</si>
  <si>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</si>
  <si>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</si>
  <si>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</si>
  <si>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</si>
  <si>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</si>
  <si>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</si>
  <si>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</si>
  <si>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</si>
  <si>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</si>
  <si>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</si>
  <si>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</si>
  <si>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</si>
  <si>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</si>
  <si>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</si>
  <si>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</si>
  <si>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</si>
  <si>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</si>
  <si>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</si>
  <si>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</si>
  <si>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</si>
  <si>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</si>
  <si>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</si>
  <si>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</si>
  <si>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</si>
  <si>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</si>
  <si>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</si>
  <si>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</si>
  <si>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</si>
  <si>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</si>
  <si>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</si>
  <si>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</si>
  <si>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</si>
  <si>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</si>
  <si>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</si>
  <si>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</si>
  <si>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</si>
  <si>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</si>
  <si>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</si>
  <si>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</si>
  <si>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</si>
  <si>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</si>
  <si>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</si>
  <si>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</si>
  <si>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</si>
  <si>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</si>
  <si>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</si>
  <si>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</si>
  <si>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</si>
  <si>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</si>
  <si>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</si>
  <si>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</si>
  <si>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</si>
  <si>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</si>
  <si>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</si>
  <si>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</si>
  <si>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</si>
  <si>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</si>
  <si>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</si>
  <si>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</si>
  <si>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</si>
  <si>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</si>
  <si>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</si>
  <si>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</si>
  <si>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</si>
  <si>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</si>
  <si>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</si>
  <si>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</si>
  <si>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</si>
  <si>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</si>
  <si>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</si>
  <si>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</si>
  <si>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</si>
  <si>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</si>
  <si>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</si>
  <si>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</si>
  <si>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</si>
  <si>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</si>
  <si>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</si>
  <si>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</si>
  <si>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</si>
  <si>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</si>
  <si>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</si>
  <si>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</si>
  <si>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</si>
  <si>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</si>
  <si>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</si>
  <si>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</si>
  <si>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</si>
  <si>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</si>
  <si>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</si>
  <si>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</si>
  <si>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</si>
  <si>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</si>
  <si>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</si>
  <si>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</si>
  <si>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</si>
  <si>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</si>
  <si>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</si>
  <si>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</si>
  <si>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</si>
  <si>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</si>
  <si>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</si>
  <si>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</si>
  <si>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</si>
  <si>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</si>
  <si>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</si>
  <si>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</si>
  <si>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</si>
  <si>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</si>
  <si>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</si>
  <si>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</si>
  <si>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</si>
  <si>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</si>
  <si>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</si>
  <si>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</si>
  <si>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</si>
  <si>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</si>
  <si>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</si>
  <si>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</si>
  <si>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</si>
  <si>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</si>
  <si>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</si>
  <si>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</si>
  <si>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</si>
  <si>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</si>
  <si>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</si>
  <si>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</si>
  <si>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</si>
  <si>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</si>
  <si>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</si>
  <si>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</si>
  <si>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</si>
  <si>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</si>
  <si>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</si>
  <si>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</si>
  <si>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</si>
  <si>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</si>
  <si>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</si>
  <si>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</si>
  <si>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</si>
  <si>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</si>
  <si>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</si>
  <si>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</si>
  <si>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</si>
  <si>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</si>
  <si>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</si>
  <si>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</si>
  <si>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</si>
  <si>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</si>
  <si>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</si>
  <si>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</si>
  <si>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</si>
  <si>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</si>
  <si>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</si>
  <si>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</si>
  <si>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</si>
  <si>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</si>
  <si>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</si>
  <si>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</si>
  <si>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</si>
  <si>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</si>
  <si>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</si>
  <si>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</si>
  <si>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</si>
  <si>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</si>
  <si>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</si>
  <si>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</si>
  <si>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</si>
  <si>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</si>
  <si>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</si>
  <si>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</si>
  <si>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</si>
  <si>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</si>
  <si>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</si>
  <si>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</si>
  <si>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</si>
  <si>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</si>
  <si>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</si>
  <si>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</si>
  <si>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</si>
  <si>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</si>
  <si>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</si>
  <si>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</si>
  <si>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</si>
  <si>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</si>
  <si>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</si>
  <si>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</si>
  <si>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</si>
  <si>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</si>
  <si>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</si>
  <si>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</si>
  <si>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</si>
  <si>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</si>
  <si>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</si>
  <si>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</si>
  <si>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</si>
  <si>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</si>
  <si>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</si>
  <si>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</si>
  <si>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</si>
  <si>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</si>
  <si>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</si>
  <si>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</si>
  <si>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</si>
  <si>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</si>
  <si>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</si>
  <si>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</si>
  <si>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</si>
  <si>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</si>
  <si>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</si>
  <si>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</si>
  <si>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</si>
  <si>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</si>
  <si>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</si>
  <si>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</si>
  <si>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</si>
  <si>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</si>
  <si>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</si>
  <si>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</si>
  <si>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</si>
  <si>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</si>
  <si>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</si>
  <si>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</si>
  <si>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</si>
  <si>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</si>
  <si>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</si>
  <si>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</si>
  <si>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</si>
  <si>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</si>
  <si>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</si>
  <si>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</si>
  <si>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</si>
  <si>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</si>
  <si>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</si>
  <si>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</si>
  <si>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</si>
  <si>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</si>
  <si>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</si>
  <si>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</si>
  <si>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</si>
  <si>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</si>
  <si>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</si>
  <si>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</si>
  <si>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</si>
  <si>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</si>
  <si>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</si>
  <si>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</si>
  <si>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</si>
  <si>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</si>
  <si>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</si>
  <si>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</si>
  <si>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</si>
  <si>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</si>
  <si>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</si>
  <si>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</si>
  <si>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</si>
  <si>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</si>
  <si>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</si>
  <si>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</si>
  <si>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</si>
  <si>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</si>
  <si>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</si>
  <si>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</si>
  <si>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</si>
  <si>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</si>
  <si>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</si>
  <si>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</si>
  <si>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</si>
  <si>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</si>
  <si>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</si>
  <si>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</si>
  <si>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</si>
  <si>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</si>
  <si>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</si>
  <si>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</si>
  <si>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</si>
  <si>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</si>
  <si>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</si>
  <si>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</si>
  <si>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</si>
  <si>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</si>
  <si>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</si>
  <si>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</si>
  <si>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</si>
  <si>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</si>
  <si>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</si>
  <si>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</si>
  <si>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</si>
  <si>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</si>
  <si>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</si>
  <si>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</si>
  <si>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</si>
  <si>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</si>
  <si>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</si>
  <si>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</si>
  <si>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</si>
  <si>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</si>
  <si>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</si>
  <si>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</si>
  <si>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</si>
  <si>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</si>
  <si>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</si>
  <si>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</si>
  <si>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</si>
  <si>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</si>
  <si>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</si>
  <si>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</si>
  <si>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</si>
  <si>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</si>
  <si>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</si>
  <si>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</si>
  <si>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</si>
  <si>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</si>
  <si>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</si>
  <si>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</si>
  <si>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</si>
  <si>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</si>
  <si>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</si>
  <si>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</si>
  <si>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</si>
  <si>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</si>
  <si>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</si>
  <si>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</si>
  <si>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</si>
  <si>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</si>
  <si>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</si>
  <si>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</si>
  <si>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</si>
  <si>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</si>
  <si>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</si>
  <si>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</si>
  <si>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</si>
  <si>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</si>
  <si>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</si>
  <si>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</si>
  <si>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</si>
  <si>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</si>
  <si>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</si>
  <si>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</si>
  <si>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</si>
  <si>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</si>
  <si>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</si>
  <si>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</si>
  <si>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</si>
  <si>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</si>
  <si>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</si>
  <si>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</si>
  <si>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</si>
  <si>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</si>
  <si>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</si>
  <si>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</si>
  <si>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</si>
  <si>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</si>
  <si>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</si>
  <si>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</si>
  <si>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</si>
  <si>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</si>
  <si>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</si>
  <si>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</si>
  <si>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</si>
  <si>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</si>
  <si>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</si>
  <si>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</si>
  <si>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</si>
  <si>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</si>
  <si>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</si>
  <si>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</si>
  <si>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</si>
  <si>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</si>
  <si>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</si>
  <si>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</si>
  <si>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</si>
  <si>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</si>
  <si>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</si>
  <si>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</si>
  <si>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</si>
  <si>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</si>
  <si>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</si>
  <si>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</si>
  <si>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</si>
  <si>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</si>
  <si>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</si>
  <si>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</si>
  <si>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</si>
  <si>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</si>
  <si>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</si>
  <si>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</si>
  <si>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</si>
  <si>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</si>
  <si>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</si>
  <si>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</si>
  <si>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</si>
  <si>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</si>
  <si>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</si>
  <si>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</si>
  <si>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</si>
  <si>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</si>
  <si>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</si>
  <si>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</si>
  <si>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</si>
  <si>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</si>
  <si>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</si>
  <si>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</si>
  <si>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</si>
  <si>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</si>
  <si>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</si>
  <si>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</si>
  <si>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</si>
  <si>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</si>
  <si>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</si>
  <si>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</si>
  <si>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</si>
  <si>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</si>
  <si>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</si>
  <si>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</si>
  <si>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</si>
  <si>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</si>
  <si>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</si>
  <si>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</si>
  <si>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</si>
  <si>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</si>
  <si>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</si>
  <si>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</si>
  <si>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</si>
  <si>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</si>
  <si>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</si>
  <si>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</si>
  <si>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</si>
  <si>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</si>
  <si>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</si>
  <si>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</si>
  <si>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</si>
  <si>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</si>
  <si>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</si>
  <si>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</si>
  <si>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</si>
  <si>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</si>
  <si>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</si>
  <si>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</si>
  <si>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</si>
  <si>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</si>
  <si>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</si>
  <si>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</si>
  <si>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</si>
  <si>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</si>
  <si>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</si>
  <si>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</si>
  <si>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</si>
  <si>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</si>
  <si>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</si>
  <si>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</si>
  <si>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</si>
  <si>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</si>
  <si>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</si>
  <si>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</si>
  <si>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</si>
  <si>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</si>
  <si>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</si>
  <si>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</si>
  <si>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</si>
  <si>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</si>
  <si>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</si>
  <si>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</si>
  <si>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</si>
  <si>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</si>
  <si>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</si>
  <si>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</si>
  <si>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</si>
  <si>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</si>
  <si>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</si>
  <si>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</si>
  <si>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</si>
  <si>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</si>
  <si>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</si>
  <si>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</si>
  <si>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</si>
  <si>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</si>
  <si>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</si>
  <si>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</si>
  <si>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</si>
  <si>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</si>
  <si>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</si>
  <si>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</si>
  <si>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</si>
  <si>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</si>
  <si>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</si>
  <si>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</si>
  <si>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</si>
  <si>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</si>
  <si>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</si>
  <si>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</si>
  <si>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</si>
  <si>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</si>
  <si>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</si>
  <si>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</si>
  <si>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</si>
  <si>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</si>
  <si>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</si>
  <si>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</si>
  <si>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</si>
  <si>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</si>
  <si>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</si>
  <si>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</si>
  <si>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</si>
  <si>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</si>
  <si>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</si>
  <si>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</si>
  <si>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</si>
  <si>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</si>
  <si>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</si>
  <si>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</si>
  <si>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</si>
  <si>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</si>
  <si>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</si>
  <si>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</si>
  <si>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</si>
  <si>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</si>
  <si>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</si>
  <si>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</si>
  <si>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</si>
  <si>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</si>
  <si>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</si>
  <si>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</si>
  <si>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</si>
  <si>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</si>
  <si>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</si>
  <si>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</si>
  <si>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</si>
  <si>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</si>
  <si>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</si>
  <si>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</si>
  <si>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</si>
  <si>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</si>
  <si>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</si>
  <si>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</si>
  <si>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</si>
  <si>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</si>
  <si>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</si>
  <si>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</si>
  <si>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</si>
  <si>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</si>
  <si>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</si>
  <si>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</si>
  <si>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</si>
  <si>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</si>
  <si>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</si>
  <si>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</si>
  <si>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</si>
  <si>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</si>
  <si>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</si>
  <si>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</si>
  <si>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</si>
  <si>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</si>
  <si>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</si>
  <si>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</si>
  <si>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</si>
  <si>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</si>
  <si>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</si>
  <si>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</si>
  <si>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</si>
  <si>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</si>
  <si>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</si>
  <si>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</si>
  <si>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</si>
  <si>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</si>
  <si>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</si>
  <si>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</si>
  <si>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</si>
  <si>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</si>
  <si>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</si>
  <si>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</si>
  <si>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</si>
  <si>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</si>
  <si>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</si>
  <si>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</si>
  <si>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</si>
  <si>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</si>
  <si>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</si>
  <si>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</si>
  <si>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</si>
  <si>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</si>
  <si>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</si>
  <si>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</si>
  <si>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</si>
  <si>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</si>
  <si>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</si>
  <si>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</si>
  <si>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</si>
  <si>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</si>
  <si>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</si>
  <si>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</si>
  <si>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</si>
  <si>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</si>
  <si>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</si>
  <si>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</si>
  <si>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</si>
  <si>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</si>
  <si>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</si>
  <si>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</si>
  <si>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</si>
  <si>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</si>
  <si>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</si>
  <si>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</si>
  <si>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</si>
  <si>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</si>
  <si>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</si>
  <si>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</si>
  <si>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</si>
  <si>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</si>
  <si>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</si>
  <si>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</si>
  <si>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</si>
  <si>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</si>
  <si>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</si>
  <si>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</si>
  <si>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</si>
  <si>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</si>
  <si>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</si>
  <si>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</si>
  <si>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</si>
  <si>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</si>
  <si>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</si>
  <si>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</si>
  <si>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</si>
  <si>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</si>
  <si>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</si>
  <si>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</si>
  <si>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</si>
  <si>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</si>
  <si>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</si>
  <si>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</si>
  <si>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</si>
  <si>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</si>
  <si>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</si>
  <si>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</si>
  <si>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</si>
  <si>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</si>
  <si>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</si>
  <si>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</si>
  <si>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</si>
  <si>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</si>
  <si>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</si>
  <si>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</si>
  <si>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</si>
  <si>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</si>
  <si>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</si>
  <si>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</si>
  <si>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</si>
  <si>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</si>
  <si>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</si>
  <si>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</si>
  <si>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</si>
  <si>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</si>
  <si>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</si>
  <si>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</si>
  <si>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</si>
  <si>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</si>
  <si>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</si>
  <si>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</si>
  <si>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</si>
  <si>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</si>
  <si>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</si>
  <si>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</si>
  <si>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</si>
  <si>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</si>
  <si>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</si>
  <si>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</si>
  <si>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</si>
  <si>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</si>
  <si>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</si>
  <si>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</si>
  <si>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</si>
  <si>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</si>
  <si>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</si>
  <si>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</si>
  <si>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</si>
  <si>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</si>
  <si>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</si>
  <si>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</si>
  <si>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</si>
  <si>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</si>
  <si>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</si>
  <si>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</si>
  <si>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</si>
  <si>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</si>
  <si>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</si>
  <si>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</si>
  <si>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</si>
  <si>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</si>
  <si>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</si>
  <si>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</si>
  <si>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</si>
  <si>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</si>
  <si>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</si>
  <si>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</si>
  <si>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</si>
  <si>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</si>
  <si>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</si>
  <si>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</si>
  <si>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</si>
  <si>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</si>
  <si>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</si>
  <si>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</si>
  <si>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</si>
  <si>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</si>
  <si>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</si>
  <si>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</si>
  <si>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</si>
  <si>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</si>
  <si>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</si>
  <si>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</si>
  <si>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</si>
  <si>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</si>
  <si>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</si>
  <si>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</si>
  <si>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</si>
  <si>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</si>
  <si>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</si>
  <si>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</si>
  <si>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</si>
  <si>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</si>
  <si>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</si>
  <si>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</si>
  <si>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</si>
  <si>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</si>
  <si>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</si>
  <si>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</si>
  <si>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</si>
  <si>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</si>
  <si>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</si>
  <si>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</si>
  <si>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</si>
  <si>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</si>
  <si>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</si>
  <si>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</si>
  <si>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</si>
  <si>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</si>
  <si>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</si>
  <si>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</si>
  <si>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</si>
  <si>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</si>
  <si>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</si>
  <si>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</si>
  <si>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</si>
  <si>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</si>
  <si>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</si>
  <si>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</si>
  <si>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</si>
  <si>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</si>
  <si>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</si>
  <si>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</si>
  <si>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</si>
  <si>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</si>
  <si>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</si>
  <si>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</si>
  <si>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</si>
  <si>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</si>
  <si>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</si>
  <si>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</si>
  <si>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</si>
  <si>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</si>
  <si>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</si>
  <si>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</si>
  <si>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</si>
  <si>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</si>
  <si>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</si>
  <si>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</si>
  <si>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</si>
  <si>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</si>
  <si>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</si>
  <si>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</si>
  <si>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</si>
  <si>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</si>
  <si>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</si>
  <si>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</si>
  <si>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</si>
  <si>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</si>
  <si>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</si>
  <si>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</si>
  <si>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</si>
  <si>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</si>
  <si>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</si>
  <si>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</si>
  <si>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</si>
  <si>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</si>
  <si>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</si>
  <si>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</si>
  <si>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</si>
  <si>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</si>
  <si>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</si>
  <si>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</si>
  <si>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</si>
  <si>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</si>
  <si>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</si>
  <si>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</si>
  <si>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</si>
  <si>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</si>
  <si>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</si>
  <si>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</si>
  <si>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</si>
  <si>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</si>
  <si>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</si>
  <si>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</si>
  <si>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</si>
  <si>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</si>
  <si>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</si>
  <si>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</si>
  <si>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</si>
  <si>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</si>
  <si>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</si>
  <si>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</si>
  <si>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</si>
  <si>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</si>
  <si>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</si>
  <si>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</si>
  <si>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</si>
  <si>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</si>
  <si>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</si>
  <si>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</si>
  <si>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</si>
  <si>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</si>
  <si>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</si>
  <si>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</si>
  <si>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</si>
  <si>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</si>
  <si>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</si>
  <si>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</si>
  <si>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</si>
  <si>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</si>
  <si>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</si>
  <si>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</si>
  <si>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</si>
  <si>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</si>
  <si>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</si>
  <si>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</si>
  <si>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</si>
  <si>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</si>
  <si>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</si>
  <si>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</si>
  <si>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</si>
  <si>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</si>
  <si>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</si>
  <si>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</si>
  <si>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</si>
  <si>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</si>
  <si>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</si>
  <si>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</si>
  <si>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</si>
  <si>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</si>
  <si>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</si>
  <si>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</si>
  <si>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</si>
  <si>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</si>
  <si>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</si>
  <si>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</si>
  <si>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</si>
  <si>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</si>
  <si>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</si>
  <si>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</si>
  <si>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</si>
  <si>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</si>
  <si>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</si>
  <si>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</si>
  <si>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</si>
  <si>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</si>
  <si>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</si>
  <si>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</si>
  <si>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</si>
  <si>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</si>
  <si>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</si>
  <si>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</si>
  <si>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</si>
  <si>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</si>
  <si>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</si>
  <si>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</si>
  <si>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</si>
  <si>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</si>
  <si>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</si>
  <si>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</si>
  <si>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</si>
  <si>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</si>
  <si>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</si>
  <si>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</si>
  <si>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</si>
  <si>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</si>
  <si>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</si>
  <si>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</si>
  <si>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</si>
  <si>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</si>
  <si>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</si>
  <si>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</si>
  <si>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</si>
  <si>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</si>
  <si>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</si>
  <si>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</si>
  <si>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</si>
  <si>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</si>
  <si>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</si>
  <si>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</si>
  <si>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</si>
  <si>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</si>
  <si>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</si>
  <si>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</si>
  <si>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</si>
  <si>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</si>
  <si>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</si>
  <si>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</si>
  <si>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</si>
  <si>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</si>
  <si>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</si>
  <si>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</si>
  <si>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</si>
  <si>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</si>
  <si>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</si>
  <si>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</si>
  <si>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</si>
  <si>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</si>
  <si>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</si>
  <si>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</si>
  <si>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</si>
  <si>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</si>
  <si>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</si>
  <si>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</si>
  <si>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</si>
  <si>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</si>
  <si>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</si>
  <si>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</si>
  <si>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</si>
  <si>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</si>
  <si>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</si>
  <si>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</si>
  <si>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</si>
  <si>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</si>
  <si>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</si>
  <si>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</si>
  <si>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</si>
  <si>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</si>
  <si>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</si>
  <si>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</si>
  <si>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</si>
  <si>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</si>
  <si>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</si>
  <si>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</si>
  <si>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</si>
  <si>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</si>
  <si>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</si>
  <si>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</si>
  <si>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</si>
  <si>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</si>
  <si>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</si>
  <si>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</si>
  <si>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</si>
  <si>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</si>
  <si>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</si>
  <si>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</si>
  <si>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</si>
  <si>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</si>
  <si>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</si>
  <si>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</si>
  <si>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</si>
  <si>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</si>
  <si>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</si>
  <si>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</si>
  <si>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</si>
  <si>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</si>
  <si>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</si>
  <si>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</si>
  <si>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</si>
  <si>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</si>
  <si>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</si>
  <si>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</si>
  <si>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</si>
  <si>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</si>
  <si>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</si>
  <si>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</si>
  <si>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</si>
  <si>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</si>
  <si>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</si>
  <si>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</si>
  <si>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</si>
  <si>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</si>
  <si>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</si>
  <si>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</si>
  <si>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</si>
  <si>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</si>
  <si>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</si>
  <si>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</si>
  <si>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</si>
  <si>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</si>
  <si>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</si>
  <si>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</si>
  <si>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</si>
  <si>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</si>
  <si>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</si>
  <si>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</si>
  <si>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</si>
  <si>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</si>
  <si>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</si>
  <si>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</si>
  <si>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</si>
  <si>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</si>
  <si>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</si>
  <si>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</si>
  <si>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</si>
  <si>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</si>
  <si>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</si>
  <si>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</si>
  <si>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</si>
  <si>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</si>
  <si>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</si>
  <si>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</si>
  <si>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</si>
  <si>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</si>
  <si>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</si>
  <si>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</si>
  <si>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</si>
  <si>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</si>
  <si>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</si>
  <si>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</si>
  <si>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</si>
  <si>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</si>
  <si>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</si>
  <si>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</si>
  <si>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</si>
  <si>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</si>
  <si>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</si>
  <si>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</si>
  <si>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</si>
  <si>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</si>
  <si>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</si>
  <si>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</si>
  <si>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</si>
  <si>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</si>
  <si>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</si>
  <si>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</si>
  <si>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</si>
  <si>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</si>
  <si>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</si>
  <si>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</si>
  <si>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</si>
  <si>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</si>
  <si>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</si>
  <si>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</si>
  <si>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</si>
  <si>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</si>
  <si>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</si>
  <si>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</si>
  <si>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</si>
  <si>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</si>
  <si>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</si>
  <si>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</si>
  <si>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</si>
  <si>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</si>
  <si>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</si>
  <si>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</si>
  <si>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</si>
  <si>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</si>
  <si>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</si>
  <si>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</si>
  <si>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</si>
  <si>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</si>
  <si>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</si>
  <si>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</si>
  <si>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</si>
  <si>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</si>
  <si>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</si>
  <si>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</si>
  <si>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</si>
  <si>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</si>
  <si>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</si>
  <si>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</si>
  <si>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</si>
  <si>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</si>
  <si>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</si>
  <si>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</si>
  <si>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</si>
  <si>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</si>
  <si>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</si>
  <si>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</si>
  <si>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</si>
  <si>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</si>
  <si>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</si>
  <si>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</si>
  <si>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</si>
  <si>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</si>
  <si>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</si>
  <si>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</si>
  <si>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</si>
  <si>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</si>
  <si>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</si>
  <si>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</si>
  <si>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</si>
  <si>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</si>
  <si>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</si>
  <si>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</si>
  <si>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</si>
  <si>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</si>
  <si>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</si>
  <si>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</si>
  <si>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</si>
  <si>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</si>
  <si>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</si>
  <si>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</si>
  <si>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</si>
  <si>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</si>
  <si>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</si>
  <si>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</si>
  <si>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</si>
  <si>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</si>
  <si>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</si>
  <si>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</si>
  <si>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</si>
  <si>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</si>
  <si>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</si>
  <si>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</si>
  <si>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</si>
  <si>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</si>
  <si>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</si>
  <si>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</si>
  <si>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</si>
  <si>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</si>
  <si>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</si>
  <si>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</si>
  <si>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</si>
  <si>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</si>
  <si>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</si>
  <si>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</si>
  <si>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</si>
  <si>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</si>
  <si>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</si>
  <si>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</si>
  <si>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</si>
  <si>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</si>
  <si>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</si>
  <si>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</si>
  <si>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</si>
  <si>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</si>
  <si>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</si>
  <si>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</si>
  <si>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</si>
  <si>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</si>
  <si>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</si>
  <si>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</si>
  <si>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</si>
  <si>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</si>
  <si>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</si>
  <si>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</si>
  <si>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</si>
  <si>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</si>
  <si>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</si>
  <si>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</si>
  <si>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</si>
  <si>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</si>
  <si>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</si>
  <si>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</si>
  <si>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</si>
  <si>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</si>
  <si>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</si>
  <si>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</si>
  <si>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</si>
  <si>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</si>
  <si>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</si>
  <si>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</si>
  <si>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</si>
  <si>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</si>
  <si>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</si>
  <si>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</si>
  <si>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</si>
  <si>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</si>
  <si>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</si>
  <si>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</si>
  <si>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</si>
  <si>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</si>
  <si>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</si>
  <si>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</si>
  <si>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</si>
  <si>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</si>
  <si>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</si>
  <si>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</si>
  <si>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</si>
  <si>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</si>
  <si>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</si>
  <si>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</si>
  <si>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</si>
  <si>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</si>
  <si>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</si>
  <si>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</si>
  <si>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</si>
  <si>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</si>
  <si>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</si>
  <si>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</si>
  <si>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</si>
  <si>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</si>
  <si>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</si>
  <si>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</si>
  <si>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</si>
  <si>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</si>
  <si>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</si>
  <si>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</si>
  <si>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</si>
  <si>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</si>
  <si>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</si>
  <si>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</si>
  <si>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</si>
  <si>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</si>
  <si>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</si>
  <si>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</si>
  <si>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</si>
  <si>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</si>
  <si>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</si>
  <si>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</si>
  <si>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</si>
  <si>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</si>
  <si>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</si>
  <si>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</si>
  <si>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</si>
  <si>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</si>
  <si>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</si>
  <si>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</si>
  <si>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</si>
  <si>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</si>
  <si>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</si>
  <si>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</si>
  <si>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</si>
  <si>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</si>
  <si>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</si>
  <si>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</si>
  <si>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</si>
  <si>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</si>
  <si>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</si>
  <si>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</si>
  <si>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</si>
  <si>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</si>
  <si>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</si>
  <si>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</si>
  <si>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</si>
  <si>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</si>
  <si>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</si>
  <si>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</si>
  <si>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</si>
  <si>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</si>
  <si>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</si>
  <si>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</si>
  <si>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</si>
  <si>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</si>
  <si>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</si>
  <si>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</si>
  <si>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</si>
  <si>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</si>
  <si>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</si>
  <si>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</si>
  <si>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</si>
  <si>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</si>
  <si>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</si>
  <si>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</si>
  <si>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</si>
  <si>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</si>
  <si>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</si>
  <si>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</si>
  <si>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</si>
  <si>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</si>
  <si>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</si>
  <si>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</si>
  <si>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</si>
  <si>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</si>
  <si>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</si>
  <si>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</si>
  <si>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</si>
  <si>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</si>
  <si>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</si>
  <si>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</si>
  <si>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</si>
  <si>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</si>
  <si>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</si>
  <si>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</si>
  <si>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</si>
  <si>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</si>
  <si>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</si>
  <si>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</si>
  <si>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</si>
  <si>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</si>
  <si>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</si>
  <si>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</si>
  <si>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</si>
  <si>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</si>
  <si>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</si>
  <si>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</si>
  <si>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</si>
  <si>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</si>
  <si>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</si>
  <si>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</si>
  <si>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</si>
  <si>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</si>
  <si>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</si>
  <si>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</si>
  <si>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</si>
  <si>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</si>
  <si>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</si>
  <si>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</si>
  <si>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</si>
  <si>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</si>
  <si>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</si>
  <si>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</si>
  <si>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</si>
  <si>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</si>
  <si>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</si>
  <si>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</si>
  <si>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</si>
  <si>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</si>
  <si>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</si>
  <si>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</si>
  <si>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</si>
  <si>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</si>
  <si>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</si>
  <si>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</si>
  <si>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</si>
  <si>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</si>
  <si>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</si>
  <si>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</si>
  <si>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</si>
  <si>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</si>
  <si>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</si>
  <si>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</si>
  <si>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</si>
  <si>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</si>
  <si>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</si>
  <si>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</si>
  <si>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</si>
  <si>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</si>
  <si>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</si>
  <si>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</si>
  <si>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</si>
  <si>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</si>
  <si>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</si>
  <si>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</si>
  <si>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</si>
  <si>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</si>
  <si>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</si>
  <si>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</si>
  <si>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</si>
  <si>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</si>
  <si>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</si>
  <si>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</si>
  <si>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</si>
  <si>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</si>
  <si>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</si>
  <si>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</si>
  <si>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</si>
  <si>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</si>
  <si>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</si>
  <si>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</si>
  <si>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</si>
  <si>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</si>
  <si>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</si>
  <si>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</si>
  <si>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</si>
  <si>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</si>
  <si>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</si>
  <si>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</si>
  <si>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</si>
  <si>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</si>
  <si>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</si>
  <si>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</si>
  <si>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</si>
  <si>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</si>
  <si>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</si>
  <si>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</si>
  <si>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</si>
  <si>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</si>
  <si>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</si>
  <si>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</si>
  <si>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</si>
  <si>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</si>
  <si>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</si>
  <si>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</si>
  <si>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</si>
  <si>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</si>
  <si>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</si>
  <si>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</si>
  <si>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</si>
  <si>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</si>
  <si>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</si>
  <si>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</si>
  <si>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</si>
  <si>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</si>
  <si>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</si>
  <si>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</si>
  <si>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</si>
  <si>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</si>
  <si>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</si>
  <si>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</si>
  <si>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</si>
  <si>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</si>
  <si>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</si>
  <si>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</si>
  <si>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</si>
  <si>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</si>
  <si>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</si>
  <si>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</si>
  <si>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</si>
  <si>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</si>
  <si>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</si>
  <si>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</si>
  <si>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</si>
  <si>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</si>
  <si>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</si>
  <si>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</si>
  <si>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</si>
  <si>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</si>
  <si>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</si>
  <si>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</si>
  <si>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</si>
  <si>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</si>
  <si>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</si>
  <si>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</si>
  <si>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</si>
  <si>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</si>
  <si>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</si>
  <si>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</si>
  <si>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</si>
  <si>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</si>
  <si>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</si>
  <si>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</si>
  <si>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</si>
  <si>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</si>
  <si>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</si>
  <si>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</si>
  <si>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</si>
  <si>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</si>
  <si>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</si>
  <si>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</si>
  <si>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</si>
  <si>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</si>
  <si>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</si>
  <si>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</si>
  <si>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</si>
  <si>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</si>
  <si>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</si>
  <si>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</si>
  <si>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</si>
  <si>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</si>
  <si>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</si>
  <si>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</si>
  <si>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</si>
  <si>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</si>
  <si>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</si>
  <si>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</si>
  <si>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</si>
  <si>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</si>
  <si>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</si>
  <si>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</si>
  <si>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</si>
  <si>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</si>
  <si>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</si>
  <si>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</si>
  <si>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</si>
  <si>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</si>
  <si>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</si>
  <si>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</si>
  <si>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</si>
  <si>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</si>
  <si>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</si>
  <si>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</si>
  <si>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</si>
  <si>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</si>
  <si>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</si>
  <si>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</si>
  <si>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</si>
  <si>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</si>
  <si>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</si>
  <si>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</si>
  <si>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</si>
  <si>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</si>
  <si>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</si>
  <si>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</si>
  <si>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</si>
  <si>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</si>
  <si>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</si>
  <si>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</si>
  <si>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</si>
  <si>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</si>
  <si>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</si>
  <si>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</si>
  <si>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</si>
  <si>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</si>
  <si>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</si>
  <si>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</si>
  <si>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</si>
  <si>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</si>
  <si>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</si>
  <si>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</si>
  <si>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</si>
  <si>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</si>
  <si>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</si>
  <si>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</si>
  <si>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</si>
  <si>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</si>
  <si>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</si>
  <si>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</si>
  <si>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</si>
  <si>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</si>
  <si>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</si>
  <si>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</si>
  <si>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</si>
  <si>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</si>
  <si>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</si>
  <si>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</si>
  <si>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</si>
  <si>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</si>
  <si>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</si>
  <si>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</si>
  <si>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</si>
  <si>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</si>
  <si>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</si>
  <si>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</si>
  <si>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</si>
  <si>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</si>
  <si>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</si>
  <si>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</si>
  <si>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</si>
  <si>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</si>
  <si>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</si>
  <si>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</si>
  <si>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</si>
  <si>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</si>
  <si>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</si>
  <si>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</si>
  <si>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</si>
  <si>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</si>
  <si>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</si>
  <si>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</si>
  <si>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</si>
  <si>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</si>
  <si>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</si>
  <si>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</si>
  <si>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</si>
  <si>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</si>
  <si>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</si>
  <si>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</si>
  <si>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</si>
  <si>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</si>
  <si>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</si>
  <si>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</si>
  <si>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</si>
  <si>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</si>
  <si>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</si>
  <si>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</si>
  <si>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</si>
  <si>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</si>
  <si>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</si>
  <si>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</si>
  <si>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</si>
  <si>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</si>
  <si>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</si>
  <si>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</si>
  <si>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</si>
  <si>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</si>
  <si>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</si>
  <si>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</si>
  <si>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</si>
  <si>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</si>
  <si>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</si>
  <si>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</si>
  <si>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</si>
  <si>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</si>
  <si>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</si>
  <si>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</si>
  <si>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</si>
  <si>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</si>
  <si>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</si>
  <si>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</si>
  <si>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</si>
  <si>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</si>
  <si>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</si>
  <si>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</si>
  <si>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</si>
  <si>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</si>
  <si>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</si>
  <si>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</si>
  <si>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</si>
  <si>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</si>
  <si>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</si>
  <si>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</si>
  <si>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</si>
  <si>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</si>
  <si>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</si>
  <si>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</si>
  <si>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</si>
  <si>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</si>
  <si>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</si>
  <si>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</si>
  <si>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</si>
  <si>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</si>
  <si>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</si>
  <si>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</si>
  <si>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</si>
  <si>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</si>
  <si>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</si>
  <si>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</si>
  <si>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</si>
  <si>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</si>
  <si>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</si>
  <si>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</si>
  <si>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</si>
  <si>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</si>
  <si>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</si>
  <si>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</si>
  <si>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</si>
  <si>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</si>
  <si>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</si>
  <si>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</si>
  <si>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</si>
  <si>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</si>
  <si>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</si>
  <si>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</si>
  <si>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</si>
  <si>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</si>
  <si>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</si>
  <si>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</si>
  <si>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</si>
  <si>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</si>
  <si>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</si>
  <si>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</si>
  <si>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</si>
  <si>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</si>
  <si>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</si>
  <si>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</si>
  <si>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</si>
  <si>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</si>
  <si>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</si>
  <si>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</si>
  <si>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</si>
  <si>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</si>
  <si>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</si>
  <si>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</si>
  <si>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</si>
  <si>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</si>
  <si>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</si>
  <si>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</si>
  <si>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</si>
  <si>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</si>
  <si>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</si>
  <si>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</si>
  <si>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</si>
  <si>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</si>
  <si>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</si>
  <si>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</si>
  <si>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</si>
  <si>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</si>
  <si>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</si>
  <si>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</si>
  <si>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</si>
  <si>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</si>
  <si>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</si>
  <si>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</si>
  <si>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</si>
  <si>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</si>
  <si>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</si>
  <si>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</si>
  <si>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</si>
  <si>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</si>
  <si>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</si>
  <si>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</si>
  <si>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</si>
  <si>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</si>
  <si>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</si>
  <si>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</si>
  <si>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</si>
  <si>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</si>
  <si>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</si>
  <si>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</si>
  <si>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</si>
  <si>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</si>
  <si>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</si>
  <si>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</si>
  <si>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</si>
  <si>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</si>
  <si>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</si>
  <si>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</si>
  <si>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</si>
  <si>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</si>
  <si>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</si>
  <si>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</si>
  <si>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</si>
  <si>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</si>
  <si>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</si>
  <si>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</si>
  <si>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</si>
  <si>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</si>
  <si>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</si>
  <si>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</si>
  <si>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</si>
  <si>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</si>
  <si>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</si>
  <si>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</si>
  <si>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</si>
  <si>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</si>
  <si>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</si>
  <si>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</si>
  <si>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</si>
  <si>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</si>
  <si>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</si>
  <si>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</si>
  <si>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</si>
  <si>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</si>
  <si>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</si>
  <si>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</si>
  <si>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</si>
  <si>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</si>
  <si>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</si>
  <si>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</si>
  <si>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</si>
  <si>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</si>
  <si>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</si>
  <si>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</si>
  <si>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</si>
  <si>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</si>
  <si>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</si>
  <si>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</si>
  <si>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</si>
  <si>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</si>
  <si>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</si>
  <si>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</si>
  <si>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</si>
  <si>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</si>
  <si>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</si>
  <si>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</si>
  <si>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</si>
  <si>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</si>
  <si>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</si>
  <si>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</si>
  <si>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</si>
  <si>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</si>
  <si>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</si>
  <si>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</si>
  <si>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</si>
  <si>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</si>
  <si>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</si>
  <si>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</si>
  <si>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</si>
  <si>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</si>
  <si>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</si>
  <si>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</si>
  <si>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</si>
  <si>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</si>
  <si>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</si>
  <si>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</si>
  <si>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</si>
  <si>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</si>
  <si>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</si>
  <si>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</si>
  <si>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</si>
  <si>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</si>
  <si>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</si>
  <si>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</si>
  <si>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</si>
  <si>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</si>
  <si>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</si>
  <si>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</si>
  <si>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</si>
  <si>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</si>
  <si>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</si>
  <si>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</si>
  <si>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</si>
  <si>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</si>
  <si>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</si>
  <si>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</si>
  <si>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</si>
  <si>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</si>
  <si>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</si>
  <si>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</si>
  <si>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</si>
  <si>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</si>
  <si>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</si>
  <si>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</si>
  <si>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</si>
  <si>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</si>
  <si>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</si>
  <si>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</si>
  <si>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</si>
  <si>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</si>
  <si>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</si>
  <si>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</si>
  <si>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</si>
  <si>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</si>
  <si>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</si>
  <si>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</si>
  <si>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</si>
  <si>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</si>
  <si>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</si>
  <si>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</si>
  <si>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</si>
  <si>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</si>
  <si>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</si>
  <si>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</si>
  <si>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</si>
  <si>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</si>
  <si>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</si>
  <si>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</si>
  <si>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</si>
  <si>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</si>
  <si>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</si>
  <si>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</si>
  <si>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</si>
  <si>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</si>
  <si>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</si>
  <si>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</si>
  <si>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</si>
  <si>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</si>
  <si>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</si>
  <si>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</si>
  <si>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</si>
  <si>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</si>
  <si>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</si>
  <si>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</si>
  <si>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</si>
  <si>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</si>
  <si>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</si>
  <si>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</si>
  <si>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</si>
  <si>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</si>
  <si>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</si>
  <si>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</si>
  <si>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</si>
  <si>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</si>
  <si>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</si>
  <si>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</si>
  <si>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</si>
  <si>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</si>
  <si>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</si>
  <si>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</si>
  <si>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</si>
  <si>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</si>
  <si>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</si>
  <si>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</si>
  <si>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</si>
  <si>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</si>
  <si>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</si>
  <si>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</si>
  <si>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</si>
  <si>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</si>
  <si>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</si>
  <si>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</si>
  <si>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</si>
  <si>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</si>
  <si>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</si>
  <si>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</si>
  <si>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</si>
  <si>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</si>
  <si>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</si>
  <si>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</si>
  <si>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</si>
  <si>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</si>
  <si>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</si>
  <si>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</si>
  <si>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</si>
  <si>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</si>
  <si>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</si>
  <si>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</si>
  <si>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</si>
  <si>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</si>
  <si>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</si>
  <si>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</si>
  <si>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</si>
  <si>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</si>
  <si>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</si>
  <si>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</si>
  <si>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</si>
  <si>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</si>
  <si>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</si>
  <si>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</si>
  <si>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</si>
  <si>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</si>
  <si>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</si>
  <si>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</si>
  <si>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</si>
  <si>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</si>
  <si>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</si>
  <si>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</si>
  <si>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</si>
  <si>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</si>
  <si>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</si>
  <si>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</si>
  <si>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</si>
  <si>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</si>
  <si>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</si>
  <si>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</si>
  <si>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</si>
  <si>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</si>
  <si>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</si>
  <si>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</si>
  <si>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</si>
  <si>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</si>
  <si>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</si>
  <si>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</si>
  <si>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</si>
  <si>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</si>
  <si>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</si>
  <si>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</si>
  <si>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</si>
  <si>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</si>
  <si>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</si>
  <si>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</si>
  <si>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</si>
  <si>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</si>
  <si>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</si>
  <si>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</si>
  <si>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</si>
  <si>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</si>
  <si>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</si>
  <si>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</si>
  <si>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</si>
  <si>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</si>
  <si>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</si>
  <si>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</si>
  <si>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</si>
  <si>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</si>
  <si>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</si>
  <si>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</si>
  <si>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</si>
  <si>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</si>
  <si>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</si>
  <si>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</si>
  <si>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</si>
  <si>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</si>
  <si>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</si>
  <si>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</si>
  <si>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</si>
  <si>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</si>
  <si>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</si>
  <si>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</si>
  <si>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</si>
  <si>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</si>
  <si>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</si>
  <si>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</si>
  <si>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</si>
  <si>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</si>
  <si>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</si>
  <si>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</si>
  <si>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</si>
  <si>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</si>
  <si>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</si>
  <si>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</si>
  <si>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</si>
  <si>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</si>
  <si>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</si>
  <si>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</si>
  <si>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</si>
  <si>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</si>
  <si>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</si>
  <si>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</si>
  <si>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</si>
  <si>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</si>
  <si>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</si>
  <si>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</si>
  <si>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</si>
  <si>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</si>
  <si>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</si>
  <si>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</si>
  <si>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</si>
  <si>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</si>
  <si>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</si>
  <si>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</si>
  <si>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</si>
  <si>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</si>
  <si>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</si>
  <si>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</si>
  <si>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</si>
  <si>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</si>
  <si>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</si>
  <si>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</si>
  <si>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</si>
  <si>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</si>
  <si>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</si>
  <si>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</si>
  <si>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</si>
  <si>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</si>
  <si>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</si>
  <si>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</si>
  <si>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</si>
  <si>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</si>
  <si>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</si>
  <si>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</si>
  <si>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</si>
  <si>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</si>
  <si>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</si>
  <si>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</si>
  <si>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</si>
  <si>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</si>
  <si>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</si>
  <si>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</si>
  <si>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</si>
  <si>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</si>
  <si>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</si>
  <si>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</si>
  <si>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</si>
  <si>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</si>
  <si>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</si>
  <si>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</si>
  <si>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</si>
  <si>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</si>
  <si>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</si>
  <si>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</si>
  <si>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</si>
  <si>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</si>
  <si>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</si>
  <si>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</si>
  <si>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</si>
  <si>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</si>
  <si>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</si>
  <si>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</si>
  <si>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</si>
  <si>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</si>
  <si>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</si>
  <si>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</si>
  <si>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</si>
  <si>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</si>
  <si>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</si>
  <si>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</si>
  <si>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</si>
  <si>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</si>
  <si>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</si>
  <si>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</si>
  <si>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</si>
  <si>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</si>
  <si>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</si>
  <si>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</si>
  <si>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</si>
  <si>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</si>
  <si>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</si>
  <si>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</si>
  <si>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</si>
  <si>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</si>
  <si>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</si>
  <si>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</si>
  <si>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</si>
  <si>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</si>
  <si>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</si>
  <si>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</si>
  <si>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</si>
  <si>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</si>
  <si>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</si>
  <si>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</si>
  <si>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</si>
  <si>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</si>
  <si>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</si>
  <si>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</si>
  <si>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</si>
  <si>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</si>
  <si>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</si>
  <si>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</si>
  <si>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</si>
  <si>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</si>
  <si>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</si>
  <si>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</si>
  <si>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</si>
  <si>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</si>
  <si>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</si>
  <si>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</si>
  <si>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</si>
  <si>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</si>
  <si>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</si>
  <si>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</si>
  <si>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</si>
  <si>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</si>
  <si>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</si>
  <si>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</si>
  <si>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</si>
  <si>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</si>
  <si>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</si>
  <si>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</si>
  <si>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</si>
  <si>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</si>
  <si>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</si>
  <si>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</si>
  <si>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</si>
  <si>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</si>
  <si>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</si>
  <si>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</si>
  <si>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</si>
  <si>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</si>
  <si>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</si>
  <si>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</si>
  <si>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</si>
  <si>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</si>
  <si>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</si>
  <si>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</si>
  <si>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</si>
  <si>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</si>
  <si>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</si>
  <si>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</si>
  <si>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</si>
  <si>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</si>
  <si>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</si>
  <si>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</si>
  <si>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</si>
  <si>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</si>
  <si>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</si>
  <si>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</si>
  <si>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</si>
  <si>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</si>
  <si>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</si>
  <si>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</si>
  <si>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</si>
  <si>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</si>
  <si>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</si>
  <si>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</si>
  <si>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</si>
  <si>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</si>
  <si>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</si>
  <si>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</si>
  <si>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</si>
  <si>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</si>
  <si>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</si>
  <si>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</si>
  <si>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</si>
  <si>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</si>
  <si>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</si>
  <si>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</si>
  <si>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</si>
  <si>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</si>
  <si>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</si>
  <si>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</si>
  <si>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</si>
  <si>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</si>
  <si>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</si>
  <si>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</si>
  <si>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</si>
  <si>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</si>
  <si>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</si>
  <si>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</si>
  <si>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</si>
  <si>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</si>
  <si>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</si>
  <si>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</si>
  <si>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</si>
  <si>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</si>
  <si>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</si>
  <si>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</si>
  <si>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</si>
  <si>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</si>
  <si>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</si>
  <si>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</si>
  <si>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</si>
  <si>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</si>
  <si>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</si>
  <si>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</si>
  <si>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</si>
  <si>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</si>
  <si>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</si>
  <si>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</si>
  <si>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</si>
  <si>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</si>
  <si>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</si>
  <si>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</si>
  <si>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</si>
  <si>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</si>
  <si>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</si>
  <si>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</si>
  <si>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</si>
  <si>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</si>
  <si>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</si>
  <si>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</si>
  <si>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</si>
  <si>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</si>
  <si>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</si>
  <si>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</si>
  <si>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</si>
  <si>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</si>
  <si>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</si>
  <si>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</si>
  <si>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</si>
  <si>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</si>
  <si>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</si>
  <si>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</si>
  <si>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</si>
  <si>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</si>
  <si>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</si>
  <si>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</si>
  <si>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</si>
  <si>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</si>
  <si>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</si>
  <si>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</si>
  <si>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</si>
  <si>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</si>
  <si>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</si>
  <si>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</si>
  <si>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</si>
  <si>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</si>
  <si>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</si>
  <si>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</si>
  <si>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</si>
  <si>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</si>
  <si>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</si>
  <si>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</si>
  <si>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</si>
  <si>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</si>
  <si>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</si>
  <si>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</si>
  <si>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</si>
  <si>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</si>
  <si>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</si>
  <si>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</si>
  <si>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</si>
  <si>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</si>
  <si>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</si>
  <si>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</si>
  <si>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</si>
  <si>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</si>
  <si>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</si>
  <si>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</si>
  <si>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</si>
  <si>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</si>
  <si>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</si>
  <si>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</si>
  <si>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</si>
  <si>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</si>
  <si>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</si>
  <si>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</si>
  <si>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</si>
  <si>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</si>
  <si>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</si>
  <si>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</si>
  <si>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</si>
  <si>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</si>
  <si>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</si>
  <si>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</si>
  <si>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</si>
  <si>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</si>
  <si>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</si>
  <si>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</si>
  <si>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</si>
  <si>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</si>
  <si>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</si>
  <si>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</si>
  <si>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</si>
  <si>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</si>
  <si>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</si>
  <si>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</si>
  <si>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</si>
  <si>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</si>
  <si>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</si>
  <si>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</si>
  <si>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</si>
  <si>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</si>
  <si>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</si>
  <si>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</si>
  <si>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</si>
  <si>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</si>
  <si>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</si>
  <si>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</si>
  <si>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</si>
  <si>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</si>
  <si>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</si>
  <si>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</si>
  <si>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</si>
  <si>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</si>
  <si>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</si>
  <si>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</si>
  <si>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</si>
  <si>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</si>
  <si>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</si>
  <si>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</si>
  <si>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</si>
  <si>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</si>
  <si>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</si>
  <si>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</si>
  <si>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</si>
  <si>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</si>
  <si>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</si>
  <si>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</si>
  <si>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</si>
  <si>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</si>
  <si>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</si>
  <si>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</si>
  <si>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</si>
  <si>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</si>
  <si>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</si>
  <si>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</si>
  <si>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</si>
  <si>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</si>
  <si>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</si>
  <si>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</si>
  <si>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</si>
  <si>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</si>
  <si>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</si>
  <si>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</si>
  <si>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</si>
  <si>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</si>
  <si>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</si>
  <si>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</si>
  <si>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</si>
  <si>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</si>
  <si>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</si>
  <si>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</si>
  <si>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</si>
  <si>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</si>
  <si>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</si>
  <si>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</si>
  <si>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</si>
  <si>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</si>
  <si>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</si>
  <si>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</si>
  <si>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</si>
  <si>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</si>
  <si>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</si>
  <si>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</si>
  <si>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</si>
  <si>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</si>
  <si>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</si>
  <si>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</si>
  <si>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</si>
  <si>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</si>
  <si>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</si>
  <si>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</si>
  <si>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</si>
  <si>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</si>
  <si>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</si>
  <si>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</si>
  <si>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</si>
  <si>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</si>
  <si>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</si>
  <si>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</si>
  <si>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</si>
  <si>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</si>
  <si>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</si>
  <si>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</si>
  <si>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</si>
  <si>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</si>
  <si>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</si>
  <si>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</si>
  <si>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</si>
  <si>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</si>
  <si>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</si>
  <si>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</si>
  <si>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</si>
  <si>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</si>
  <si>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</si>
  <si>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</si>
  <si>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</si>
  <si>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</si>
  <si>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</si>
  <si>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</si>
  <si>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</si>
  <si>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</si>
  <si>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</si>
  <si>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</si>
  <si>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</si>
  <si>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</si>
  <si>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</si>
  <si>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</si>
  <si>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</si>
  <si>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</si>
  <si>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</si>
  <si>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</si>
  <si>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</si>
  <si>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</si>
  <si>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</si>
  <si>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</si>
  <si>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</si>
  <si>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</si>
  <si>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</si>
  <si>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</si>
  <si>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</si>
  <si>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</si>
  <si>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</si>
  <si>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</si>
  <si>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</si>
  <si>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</si>
  <si>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</si>
  <si>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</si>
  <si>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</si>
  <si>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</si>
  <si>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</si>
  <si>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</si>
  <si>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</si>
  <si>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</si>
  <si>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</si>
  <si>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</si>
  <si>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</si>
  <si>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</si>
  <si>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</si>
  <si>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</si>
  <si>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</si>
  <si>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</si>
  <si>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</si>
  <si>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</si>
  <si>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</si>
  <si>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</si>
  <si>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</si>
  <si>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</si>
  <si>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</si>
  <si>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</si>
  <si>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</si>
  <si>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</si>
  <si>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</si>
  <si>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</si>
  <si>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</si>
  <si>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</si>
  <si>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</si>
  <si>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</si>
  <si>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</si>
  <si>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</si>
  <si>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</si>
  <si>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</si>
  <si>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</si>
  <si>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</si>
  <si>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</si>
  <si>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</si>
  <si>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</si>
  <si>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</si>
  <si>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</si>
  <si>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</si>
  <si>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</si>
  <si>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</si>
  <si>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</si>
  <si>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</si>
  <si>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</si>
  <si>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</si>
  <si>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</si>
  <si>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</si>
  <si>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</si>
  <si>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</si>
  <si>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</si>
  <si>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</si>
  <si>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</si>
  <si>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</si>
  <si>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</si>
  <si>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</si>
  <si>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</si>
  <si>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</si>
  <si>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</si>
  <si>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</si>
  <si>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</si>
  <si>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</si>
  <si>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</si>
  <si>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</si>
  <si>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</si>
  <si>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</si>
  <si>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</si>
  <si>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</si>
  <si>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</si>
  <si>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</si>
  <si>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</si>
  <si>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</si>
  <si>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</si>
  <si>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</si>
  <si>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</si>
  <si>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</si>
  <si>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</si>
  <si>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</si>
  <si>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</si>
  <si>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</si>
  <si>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</si>
  <si>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</si>
  <si>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</si>
  <si>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</si>
  <si>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</si>
  <si>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</si>
  <si>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</si>
  <si>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</si>
  <si>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</si>
  <si>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</si>
  <si>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</si>
  <si>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</si>
  <si>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</si>
  <si>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</si>
  <si>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</si>
  <si>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</si>
  <si>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</si>
  <si>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</si>
  <si>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</si>
  <si>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</si>
  <si>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</si>
  <si>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</si>
  <si>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</si>
  <si>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</si>
  <si>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</si>
  <si>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</si>
  <si>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</si>
  <si>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</si>
  <si>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</si>
  <si>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</si>
  <si>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</si>
  <si>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</si>
  <si>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</si>
  <si>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</si>
  <si>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</si>
  <si>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</si>
  <si>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</si>
  <si>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</si>
  <si>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</si>
  <si>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</si>
  <si>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</si>
  <si>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</si>
  <si>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</si>
  <si>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</si>
  <si>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</si>
  <si>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</si>
  <si>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</si>
  <si>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</si>
  <si>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</si>
  <si>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</si>
  <si>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</si>
  <si>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</si>
  <si>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</si>
  <si>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</si>
  <si>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</si>
  <si>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</si>
  <si>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</si>
  <si>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</si>
  <si>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</si>
  <si>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</si>
  <si>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</si>
  <si>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</si>
  <si>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</si>
  <si>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</si>
  <si>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</si>
  <si>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</si>
  <si>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</si>
  <si>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</si>
  <si>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</si>
  <si>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</si>
  <si>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</si>
  <si>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</si>
  <si>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</si>
  <si>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</si>
  <si>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</si>
  <si>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</si>
  <si>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</si>
  <si>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</si>
  <si>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</si>
  <si>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</si>
  <si>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</si>
  <si>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</si>
  <si>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</si>
  <si>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</si>
  <si>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</si>
  <si>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</si>
  <si>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</si>
  <si>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</si>
  <si>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</si>
  <si>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</si>
  <si>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</si>
  <si>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</si>
  <si>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</si>
  <si>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</si>
  <si>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</si>
  <si>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</si>
  <si>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</si>
  <si>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</si>
  <si>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</si>
  <si>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</si>
  <si>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</si>
  <si>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</si>
  <si>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</si>
  <si>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</si>
  <si>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</si>
  <si>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</si>
  <si>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</si>
  <si>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</si>
  <si>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</si>
  <si>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</si>
  <si>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</si>
  <si>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</si>
  <si>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</si>
  <si>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</si>
  <si>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</si>
  <si>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</si>
  <si>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</si>
  <si>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</si>
  <si>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</si>
  <si>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</si>
  <si>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</si>
  <si>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</si>
  <si>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</si>
  <si>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</si>
  <si>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</si>
  <si>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</si>
  <si>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</si>
  <si>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</si>
  <si>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</si>
  <si>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</si>
  <si>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</si>
  <si>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</si>
  <si>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</si>
  <si>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</si>
  <si>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</si>
  <si>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</si>
  <si>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</si>
  <si>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</si>
  <si>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</si>
  <si>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</si>
  <si>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</si>
  <si>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</si>
  <si>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</si>
  <si>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</si>
  <si>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</si>
  <si>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</si>
  <si>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</si>
  <si>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</si>
  <si>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</si>
  <si>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</si>
  <si>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</si>
  <si>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</si>
  <si>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</si>
  <si>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</si>
  <si>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</si>
  <si>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</si>
  <si>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</si>
  <si>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</si>
  <si>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</si>
  <si>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</si>
  <si>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</si>
  <si>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</si>
  <si>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</si>
  <si>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</si>
  <si>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</si>
  <si>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</si>
  <si>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</si>
  <si>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</si>
  <si>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</si>
  <si>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</si>
  <si>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</si>
  <si>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</si>
  <si>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</si>
  <si>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</si>
  <si>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</si>
  <si>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</si>
  <si>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</si>
  <si>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</si>
  <si>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</si>
  <si>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</si>
  <si>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</si>
  <si>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</si>
  <si>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</si>
  <si>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</si>
  <si>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</si>
  <si>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</si>
  <si>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</si>
  <si>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</si>
  <si>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</si>
  <si>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</si>
  <si>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</si>
  <si>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</si>
  <si>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</si>
  <si>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</si>
  <si>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</si>
  <si>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</si>
  <si>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</si>
  <si>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</si>
  <si>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</si>
  <si>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</si>
  <si>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</si>
  <si>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</si>
  <si>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</si>
  <si>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</si>
  <si>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</si>
  <si>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</si>
  <si>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</si>
  <si>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</si>
  <si>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</si>
  <si>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</si>
  <si>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</si>
  <si>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</si>
  <si>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</si>
  <si>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</si>
  <si>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</si>
  <si>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</si>
  <si>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</si>
  <si>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</si>
  <si>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</si>
  <si>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</si>
  <si>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</si>
  <si>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</si>
  <si>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</si>
  <si>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</si>
  <si>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</si>
  <si>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</si>
  <si>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</si>
  <si>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</si>
  <si>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</si>
  <si>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</si>
  <si>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</si>
  <si>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</si>
  <si>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</si>
  <si>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</si>
  <si>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</si>
  <si>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</si>
  <si>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</si>
  <si>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</si>
  <si>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</si>
  <si>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</si>
  <si>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</si>
  <si>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</si>
  <si>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</si>
  <si>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</si>
  <si>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</si>
  <si>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</si>
  <si>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</si>
  <si>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</si>
  <si>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</si>
  <si>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</si>
  <si>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</si>
  <si>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</si>
  <si>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</si>
  <si>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</si>
  <si>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</si>
  <si>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</si>
  <si>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</si>
  <si>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</si>
  <si>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</si>
  <si>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</si>
  <si>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</si>
  <si>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</si>
  <si>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</si>
  <si>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</si>
  <si>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</si>
  <si>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</si>
  <si>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</si>
  <si>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</si>
  <si>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</si>
  <si>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</si>
  <si>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</si>
  <si>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</si>
  <si>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</si>
  <si>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</si>
  <si>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</si>
  <si>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</si>
  <si>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</si>
  <si>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</si>
  <si>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</si>
  <si>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</si>
  <si>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</si>
  <si>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</si>
  <si>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</si>
  <si>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</si>
  <si>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</si>
  <si>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</si>
  <si>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</si>
  <si>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</si>
  <si>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</si>
  <si>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</si>
  <si>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</si>
  <si>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</si>
  <si>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</si>
  <si>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</si>
  <si>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</si>
  <si>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</si>
  <si>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</si>
  <si>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</si>
  <si>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</si>
  <si>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</si>
  <si>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</si>
  <si>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</si>
  <si>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</si>
  <si>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</si>
  <si>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</si>
  <si>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</si>
  <si>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</si>
  <si>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</si>
  <si>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</si>
  <si>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</si>
  <si>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</si>
  <si>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</si>
  <si>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</si>
  <si>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</si>
  <si>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</si>
  <si>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</si>
  <si>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</si>
  <si>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</si>
  <si>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</si>
  <si>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</si>
  <si>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</si>
  <si>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</si>
  <si>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</si>
  <si>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</si>
  <si>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</si>
  <si>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</si>
  <si>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</si>
  <si>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</si>
  <si>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</si>
  <si>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</si>
  <si>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</si>
  <si>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</si>
  <si>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</si>
  <si>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</si>
  <si>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</si>
  <si>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</si>
  <si>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</si>
  <si>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</si>
  <si>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</si>
  <si>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</si>
  <si>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</si>
  <si>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</si>
  <si>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</si>
  <si>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</si>
  <si>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</si>
  <si>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</si>
  <si>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</si>
  <si>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</si>
  <si>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</si>
  <si>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</si>
  <si>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</si>
  <si>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</si>
  <si>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</si>
  <si>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</si>
  <si>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</si>
  <si>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</si>
  <si>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</si>
  <si>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</si>
  <si>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</si>
  <si>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</si>
  <si>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</si>
  <si>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</si>
  <si>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</si>
  <si>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</si>
  <si>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</si>
  <si>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</si>
  <si>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</si>
  <si>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</si>
  <si>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</si>
  <si>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</si>
  <si>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</si>
  <si>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</si>
  <si>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</si>
  <si>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</si>
  <si>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</si>
  <si>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</si>
  <si>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</si>
  <si>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</si>
  <si>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</si>
  <si>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</si>
  <si>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</si>
  <si>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</si>
  <si>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</si>
  <si>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</si>
  <si>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</si>
  <si>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</si>
  <si>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</si>
  <si>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</si>
  <si>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</si>
  <si>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</si>
  <si>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</si>
  <si>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</si>
  <si>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</si>
  <si>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</si>
  <si>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</si>
  <si>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</si>
  <si>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</si>
  <si>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</si>
  <si>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</si>
  <si>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</si>
  <si>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</si>
  <si>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</si>
  <si>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</si>
  <si>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</si>
  <si>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</si>
  <si>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</si>
  <si>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</si>
  <si>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</si>
  <si>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</si>
  <si>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</si>
  <si>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</si>
  <si>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</si>
  <si>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</si>
  <si>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</si>
  <si>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</si>
  <si>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</si>
  <si>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</si>
  <si>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</si>
  <si>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</si>
  <si>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</si>
  <si>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</si>
  <si>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</si>
  <si>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</si>
  <si>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</si>
  <si>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</si>
  <si>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</si>
  <si>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</si>
  <si>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</si>
  <si>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</si>
  <si>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</si>
  <si>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</si>
  <si>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</si>
  <si>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</si>
  <si>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</si>
  <si>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</si>
  <si>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</si>
  <si>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</si>
  <si>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</si>
  <si>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</si>
  <si>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</si>
  <si>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</si>
  <si>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</si>
  <si>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</si>
  <si>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</si>
  <si>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</si>
  <si>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</si>
  <si>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</si>
  <si>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</si>
  <si>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</si>
  <si>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</si>
  <si>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</si>
  <si>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</si>
  <si>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</si>
  <si>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</si>
  <si>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</si>
  <si>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</si>
  <si>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</si>
  <si>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</si>
  <si>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</si>
  <si>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</si>
  <si>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</si>
  <si>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</si>
  <si>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</si>
  <si>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</si>
  <si>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</si>
  <si>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</si>
  <si>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</si>
  <si>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</si>
  <si>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</si>
  <si>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</si>
  <si>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</si>
  <si>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</si>
  <si>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</si>
  <si>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</si>
  <si>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</si>
  <si>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</si>
  <si>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</si>
  <si>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</si>
  <si>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</si>
  <si>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</si>
  <si>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</si>
  <si>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</si>
  <si>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</si>
  <si>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</si>
  <si>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</si>
  <si>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</si>
  <si>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</si>
  <si>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</si>
  <si>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</si>
  <si>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</si>
  <si>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</si>
  <si>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</si>
  <si>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</si>
  <si>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</si>
  <si>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</si>
  <si>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</si>
  <si>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</si>
  <si>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</si>
  <si>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</si>
  <si>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</si>
  <si>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</si>
  <si>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</si>
  <si>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</si>
  <si>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</si>
  <si>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</si>
  <si>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</si>
  <si>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</si>
  <si>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</si>
  <si>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</si>
  <si>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</si>
  <si>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</si>
  <si>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</si>
  <si>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</si>
  <si>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</si>
  <si>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</si>
  <si>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</si>
  <si>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</si>
  <si>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</si>
  <si>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</si>
  <si>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</si>
  <si>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</si>
  <si>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</si>
  <si>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</si>
  <si>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</si>
  <si>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</si>
  <si>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</si>
  <si>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</si>
  <si>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</si>
  <si>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</si>
  <si>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</si>
  <si>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</si>
  <si>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</si>
  <si>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</si>
  <si>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</si>
  <si>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</si>
  <si>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</si>
  <si>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</si>
  <si>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</si>
  <si>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</si>
  <si>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</si>
  <si>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</si>
  <si>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</si>
  <si>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</si>
  <si>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</si>
  <si>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</si>
  <si>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</si>
  <si>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</si>
  <si>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</si>
  <si>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</si>
  <si>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</si>
  <si>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</si>
  <si>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</si>
  <si>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</si>
  <si>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</si>
  <si>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</si>
  <si>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</si>
  <si>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</si>
  <si>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</si>
  <si>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</si>
  <si>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</si>
  <si>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</si>
  <si>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</si>
  <si>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</si>
  <si>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</si>
  <si>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</si>
  <si>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</si>
  <si>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</si>
  <si>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</si>
  <si>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</si>
  <si>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</si>
  <si>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</si>
  <si>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</si>
  <si>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</si>
  <si>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</si>
  <si>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</si>
  <si>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</si>
  <si>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</si>
  <si>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</si>
  <si>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</si>
  <si>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</si>
  <si>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</si>
  <si>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</si>
  <si>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</si>
  <si>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</si>
  <si>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</si>
  <si>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</si>
  <si>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</si>
  <si>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</si>
  <si>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</si>
  <si>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</si>
  <si>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</si>
  <si>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</si>
  <si>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</si>
  <si>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</si>
  <si>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</si>
  <si>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</si>
  <si>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</si>
  <si>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</si>
  <si>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</si>
  <si>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</si>
  <si>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</si>
  <si>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</si>
  <si>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</si>
  <si>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</si>
  <si>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</si>
  <si>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</si>
  <si>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</si>
  <si>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</si>
  <si>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</si>
  <si>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</si>
  <si>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</si>
  <si>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</si>
  <si>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</si>
  <si>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</si>
  <si>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</si>
  <si>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</si>
  <si>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</si>
  <si>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</si>
  <si>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</si>
  <si>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</si>
  <si>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</si>
  <si>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</si>
  <si>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</si>
  <si>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</si>
  <si>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</si>
  <si>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</si>
  <si>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</si>
  <si>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</si>
  <si>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</si>
  <si>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</si>
  <si>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</si>
  <si>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</si>
  <si>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</si>
  <si>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</si>
  <si>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</si>
  <si>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</si>
  <si>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</si>
  <si>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</si>
  <si>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</si>
  <si>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</si>
  <si>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</si>
  <si>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</si>
  <si>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</si>
  <si>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</si>
  <si>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</si>
  <si>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</si>
  <si>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</si>
  <si>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</si>
  <si>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</si>
  <si>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</si>
  <si>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</si>
  <si>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</si>
  <si>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</si>
  <si>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</si>
  <si>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</si>
  <si>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</si>
  <si>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</si>
  <si>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</si>
  <si>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</si>
  <si>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</si>
  <si>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</si>
  <si>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</si>
  <si>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</si>
  <si>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</si>
  <si>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</si>
  <si>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</si>
  <si>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</si>
  <si>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</si>
  <si>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</si>
  <si>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</si>
  <si>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</si>
  <si>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</si>
  <si>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</si>
  <si>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</si>
  <si>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</si>
  <si>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</si>
  <si>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</si>
  <si>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</si>
  <si>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</si>
  <si>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</si>
  <si>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</si>
  <si>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</si>
  <si>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</si>
  <si>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</si>
  <si>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</si>
  <si>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</si>
  <si>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</si>
  <si>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</si>
  <si>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</si>
  <si>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</si>
  <si>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</si>
  <si>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</si>
  <si>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</si>
  <si>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</si>
  <si>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</si>
  <si>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</si>
  <si>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</si>
  <si>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</si>
  <si>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</si>
  <si>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</si>
  <si>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</si>
  <si>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</si>
  <si>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</si>
  <si>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</si>
  <si>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</si>
  <si>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</si>
  <si>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</si>
  <si>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</si>
  <si>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</si>
  <si>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</si>
  <si>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</si>
  <si>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</si>
  <si>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</si>
  <si>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</si>
  <si>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</si>
  <si>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</si>
  <si>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</si>
  <si>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</si>
  <si>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</si>
  <si>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</si>
  <si>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</si>
  <si>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</si>
  <si>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</si>
  <si>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</si>
  <si>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</si>
  <si>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</si>
  <si>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</si>
  <si>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</si>
  <si>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</si>
  <si>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</si>
  <si>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</si>
  <si>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</si>
  <si>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</si>
  <si>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</si>
  <si>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</si>
  <si>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</si>
  <si>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</si>
  <si>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</si>
  <si>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</si>
  <si>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</si>
  <si>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</si>
  <si>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</si>
  <si>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</si>
  <si>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</si>
  <si>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</si>
  <si>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</si>
  <si>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</si>
  <si>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</si>
  <si>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</si>
  <si>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</si>
  <si>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</si>
  <si>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</si>
  <si>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</si>
  <si>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</si>
  <si>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</si>
  <si>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</si>
  <si>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</si>
  <si>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</si>
  <si>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</si>
  <si>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</si>
  <si>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</si>
  <si>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</si>
  <si>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</si>
  <si>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</si>
  <si>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</si>
  <si>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</si>
  <si>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</si>
  <si>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</si>
  <si>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</si>
  <si>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</si>
  <si>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</si>
  <si>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</si>
  <si>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</si>
  <si>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</si>
  <si>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</si>
  <si>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</si>
  <si>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</si>
  <si>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</si>
  <si>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</si>
  <si>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</si>
  <si>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</si>
  <si>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</si>
  <si>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</si>
  <si>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</si>
  <si>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</si>
  <si>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</si>
  <si>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</si>
  <si>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</si>
  <si>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</si>
  <si>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</si>
  <si>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</si>
  <si>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</si>
  <si>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</si>
  <si>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</si>
  <si>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</si>
  <si>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</si>
  <si>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</si>
  <si>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</si>
  <si>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</si>
  <si>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</si>
  <si>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</si>
  <si>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</si>
  <si>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</si>
  <si>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</si>
  <si>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</si>
  <si>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</si>
  <si>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</si>
  <si>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</si>
  <si>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</si>
  <si>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</si>
  <si>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</si>
  <si>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</si>
  <si>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</si>
  <si>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</si>
  <si>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</si>
  <si>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</si>
  <si>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</si>
  <si>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</si>
  <si>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</si>
  <si>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</si>
  <si>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</si>
  <si>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</si>
  <si>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</si>
  <si>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</si>
  <si>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</si>
  <si>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</si>
  <si>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</si>
  <si>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</si>
  <si>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</si>
  <si>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</si>
  <si>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</si>
  <si>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</si>
  <si>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</si>
  <si>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</si>
  <si>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</si>
  <si>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</si>
  <si>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</si>
  <si>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</si>
  <si>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</si>
  <si>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</si>
  <si>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</si>
  <si>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</si>
  <si>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</si>
  <si>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</si>
  <si>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</si>
  <si>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</si>
  <si>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</si>
  <si>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</si>
  <si>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</si>
  <si>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</si>
  <si>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</si>
  <si>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</si>
  <si>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</si>
  <si>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</si>
  <si>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</si>
  <si>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</si>
  <si>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</si>
  <si>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</si>
  <si>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</si>
  <si>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</si>
  <si>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</si>
  <si>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</si>
  <si>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</si>
  <si>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</si>
  <si>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</si>
  <si>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</si>
  <si>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</si>
  <si>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</si>
  <si>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</si>
  <si>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</si>
  <si>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</si>
  <si>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</si>
  <si>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</si>
  <si>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</si>
  <si>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</si>
  <si>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</si>
  <si>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</si>
  <si>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</si>
  <si>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</si>
  <si>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</si>
  <si>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</si>
  <si>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</si>
  <si>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</si>
  <si>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</si>
  <si>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</si>
  <si>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</si>
  <si>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</si>
  <si>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</si>
  <si>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</si>
  <si>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</si>
  <si>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</si>
  <si>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</si>
  <si>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</si>
  <si>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</si>
  <si>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</si>
  <si>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</si>
  <si>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</si>
  <si>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</si>
  <si>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</si>
  <si>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</si>
  <si>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</si>
  <si>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</si>
  <si>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</si>
  <si>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</si>
  <si>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</si>
  <si>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</si>
  <si>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</si>
  <si>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</si>
  <si>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</si>
  <si>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</si>
  <si>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</si>
  <si>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</si>
  <si>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</si>
  <si>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</si>
  <si>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</si>
  <si>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</si>
  <si>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</si>
  <si>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</si>
  <si>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</si>
  <si>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</si>
  <si>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</si>
  <si>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</si>
  <si>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</si>
  <si>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</si>
  <si>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</si>
  <si>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</si>
  <si>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</si>
  <si>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</si>
  <si>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</si>
  <si>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</si>
  <si>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</si>
  <si>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</si>
  <si>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</si>
  <si>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</si>
  <si>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</si>
  <si>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</si>
  <si>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</si>
  <si>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</si>
  <si>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</si>
  <si>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</si>
  <si>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</si>
  <si>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</si>
  <si>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</si>
  <si>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</si>
  <si>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</si>
  <si>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</si>
  <si>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</si>
  <si>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</si>
  <si>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</si>
  <si>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</si>
  <si>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</si>
  <si>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</si>
  <si>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</si>
  <si>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</si>
  <si>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</si>
  <si>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</si>
  <si>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</si>
  <si>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</si>
  <si>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</si>
  <si>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</si>
  <si>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</si>
  <si>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</si>
  <si>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</si>
  <si>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</si>
  <si>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</si>
  <si>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</si>
  <si>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</si>
  <si>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</si>
  <si>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</si>
  <si>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</si>
  <si>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</si>
  <si>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</si>
  <si>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</si>
  <si>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</si>
  <si>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</si>
  <si>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</si>
  <si>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</si>
  <si>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</si>
  <si>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</si>
  <si>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</si>
  <si>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</si>
  <si>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</si>
  <si>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</si>
  <si>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</si>
  <si>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</si>
  <si>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</si>
  <si>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</si>
  <si>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</si>
  <si>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</si>
  <si>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</si>
  <si>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</si>
  <si>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</si>
  <si>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</si>
  <si>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</si>
  <si>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</si>
  <si>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</si>
  <si>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</si>
  <si>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</si>
  <si>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</si>
  <si>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</si>
  <si>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</si>
  <si>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</si>
  <si>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</si>
  <si>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</si>
  <si>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</si>
  <si>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</si>
  <si>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</si>
  <si>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</si>
  <si>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</si>
  <si>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</si>
  <si>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</si>
  <si>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</si>
  <si>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</si>
  <si>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</si>
  <si>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</si>
  <si>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</si>
  <si>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</si>
  <si>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</si>
  <si>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</si>
  <si>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</si>
  <si>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</si>
  <si>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</si>
  <si>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</si>
  <si>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</si>
  <si>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</si>
  <si>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</si>
  <si>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</si>
  <si>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</si>
  <si>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</si>
  <si>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</si>
  <si>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</si>
  <si>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</si>
  <si>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</si>
  <si>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</si>
  <si>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</si>
  <si>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</si>
  <si>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</si>
  <si>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</si>
  <si>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</si>
  <si>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</si>
  <si>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</si>
  <si>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</si>
  <si>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</si>
  <si>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</si>
  <si>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</si>
  <si>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</si>
  <si>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</si>
  <si>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</si>
  <si>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</si>
  <si>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</si>
  <si>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</si>
  <si>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</si>
  <si>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</si>
  <si>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</si>
  <si>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</si>
  <si>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</si>
  <si>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</si>
  <si>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</si>
  <si>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</si>
  <si>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</si>
  <si>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</si>
  <si>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</si>
  <si>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</si>
  <si>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</si>
  <si>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</si>
  <si>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</si>
  <si>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</si>
  <si>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</si>
  <si>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</si>
  <si>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</si>
  <si>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</si>
  <si>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</si>
  <si>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</si>
  <si>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</si>
  <si>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</si>
  <si>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</si>
  <si>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</si>
  <si>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</si>
  <si>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</si>
  <si>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</si>
  <si>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</si>
  <si>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</si>
  <si>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</si>
  <si>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</si>
  <si>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</si>
  <si>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</si>
  <si>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</si>
  <si>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</si>
  <si>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</si>
  <si>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</si>
  <si>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</si>
  <si>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</si>
  <si>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</si>
  <si>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</si>
  <si>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</si>
  <si>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</si>
  <si>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</si>
  <si>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</si>
  <si>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</si>
  <si>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</si>
  <si>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</si>
  <si>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</si>
  <si>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</si>
  <si>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</si>
  <si>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</si>
  <si>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</si>
  <si>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</si>
  <si>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</si>
  <si>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</si>
  <si>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</si>
  <si>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</si>
  <si>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</si>
  <si>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</si>
  <si>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</si>
  <si>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</si>
  <si>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</si>
  <si>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</si>
  <si>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</si>
  <si>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</si>
  <si>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</si>
  <si>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</si>
  <si>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</si>
  <si>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</si>
  <si>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</si>
  <si>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</si>
  <si>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</si>
  <si>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</si>
  <si>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</si>
  <si>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</si>
  <si>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</si>
  <si>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</si>
  <si>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</si>
  <si>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</si>
  <si>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</si>
  <si>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</si>
  <si>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</si>
  <si>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</si>
  <si>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</si>
  <si>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</si>
  <si>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</si>
  <si>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</si>
  <si>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</si>
  <si>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</si>
  <si>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</si>
  <si>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</si>
  <si>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</si>
  <si>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</si>
  <si>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</si>
  <si>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</si>
  <si>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</si>
  <si>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</si>
  <si>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</si>
  <si>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</si>
  <si>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</si>
  <si>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</si>
  <si>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</si>
  <si>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</si>
  <si>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</si>
  <si>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</si>
  <si>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</si>
  <si>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</si>
  <si>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</si>
  <si>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</si>
  <si>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</si>
  <si>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</si>
  <si>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</si>
  <si>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</si>
  <si>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</si>
  <si>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</si>
  <si>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</si>
  <si>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</si>
  <si>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</si>
  <si>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</si>
  <si>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</si>
  <si>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</si>
  <si>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</si>
  <si>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</si>
  <si>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</si>
  <si>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</si>
  <si>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</si>
  <si>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</si>
  <si>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</si>
  <si>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</si>
  <si>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</si>
  <si>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</si>
  <si>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</si>
  <si>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</si>
  <si>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</si>
  <si>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</si>
  <si>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</si>
  <si>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</si>
  <si>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</si>
  <si>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</si>
  <si>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</si>
  <si>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</si>
  <si>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</si>
  <si>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</si>
  <si>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</si>
  <si>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</si>
  <si>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</si>
  <si>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</si>
  <si>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</si>
  <si>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</si>
  <si>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</si>
  <si>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</si>
  <si>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</si>
  <si>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</si>
  <si>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</si>
  <si>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</si>
  <si>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</si>
  <si>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</si>
  <si>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</si>
  <si>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</si>
  <si>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</si>
  <si>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</si>
  <si>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</si>
  <si>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</si>
  <si>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</si>
  <si>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</si>
  <si>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</si>
  <si>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</si>
  <si>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</si>
  <si>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</si>
  <si>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</si>
  <si>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</si>
  <si>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</si>
  <si>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</si>
  <si>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</si>
  <si>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</si>
  <si>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</si>
  <si>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</si>
  <si>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</si>
  <si>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</si>
  <si>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</si>
  <si>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</si>
  <si>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</si>
  <si>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</si>
  <si>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</si>
  <si>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</si>
  <si>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</si>
  <si>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</si>
  <si>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</si>
  <si>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</si>
  <si>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</si>
  <si>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</si>
  <si>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</si>
  <si>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</si>
  <si>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</si>
  <si>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</si>
  <si>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</si>
  <si>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</si>
  <si>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</si>
  <si>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</si>
  <si>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</si>
  <si>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</si>
  <si>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</si>
  <si>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</si>
  <si>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</si>
  <si>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</si>
  <si>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</si>
  <si>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</si>
  <si>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</si>
  <si>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</si>
  <si>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</si>
  <si>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</si>
  <si>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</si>
  <si>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</si>
  <si>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</si>
  <si>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</si>
  <si>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</si>
  <si>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</si>
  <si>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</si>
  <si>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</si>
  <si>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</si>
  <si>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</si>
  <si>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</si>
  <si>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</si>
  <si>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</si>
  <si>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</si>
  <si>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</si>
  <si>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</si>
  <si>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</si>
  <si>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</si>
  <si>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</si>
  <si>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</si>
  <si>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</si>
  <si>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</si>
  <si>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</si>
  <si>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</si>
  <si>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</si>
  <si>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</si>
  <si>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</si>
  <si>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</si>
  <si>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</si>
  <si>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</si>
  <si>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</si>
  <si>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</si>
  <si>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</si>
  <si>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</si>
  <si>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</si>
  <si>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</si>
  <si>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</si>
  <si>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</si>
  <si>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</si>
  <si>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</si>
  <si>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</si>
  <si>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</si>
  <si>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</si>
  <si>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</si>
  <si>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</si>
  <si>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</si>
  <si>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</si>
  <si>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</si>
  <si>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</si>
  <si>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</si>
  <si>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</si>
  <si>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</si>
  <si>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</si>
  <si>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</si>
  <si>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</si>
  <si>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</si>
  <si>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</si>
  <si>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</si>
  <si>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</si>
  <si>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</si>
  <si>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</si>
  <si>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</si>
  <si>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</si>
  <si>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</si>
  <si>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</si>
  <si>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</si>
  <si>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</si>
  <si>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</si>
  <si>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</si>
  <si>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</si>
  <si>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</si>
  <si>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</si>
  <si>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</si>
  <si>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</si>
  <si>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</si>
  <si>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</si>
  <si>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</si>
  <si>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</si>
  <si>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</si>
  <si>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</si>
  <si>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</si>
  <si>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</si>
  <si>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</si>
  <si>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</si>
  <si>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</si>
  <si>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</si>
  <si>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</si>
  <si>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</si>
  <si>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</si>
  <si>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</si>
  <si>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</si>
  <si>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</si>
  <si>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</si>
  <si>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</si>
  <si>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</si>
  <si>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</si>
  <si>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</si>
  <si>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</si>
  <si>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</si>
  <si>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</si>
  <si>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</si>
  <si>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</si>
  <si>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</si>
  <si>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</si>
  <si>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</si>
  <si>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</si>
  <si>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</si>
  <si>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</si>
  <si>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</si>
  <si>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</si>
  <si>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</si>
  <si>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</si>
  <si>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</si>
  <si>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</si>
  <si>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</si>
  <si>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</si>
  <si>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</si>
  <si>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</si>
  <si>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</si>
  <si>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</si>
  <si>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</si>
  <si>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</si>
  <si>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</si>
  <si>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</si>
  <si>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</si>
  <si>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</si>
  <si>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</si>
  <si>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</si>
  <si>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</si>
  <si>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</si>
  <si>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</si>
  <si>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</si>
  <si>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</si>
  <si>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</si>
  <si>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</si>
  <si>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</si>
  <si>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</si>
  <si>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</si>
  <si>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</si>
  <si>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</si>
  <si>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</si>
  <si>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</si>
  <si>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</si>
  <si>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</si>
  <si>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</si>
  <si>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</si>
  <si>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</si>
  <si>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</si>
  <si>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</si>
  <si>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</si>
  <si>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</si>
  <si>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</si>
  <si>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</si>
  <si>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</si>
  <si>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</si>
  <si>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</si>
  <si>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</si>
  <si>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</si>
  <si>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</si>
  <si>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</si>
  <si>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</si>
  <si>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</si>
  <si>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</si>
  <si>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</si>
  <si>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</si>
  <si>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</si>
  <si>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</si>
  <si>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</si>
  <si>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</si>
  <si>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</si>
  <si>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</si>
  <si>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</si>
  <si>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</si>
  <si>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</si>
  <si>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</si>
  <si>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</si>
  <si>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</si>
  <si>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</si>
  <si>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</si>
  <si>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</si>
  <si>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</si>
  <si>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</si>
  <si>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</si>
  <si>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</si>
  <si>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</si>
  <si>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</si>
  <si>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</si>
  <si>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</si>
  <si>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</si>
  <si>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</si>
  <si>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</si>
  <si>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</si>
  <si>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</si>
  <si>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</si>
  <si>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</si>
  <si>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</si>
  <si>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</si>
  <si>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</si>
  <si>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</si>
  <si>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</si>
  <si>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</si>
  <si>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</si>
  <si>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</si>
  <si>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</si>
  <si>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</si>
  <si>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</si>
  <si>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</si>
  <si>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</si>
  <si>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</si>
  <si>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</si>
  <si>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</si>
  <si>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</si>
  <si>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</si>
  <si>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</si>
  <si>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</si>
  <si>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</si>
  <si>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</si>
  <si>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</si>
  <si>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</si>
  <si>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</si>
  <si>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</si>
  <si>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</si>
  <si>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</si>
  <si>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</si>
  <si>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</si>
  <si>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</si>
  <si>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</si>
  <si>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</si>
  <si>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</si>
  <si>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</si>
  <si>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</si>
  <si>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</si>
  <si>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</si>
  <si>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</si>
  <si>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</si>
  <si>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</si>
  <si>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</si>
  <si>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</si>
  <si>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</si>
  <si>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</si>
  <si>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</si>
  <si>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</si>
  <si>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</si>
  <si>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</si>
  <si>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</si>
  <si>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</si>
  <si>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</si>
  <si>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</si>
  <si>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</si>
  <si>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</si>
  <si>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</si>
  <si>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</si>
  <si>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</si>
  <si>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</si>
  <si>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</si>
  <si>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</si>
  <si>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</si>
  <si>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</si>
  <si>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</si>
  <si>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</si>
  <si>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</si>
  <si>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</si>
  <si>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</si>
  <si>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</si>
  <si>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</si>
  <si>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</si>
  <si>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</si>
  <si>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</si>
  <si>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</si>
  <si>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</si>
  <si>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</si>
  <si>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</si>
  <si>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</si>
  <si>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</si>
  <si>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</si>
  <si>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</si>
  <si>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</si>
  <si>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</si>
  <si>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</si>
  <si>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</si>
  <si>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</si>
  <si>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</si>
  <si>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</si>
  <si>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</si>
  <si>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</si>
  <si>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</si>
  <si>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</si>
  <si>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</si>
  <si>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</si>
  <si>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</si>
  <si>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</si>
  <si>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</si>
  <si>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</si>
  <si>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</si>
  <si>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</si>
  <si>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</si>
  <si>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</si>
  <si>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</si>
  <si>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</si>
  <si>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</si>
  <si>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</si>
  <si>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</si>
  <si>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</si>
  <si>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</si>
  <si>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</si>
  <si>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</si>
  <si>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</si>
  <si>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</si>
  <si>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</si>
  <si>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</si>
  <si>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</si>
  <si>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</si>
  <si>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</si>
  <si>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</si>
  <si>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</si>
  <si>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</si>
  <si>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</si>
  <si>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</si>
  <si>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</si>
  <si>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</si>
  <si>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</si>
  <si>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</si>
  <si>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</si>
  <si>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</si>
  <si>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</si>
  <si>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</si>
  <si>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</si>
  <si>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</si>
  <si>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</si>
  <si>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</si>
  <si>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</si>
  <si>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</si>
  <si>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</si>
  <si>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</si>
  <si>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</si>
  <si>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</si>
  <si>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</si>
  <si>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</si>
  <si>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</si>
  <si>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</si>
  <si>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</si>
  <si>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</si>
  <si>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</si>
  <si>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</si>
  <si>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</si>
  <si>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</si>
  <si>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</si>
  <si>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</si>
  <si>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</si>
  <si>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</si>
  <si>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</si>
  <si>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</si>
  <si>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</si>
  <si>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</si>
  <si>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</si>
  <si>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</si>
  <si>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</si>
  <si>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</si>
  <si>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</si>
  <si>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</si>
  <si>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</si>
  <si>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</si>
  <si>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</si>
  <si>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</si>
  <si>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</si>
  <si>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</si>
  <si>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</si>
  <si>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</si>
  <si>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</si>
  <si>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</si>
  <si>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</si>
  <si>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</si>
  <si>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</si>
  <si>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</si>
  <si>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</si>
  <si>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</si>
  <si>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</si>
  <si>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</si>
  <si>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</si>
  <si>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</si>
  <si>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</si>
  <si>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</si>
  <si>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</si>
  <si>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</si>
  <si>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</si>
  <si>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</si>
  <si>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</si>
  <si>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</si>
  <si>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</si>
  <si>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</si>
  <si>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</si>
  <si>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</si>
  <si>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</si>
  <si>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</si>
  <si>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</si>
  <si>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</si>
  <si>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</si>
  <si>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</si>
  <si>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</si>
  <si>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</si>
  <si>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</si>
  <si>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</si>
  <si>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</si>
  <si>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</si>
  <si>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</si>
  <si>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</si>
  <si>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</si>
  <si>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</si>
  <si>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</si>
  <si>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</si>
  <si>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</si>
  <si>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</si>
  <si>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</si>
  <si>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</si>
  <si>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</si>
  <si>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</si>
  <si>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</si>
  <si>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</si>
  <si>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</si>
  <si>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</si>
  <si>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</si>
  <si>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</si>
  <si>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</si>
  <si>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</si>
  <si>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</si>
  <si>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</si>
  <si>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</si>
  <si>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</si>
  <si>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</si>
  <si>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</si>
  <si>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</si>
  <si>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</si>
  <si>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</si>
  <si>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</si>
  <si>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</si>
  <si>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</si>
  <si>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</si>
  <si>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</si>
  <si>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</si>
  <si>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</si>
  <si>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</si>
  <si>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</si>
  <si>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</si>
  <si>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</si>
  <si>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</si>
  <si>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</si>
  <si>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</si>
  <si>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</si>
  <si>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</si>
  <si>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</si>
  <si>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</si>
  <si>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</si>
  <si>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</si>
  <si>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</si>
  <si>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</si>
  <si>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</si>
  <si>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</si>
  <si>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</si>
  <si>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</si>
  <si>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</si>
  <si>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</si>
  <si>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</si>
  <si>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</si>
  <si>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</si>
  <si>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</si>
  <si>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</si>
  <si>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</si>
  <si>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</si>
  <si>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</si>
  <si>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</si>
  <si>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</si>
  <si>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</si>
  <si>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</si>
  <si>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</si>
  <si>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</si>
  <si>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</si>
  <si>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</si>
  <si>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</si>
  <si>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</si>
  <si>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</si>
  <si>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</si>
  <si>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</si>
  <si>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</si>
  <si>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</si>
  <si>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</si>
  <si>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</si>
  <si>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</si>
  <si>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</si>
  <si>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</si>
  <si>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</si>
  <si>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</si>
  <si>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</si>
  <si>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</si>
  <si>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</si>
  <si>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</si>
  <si>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</si>
  <si>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</si>
  <si>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</si>
  <si>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</si>
  <si>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</si>
  <si>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</si>
  <si>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</si>
  <si>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</si>
  <si>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</si>
  <si>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</si>
  <si>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</si>
  <si>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</si>
  <si>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</si>
  <si>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</si>
  <si>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</si>
  <si>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</si>
  <si>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</si>
  <si>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</si>
  <si>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</si>
  <si>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</si>
  <si>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</si>
  <si>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</si>
  <si>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</si>
  <si>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</si>
  <si>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</si>
  <si>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</si>
  <si>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</si>
  <si>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</si>
  <si>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</si>
  <si>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</si>
  <si>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</si>
  <si>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</si>
  <si>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</si>
  <si>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</si>
  <si>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</si>
  <si>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</si>
  <si>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</si>
  <si>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</si>
  <si>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</si>
  <si>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</si>
  <si>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</si>
  <si>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</si>
  <si>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</si>
  <si>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</si>
  <si>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</si>
  <si>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</si>
  <si>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</si>
  <si>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</si>
  <si>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</si>
  <si>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</si>
  <si>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</si>
  <si>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</si>
  <si>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</si>
  <si>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</si>
  <si>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</si>
  <si>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</si>
  <si>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</si>
  <si>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</si>
  <si>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</si>
  <si>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</si>
  <si>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</si>
  <si>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</si>
  <si>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</si>
  <si>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</si>
  <si>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</si>
  <si>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</si>
  <si>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</si>
  <si>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</si>
  <si>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</si>
  <si>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</si>
  <si>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</si>
  <si>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</si>
  <si>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</si>
  <si>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</si>
  <si>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</si>
  <si>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</si>
  <si>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</si>
  <si>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</si>
  <si>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</si>
  <si>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</si>
  <si>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</si>
  <si>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</si>
  <si>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</si>
  <si>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</si>
  <si>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</si>
  <si>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</si>
  <si>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</si>
  <si>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</si>
  <si>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</si>
  <si>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</si>
  <si>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</si>
  <si>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</si>
  <si>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</si>
  <si>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</si>
  <si>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</si>
  <si>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</si>
  <si>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</si>
  <si>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</si>
  <si>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</si>
  <si>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</si>
  <si>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</si>
  <si>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</si>
  <si>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</si>
  <si>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</si>
  <si>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</si>
  <si>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</si>
  <si>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</si>
  <si>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</si>
  <si>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</si>
  <si>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</si>
  <si>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</si>
  <si>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</si>
  <si>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</si>
  <si>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</si>
  <si>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</si>
  <si>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</si>
  <si>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</si>
  <si>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</si>
  <si>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</si>
  <si>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</si>
  <si>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</si>
  <si>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</si>
  <si>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</si>
  <si>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</si>
  <si>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</si>
  <si>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</si>
  <si>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</si>
  <si>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</si>
  <si>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</si>
  <si>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</si>
  <si>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</si>
  <si>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</si>
  <si>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</si>
  <si>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</si>
  <si>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</si>
  <si>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</si>
  <si>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</si>
  <si>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</si>
  <si>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</si>
  <si>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</si>
  <si>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</si>
  <si>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</si>
  <si>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</si>
  <si>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</si>
  <si>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</si>
  <si>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</si>
  <si>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</si>
  <si>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</si>
  <si>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</si>
  <si>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</si>
  <si>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</si>
  <si>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</si>
  <si>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</si>
  <si>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</si>
  <si>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</si>
  <si>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</si>
  <si>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</si>
  <si>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</si>
  <si>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</si>
  <si>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</si>
  <si>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</si>
  <si>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</si>
  <si>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</si>
  <si>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</si>
  <si>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</si>
  <si>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</si>
  <si>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</si>
  <si>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</si>
  <si>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</si>
  <si>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</si>
  <si>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</si>
  <si>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</si>
  <si>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</si>
  <si>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</si>
  <si>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</si>
  <si>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</si>
  <si>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</si>
  <si>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</si>
  <si>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</si>
  <si>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</si>
  <si>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</si>
  <si>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</si>
  <si>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</si>
  <si>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</si>
  <si>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</si>
  <si>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</si>
  <si>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</si>
  <si>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</si>
  <si>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</si>
  <si>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</si>
  <si>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</si>
  <si>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</si>
  <si>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</si>
  <si>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</si>
  <si>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</si>
  <si>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</si>
  <si>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</si>
  <si>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</si>
  <si>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</si>
  <si>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</si>
  <si>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</si>
  <si>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</si>
  <si>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</si>
  <si>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</si>
  <si>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</si>
  <si>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</si>
  <si>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</si>
  <si>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</si>
  <si>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</si>
  <si>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</si>
  <si>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</si>
  <si>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</si>
  <si>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</si>
  <si>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</si>
  <si>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</si>
  <si>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</si>
  <si>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</si>
  <si>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</si>
  <si>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</si>
  <si>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</si>
  <si>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</si>
  <si>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</si>
  <si>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</si>
  <si>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</si>
  <si>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</si>
  <si>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</si>
  <si>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</si>
  <si>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</si>
  <si>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</si>
  <si>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</si>
  <si>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</si>
  <si>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</si>
  <si>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</si>
  <si>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</si>
  <si>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</si>
  <si>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</si>
  <si>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</si>
  <si>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</si>
  <si>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</si>
  <si>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</si>
  <si>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</si>
  <si>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</si>
  <si>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</si>
  <si>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</si>
  <si>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</si>
  <si>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</si>
  <si>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</si>
  <si>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</si>
  <si>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</si>
  <si>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</si>
  <si>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</si>
  <si>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</si>
  <si>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</si>
  <si>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</si>
  <si>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</si>
  <si>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</si>
  <si>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</si>
  <si>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</si>
  <si>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</si>
  <si>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</si>
  <si>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</si>
  <si>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</si>
  <si>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</si>
  <si>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</si>
  <si>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</si>
  <si>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</si>
  <si>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</si>
  <si>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</si>
  <si>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</si>
  <si>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</si>
  <si>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</si>
  <si>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</si>
  <si>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</si>
  <si>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</si>
  <si>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</si>
  <si>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</si>
  <si>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</si>
  <si>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</si>
  <si>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</si>
  <si>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</si>
  <si>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</si>
  <si>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</si>
  <si>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</si>
  <si>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</si>
  <si>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</si>
  <si>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</si>
  <si>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</si>
  <si>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</si>
  <si>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</si>
  <si>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</si>
  <si>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</si>
  <si>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</si>
  <si>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</si>
  <si>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</si>
  <si>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</si>
  <si>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</si>
  <si>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</si>
  <si>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</si>
  <si>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</si>
  <si>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</si>
  <si>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</si>
  <si>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</si>
  <si>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</si>
  <si>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</si>
  <si>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</si>
  <si>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</si>
  <si>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</si>
  <si>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</si>
  <si>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</si>
  <si>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</si>
  <si>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</si>
  <si>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</si>
  <si>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</si>
  <si>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</si>
  <si>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</si>
  <si>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</si>
  <si>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</si>
  <si>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</si>
  <si>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</si>
  <si>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</si>
  <si>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</si>
  <si>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</si>
  <si>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</si>
  <si>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</si>
  <si>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</si>
  <si>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</si>
  <si>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</si>
  <si>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</si>
  <si>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</si>
  <si>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</si>
  <si>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</si>
  <si>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</si>
  <si>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</si>
  <si>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</si>
  <si>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</si>
  <si>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</si>
  <si>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</si>
  <si>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</si>
  <si>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</si>
  <si>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</si>
  <si>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</si>
  <si>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</si>
  <si>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</si>
  <si>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</si>
  <si>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</si>
  <si>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</si>
  <si>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</si>
  <si>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</si>
  <si>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</si>
  <si>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</si>
  <si>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</si>
  <si>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</si>
  <si>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</si>
  <si>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</si>
  <si>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</si>
  <si>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</si>
  <si>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</si>
  <si>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</si>
  <si>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</si>
  <si>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</si>
  <si>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</si>
  <si>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</si>
  <si>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</si>
  <si>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</si>
  <si>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</si>
  <si>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</si>
  <si>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</si>
  <si>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</si>
  <si>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</si>
  <si>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</si>
  <si>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</si>
  <si>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</si>
  <si>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</si>
  <si>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</si>
  <si>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</si>
  <si>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</si>
  <si>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</si>
  <si>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</si>
  <si>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</si>
  <si>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</si>
  <si>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</si>
  <si>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</si>
  <si>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</si>
  <si>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</si>
  <si>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</si>
  <si>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</si>
  <si>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</si>
  <si>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</si>
  <si>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</si>
  <si>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</si>
  <si>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</si>
  <si>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</si>
  <si>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</si>
  <si>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</si>
  <si>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</si>
  <si>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</si>
  <si>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</si>
  <si>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</si>
  <si>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</si>
  <si>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</si>
  <si>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</si>
  <si>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</si>
  <si>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</si>
  <si>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</si>
  <si>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</si>
  <si>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</si>
  <si>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</si>
  <si>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</si>
  <si>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</si>
  <si>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</si>
  <si>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</si>
  <si>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</si>
  <si>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</si>
  <si>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</si>
  <si>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</si>
  <si>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</si>
  <si>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</si>
  <si>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</si>
  <si>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</si>
  <si>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</si>
  <si>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</si>
  <si>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</si>
  <si>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</si>
  <si>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</si>
  <si>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</si>
  <si>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</si>
  <si>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</si>
  <si>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</si>
  <si>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</si>
  <si>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</si>
  <si>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</si>
  <si>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</si>
  <si>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</si>
  <si>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</si>
  <si>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</si>
  <si>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</si>
  <si>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</si>
  <si>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</si>
  <si>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</si>
  <si>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</si>
  <si>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</si>
  <si>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</si>
  <si>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</si>
  <si>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</si>
  <si>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</si>
  <si>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</si>
  <si>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</si>
  <si>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</si>
  <si>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</si>
  <si>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</si>
  <si>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</si>
  <si>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</si>
  <si>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</si>
  <si>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</si>
  <si>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</si>
  <si>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</si>
  <si>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</si>
  <si>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</si>
  <si>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</si>
  <si>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</si>
  <si>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</si>
  <si>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</si>
  <si>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</si>
  <si>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</si>
  <si>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</si>
  <si>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</si>
  <si>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</si>
  <si>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</si>
  <si>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</si>
  <si>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</si>
  <si>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</si>
  <si>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</si>
  <si>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</si>
  <si>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</si>
  <si>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</si>
  <si>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</si>
  <si>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</si>
  <si>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</si>
  <si>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</si>
  <si>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</si>
  <si>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</si>
  <si>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</si>
  <si>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</si>
  <si>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</si>
  <si>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</si>
  <si>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</si>
  <si>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</si>
  <si>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</si>
  <si>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</si>
  <si>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</si>
  <si>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</si>
  <si>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</si>
  <si>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</si>
  <si>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</si>
  <si>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</si>
  <si>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</si>
  <si>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</si>
  <si>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</si>
  <si>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</si>
  <si>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</si>
  <si>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</si>
  <si>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</si>
  <si>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</si>
  <si>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</si>
  <si>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</si>
  <si>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</si>
  <si>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</si>
  <si>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</si>
  <si>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</si>
  <si>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</si>
  <si>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</si>
  <si>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</si>
  <si>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</si>
  <si>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</si>
  <si>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</si>
  <si>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</si>
  <si>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</si>
  <si>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</si>
  <si>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</si>
  <si>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</si>
  <si>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</si>
  <si>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</si>
  <si>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</si>
  <si>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</si>
  <si>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</si>
  <si>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</si>
  <si>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</si>
  <si>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</si>
  <si>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</si>
  <si>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</si>
  <si>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</si>
  <si>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</si>
  <si>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</si>
  <si>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</si>
  <si>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</si>
  <si>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</si>
  <si>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</si>
  <si>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</si>
  <si>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</si>
  <si>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</si>
  <si>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</si>
  <si>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</si>
  <si>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</si>
  <si>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</si>
  <si>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</si>
  <si>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</si>
  <si>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</si>
  <si>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</si>
  <si>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</si>
  <si>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</si>
  <si>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</si>
  <si>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</si>
  <si>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</si>
  <si>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</si>
  <si>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</si>
  <si>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</si>
  <si>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</si>
  <si>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</si>
  <si>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</si>
  <si>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</si>
  <si>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</si>
  <si>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</si>
  <si>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</si>
  <si>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</si>
  <si>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</si>
  <si>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</si>
  <si>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</si>
  <si>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</si>
  <si>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</si>
  <si>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</si>
  <si>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</si>
  <si>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</si>
  <si>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</si>
  <si>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</si>
  <si>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</si>
  <si>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</si>
  <si>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</si>
  <si>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</si>
  <si>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</si>
  <si>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</si>
  <si>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</si>
  <si>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</si>
  <si>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</si>
  <si>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</si>
  <si>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</si>
  <si>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</si>
  <si>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</si>
  <si>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</si>
  <si>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</si>
  <si>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</si>
  <si>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</si>
  <si>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</si>
  <si>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</si>
  <si>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</si>
  <si>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</si>
  <si>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</si>
  <si>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</si>
  <si>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</si>
  <si>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</si>
  <si>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</si>
  <si>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</si>
  <si>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</si>
  <si>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</si>
  <si>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</si>
  <si>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</si>
  <si>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</si>
  <si>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</si>
  <si>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</si>
  <si>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</si>
  <si>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</si>
  <si>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</si>
  <si>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</si>
  <si>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</si>
  <si>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</si>
  <si>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</si>
  <si>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</si>
  <si>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</si>
  <si>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</si>
  <si>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</si>
  <si>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</si>
  <si>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</si>
  <si>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</si>
  <si>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</si>
  <si>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</si>
  <si>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</si>
  <si>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</si>
  <si>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</si>
  <si>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</si>
  <si>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</si>
  <si>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</si>
  <si>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</si>
  <si>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</si>
  <si>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</si>
  <si>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</si>
  <si>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</si>
  <si>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</si>
  <si>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</si>
  <si>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</si>
  <si>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</si>
  <si>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</si>
  <si>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</si>
  <si>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</si>
  <si>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</si>
  <si>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</si>
  <si>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</si>
  <si>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</si>
  <si>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</si>
  <si>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</si>
  <si>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</si>
  <si>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</si>
  <si>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</si>
  <si>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</si>
  <si>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</si>
  <si>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</si>
  <si>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</si>
  <si>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</si>
  <si>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</si>
  <si>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</si>
  <si>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</si>
  <si>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</si>
  <si>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</si>
  <si>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</si>
  <si>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</si>
  <si>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</si>
  <si>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</si>
  <si>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</si>
  <si>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</si>
  <si>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</si>
  <si>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</si>
  <si>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</si>
  <si>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</si>
  <si>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</si>
  <si>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</si>
  <si>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</si>
  <si>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</si>
  <si>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</si>
  <si>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</si>
  <si>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</si>
  <si>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</si>
  <si>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</si>
  <si>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</si>
  <si>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</si>
  <si>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</si>
  <si>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</si>
  <si>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</si>
  <si>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</si>
  <si>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</si>
  <si>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</si>
  <si>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</si>
  <si>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</si>
  <si>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</si>
  <si>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</si>
  <si>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</si>
  <si>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</si>
  <si>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</si>
  <si>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</si>
  <si>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</si>
  <si>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</si>
  <si>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</si>
  <si>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</si>
  <si>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</si>
  <si>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</si>
  <si>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</si>
  <si>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</si>
  <si>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</si>
  <si>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</si>
  <si>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</si>
  <si>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</si>
  <si>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</si>
  <si>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</si>
  <si>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</si>
  <si>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</si>
  <si>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</si>
  <si>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</si>
  <si>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</si>
  <si>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</si>
  <si>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</si>
  <si>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</si>
  <si>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</si>
  <si>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</si>
  <si>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</si>
  <si>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</si>
  <si>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</si>
  <si>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</si>
  <si>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</si>
  <si>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</si>
  <si>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</si>
  <si>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</si>
  <si>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</si>
  <si>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</si>
  <si>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</si>
  <si>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</si>
  <si>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</si>
  <si>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</si>
  <si>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</si>
  <si>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</si>
  <si>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</si>
  <si>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</si>
  <si>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</si>
  <si>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</si>
  <si>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</si>
  <si>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</si>
  <si>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</si>
  <si>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</si>
  <si>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</si>
  <si>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</si>
  <si>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</si>
  <si>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</si>
  <si>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</si>
  <si>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</si>
  <si>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</si>
  <si>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</si>
  <si>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</si>
  <si>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</si>
  <si>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</si>
  <si>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</si>
  <si>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</si>
  <si>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</si>
  <si>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</si>
  <si>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</si>
  <si>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</si>
  <si>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</si>
  <si>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</si>
  <si>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</si>
  <si>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</si>
  <si>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</si>
  <si>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</si>
  <si>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</si>
  <si>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</si>
  <si>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</si>
  <si>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</si>
  <si>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</si>
  <si>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</si>
  <si>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</si>
  <si>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</si>
  <si>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</si>
  <si>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</si>
  <si>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</si>
  <si>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</si>
  <si>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</si>
  <si>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</si>
  <si>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</si>
  <si>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</si>
  <si>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</si>
  <si>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</si>
  <si>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</si>
  <si>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</si>
  <si>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</si>
  <si>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</si>
  <si>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</si>
  <si>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</si>
  <si>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</si>
  <si>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</si>
  <si>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</si>
  <si>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</si>
  <si>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</si>
  <si>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</si>
  <si>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</si>
  <si>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</si>
  <si>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</si>
  <si>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</si>
  <si>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</si>
  <si>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</si>
  <si>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</si>
  <si>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</si>
  <si>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</si>
  <si>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</si>
  <si>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</si>
  <si>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</si>
  <si>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</si>
  <si>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</si>
  <si>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</si>
  <si>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</si>
  <si>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</si>
  <si>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</si>
  <si>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</si>
  <si>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</si>
  <si>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</si>
  <si>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</si>
  <si>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</si>
  <si>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</si>
  <si>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</si>
  <si>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</si>
  <si>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</si>
  <si>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</si>
  <si>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</si>
  <si>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</si>
  <si>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</si>
  <si>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</si>
  <si>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</si>
  <si>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</si>
  <si>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</si>
  <si>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</si>
  <si>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</si>
  <si>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</si>
  <si>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</si>
  <si>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</si>
  <si>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</si>
  <si>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</si>
  <si>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</si>
  <si>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</si>
  <si>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</si>
  <si>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</si>
  <si>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</si>
  <si>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</si>
  <si>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</si>
  <si>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</si>
  <si>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</si>
  <si>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</si>
  <si>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</si>
  <si>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</si>
  <si>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</si>
  <si>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</si>
  <si>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</si>
  <si>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</si>
  <si>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</si>
  <si>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</si>
  <si>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</si>
  <si>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</si>
  <si>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</si>
  <si>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</si>
  <si>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</si>
  <si>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</si>
  <si>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</si>
  <si>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</si>
  <si>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</si>
  <si>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</si>
  <si>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</si>
  <si>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</si>
  <si>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</si>
  <si>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</si>
  <si>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</si>
  <si>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</si>
  <si>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</si>
  <si>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</si>
  <si>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</si>
  <si>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</si>
  <si>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</si>
  <si>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</si>
  <si>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</si>
  <si>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</si>
  <si>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</si>
  <si>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</si>
  <si>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</si>
  <si>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</si>
  <si>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</si>
  <si>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</si>
  <si>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</si>
  <si>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</si>
  <si>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</si>
  <si>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</si>
  <si>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</si>
  <si>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</si>
  <si>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</si>
  <si>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</si>
  <si>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</si>
  <si>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</si>
  <si>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</si>
  <si>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</si>
  <si>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</si>
  <si>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</si>
  <si>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</si>
  <si>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</si>
  <si>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</si>
  <si>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</si>
  <si>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</si>
  <si>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</si>
  <si>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</si>
  <si>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</si>
  <si>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</si>
  <si>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</si>
  <si>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</si>
  <si>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</si>
  <si>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</si>
  <si>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</si>
  <si>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</si>
  <si>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</si>
  <si>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</si>
  <si>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</si>
  <si>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</si>
  <si>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</si>
  <si>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</si>
  <si>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</si>
  <si>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</si>
  <si>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</si>
  <si>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</si>
  <si>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</si>
  <si>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</si>
  <si>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</si>
  <si>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</si>
  <si>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</si>
  <si>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</si>
  <si>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</si>
  <si>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</si>
  <si>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</si>
  <si>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</si>
  <si>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</si>
  <si>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</si>
  <si>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</si>
  <si>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</si>
  <si>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</si>
  <si>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</si>
  <si>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</si>
  <si>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</si>
  <si>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</si>
  <si>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</si>
  <si>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</si>
  <si>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</si>
  <si>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</si>
  <si>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</si>
  <si>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</si>
  <si>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</si>
  <si>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</si>
  <si>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</si>
  <si>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</si>
  <si>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</si>
  <si>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</si>
  <si>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</si>
  <si>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</si>
  <si>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</si>
  <si>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</si>
  <si>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</si>
  <si>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</si>
  <si>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</si>
  <si>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</si>
  <si>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</si>
  <si>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</si>
  <si>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</si>
  <si>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</si>
  <si>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</si>
  <si>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</si>
  <si>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</si>
  <si>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</si>
  <si>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</si>
  <si>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</si>
  <si>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</si>
  <si>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</si>
  <si>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</si>
  <si>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</si>
  <si>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</si>
  <si>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</si>
  <si>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</si>
  <si>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</si>
  <si>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</si>
  <si>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</si>
  <si>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</si>
  <si>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</si>
  <si>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</si>
  <si>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</si>
  <si>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</si>
  <si>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</si>
  <si>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</si>
  <si>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</si>
  <si>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</si>
  <si>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</si>
  <si>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</si>
  <si>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</si>
  <si>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</si>
  <si>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</si>
  <si>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</si>
  <si>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</si>
  <si>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</si>
  <si>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</si>
  <si>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</si>
  <si>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</si>
  <si>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</si>
  <si>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</si>
  <si>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</si>
  <si>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</si>
  <si>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</si>
  <si>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</si>
  <si>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</si>
  <si>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</si>
  <si>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</si>
  <si>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</si>
  <si>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</si>
  <si>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</si>
  <si>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</si>
  <si>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</si>
  <si>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</si>
  <si>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</si>
  <si>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</si>
  <si>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</si>
  <si>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</si>
  <si>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</si>
  <si>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</si>
  <si>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</si>
  <si>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</si>
  <si>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</si>
  <si>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</si>
  <si>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</si>
  <si>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</si>
  <si>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</si>
  <si>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</si>
  <si>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</si>
  <si>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</si>
  <si>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</si>
  <si>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</si>
  <si>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</si>
  <si>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</si>
  <si>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</si>
  <si>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</si>
  <si>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</si>
  <si>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</si>
  <si>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</si>
  <si>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</si>
  <si>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</si>
  <si>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</si>
  <si>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</si>
  <si>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</si>
  <si>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</si>
  <si>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</si>
  <si>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</si>
  <si>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</si>
  <si>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</si>
  <si>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</si>
  <si>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</si>
  <si>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</si>
  <si>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</si>
  <si>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</si>
  <si>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</si>
  <si>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</si>
  <si>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</si>
  <si>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</si>
  <si>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</si>
  <si>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</si>
  <si>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</si>
  <si>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</si>
  <si>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</si>
  <si>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</si>
  <si>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</si>
  <si>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</si>
  <si>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</si>
  <si>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</si>
  <si>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</si>
  <si>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</si>
  <si>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</si>
  <si>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</si>
  <si>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</si>
  <si>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</si>
  <si>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</si>
  <si>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</si>
  <si>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</si>
  <si>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</si>
  <si>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</si>
  <si>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</si>
  <si>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</si>
  <si>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</si>
  <si>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</si>
  <si>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</si>
  <si>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</si>
  <si>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</si>
  <si>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</si>
  <si>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</si>
  <si>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</si>
  <si>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</si>
  <si>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</si>
  <si>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</si>
  <si>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</si>
  <si>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</si>
  <si>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</si>
  <si>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</si>
  <si>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</si>
  <si>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</si>
  <si>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</si>
  <si>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</si>
  <si>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</si>
  <si>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</si>
  <si>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</si>
  <si>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</si>
  <si>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</si>
  <si>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</si>
  <si>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</si>
  <si>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</si>
  <si>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</si>
  <si>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</si>
  <si>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</si>
  <si>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</si>
  <si>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</si>
  <si>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</si>
  <si>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</si>
  <si>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</si>
  <si>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</si>
  <si>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</si>
  <si>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</si>
  <si>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</si>
  <si>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</si>
  <si>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</si>
  <si>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</si>
  <si>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</si>
  <si>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</si>
  <si>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</si>
  <si>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</si>
  <si>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</si>
  <si>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</si>
  <si>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</si>
  <si>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</si>
  <si>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</si>
  <si>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</si>
  <si>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</si>
  <si>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</si>
  <si>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</si>
  <si>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</si>
  <si>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</si>
  <si>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</si>
  <si>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</si>
  <si>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</si>
  <si>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</si>
  <si>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</si>
  <si>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</si>
  <si>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</si>
  <si>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</si>
  <si>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</si>
  <si>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</si>
  <si>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</si>
  <si>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</si>
  <si>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</si>
  <si>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</si>
  <si>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</si>
  <si>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</si>
  <si>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</si>
  <si>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</si>
  <si>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</si>
  <si>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</si>
  <si>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</si>
  <si>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</si>
  <si>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</si>
  <si>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</si>
  <si>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</si>
  <si>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</si>
  <si>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</si>
  <si>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</si>
  <si>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</si>
  <si>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</si>
  <si>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</si>
  <si>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</si>
  <si>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</si>
  <si>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</si>
  <si>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</si>
  <si>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</si>
  <si>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</si>
  <si>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</si>
  <si>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</si>
  <si>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</si>
  <si>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</si>
  <si>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</si>
  <si>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</si>
  <si>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</si>
  <si>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</si>
  <si>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</si>
  <si>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</si>
  <si>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</si>
  <si>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</si>
  <si>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</si>
  <si>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</si>
  <si>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</si>
  <si>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</si>
  <si>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</si>
  <si>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</si>
  <si>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</si>
  <si>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</si>
  <si>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</si>
  <si>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</si>
  <si>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</si>
  <si>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</si>
  <si>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</si>
  <si>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</si>
  <si>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</si>
  <si>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</si>
  <si>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</si>
  <si>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</si>
  <si>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</si>
  <si>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</si>
  <si>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</si>
  <si>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</si>
  <si>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</si>
  <si>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</si>
  <si>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</si>
  <si>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</si>
  <si>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</si>
  <si>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</si>
  <si>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</si>
  <si>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</si>
  <si>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</si>
  <si>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</si>
  <si>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</si>
  <si>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</si>
  <si>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</si>
  <si>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</si>
  <si>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</si>
  <si>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</si>
  <si>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</si>
  <si>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</si>
  <si>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</si>
  <si>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</si>
  <si>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</si>
  <si>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</si>
  <si>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</si>
  <si>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</si>
  <si>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</si>
  <si>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</si>
  <si>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</si>
  <si>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</si>
  <si>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</si>
  <si>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</si>
  <si>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</si>
  <si>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</si>
  <si>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</si>
  <si>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</si>
  <si>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</si>
  <si>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</si>
  <si>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</si>
  <si>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</si>
  <si>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</si>
  <si>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</si>
  <si>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</si>
  <si>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</si>
  <si>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</si>
  <si>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</si>
  <si>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</si>
  <si>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</si>
  <si>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</si>
  <si>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</si>
  <si>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</si>
  <si>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</si>
  <si>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</si>
  <si>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</si>
  <si>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</si>
  <si>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</si>
  <si>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</si>
  <si>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</si>
  <si>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</si>
  <si>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</si>
  <si>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</si>
  <si>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</si>
  <si>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</si>
  <si>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</si>
  <si>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</si>
  <si>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</si>
  <si>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</si>
  <si>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</si>
  <si>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</si>
  <si>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</si>
  <si>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</si>
  <si>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</si>
  <si>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</si>
  <si>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</si>
  <si>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</si>
  <si>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</si>
  <si>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</si>
  <si>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</si>
  <si>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</si>
  <si>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</si>
  <si>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</si>
  <si>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</si>
  <si>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</si>
  <si>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</si>
  <si>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</si>
  <si>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</si>
  <si>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</si>
  <si>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</si>
  <si>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</si>
  <si>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</si>
  <si>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</si>
  <si>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</si>
  <si>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</si>
  <si>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</si>
  <si>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</si>
  <si>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</si>
  <si>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</si>
  <si>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</si>
  <si>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</si>
  <si>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</si>
  <si>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</si>
  <si>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</si>
  <si>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</si>
  <si>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</si>
  <si>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</si>
  <si>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</si>
  <si>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</si>
  <si>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</si>
  <si>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</si>
  <si>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</si>
  <si>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</si>
  <si>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</si>
  <si>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</si>
  <si>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</si>
  <si>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</si>
  <si>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</si>
  <si>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</si>
  <si>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</si>
  <si>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</si>
  <si>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</si>
  <si>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</si>
  <si>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</si>
  <si>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</si>
  <si>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</si>
  <si>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</si>
  <si>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</si>
  <si>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</si>
  <si>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</si>
  <si>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</si>
  <si>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</si>
  <si>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</si>
  <si>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</si>
  <si>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</si>
  <si>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</si>
  <si>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</si>
  <si>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</si>
  <si>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</si>
  <si>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</si>
  <si>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</si>
  <si>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</si>
  <si>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</si>
  <si>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</si>
  <si>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</si>
  <si>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</si>
  <si>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</si>
  <si>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</si>
  <si>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</si>
  <si>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</si>
  <si>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</si>
  <si>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</si>
  <si>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</si>
  <si>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</si>
  <si>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</si>
  <si>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</si>
  <si>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</si>
  <si>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</si>
  <si>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</si>
  <si>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</si>
  <si>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</si>
  <si>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</si>
  <si>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</si>
  <si>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</si>
  <si>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</si>
  <si>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</si>
  <si>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</si>
  <si>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</si>
  <si>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</si>
  <si>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</si>
  <si>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</si>
  <si>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</si>
  <si>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</si>
  <si>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</si>
  <si>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</si>
  <si>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</si>
  <si>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</si>
  <si>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</si>
  <si>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</si>
  <si>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</si>
  <si>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</si>
  <si>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</si>
  <si>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</si>
  <si>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</si>
  <si>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</si>
  <si>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</si>
  <si>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</si>
  <si>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</si>
  <si>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</si>
  <si>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</si>
  <si>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</si>
  <si>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</si>
  <si>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</si>
  <si>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</si>
  <si>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</si>
  <si>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</si>
  <si>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</si>
  <si>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</si>
  <si>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</si>
  <si>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</si>
  <si>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</si>
  <si>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</si>
  <si>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</si>
  <si>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</si>
  <si>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</si>
  <si>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</si>
  <si>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</si>
  <si>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</si>
  <si>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</si>
  <si>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</si>
  <si>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</si>
  <si>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</si>
  <si>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</si>
  <si>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</si>
  <si>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</si>
  <si>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</si>
  <si>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</si>
  <si>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</si>
  <si>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</si>
  <si>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</si>
  <si>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</si>
  <si>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</si>
  <si>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</si>
  <si>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</si>
  <si>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</si>
  <si>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</si>
  <si>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</si>
  <si>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</si>
  <si>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</si>
  <si>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</si>
  <si>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</si>
  <si>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</si>
  <si>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</si>
  <si>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</si>
  <si>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</si>
  <si>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</si>
  <si>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</si>
  <si>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</si>
  <si>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</si>
  <si>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</si>
  <si>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</si>
  <si>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</si>
  <si>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</si>
  <si>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</si>
  <si>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</si>
  <si>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</si>
  <si>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</si>
  <si>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</si>
  <si>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</si>
  <si>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</si>
  <si>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</si>
  <si>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</si>
  <si>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</si>
  <si>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</si>
  <si>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</si>
  <si>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</si>
  <si>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</si>
  <si>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</si>
  <si>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</si>
  <si>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</si>
  <si>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</si>
  <si>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</si>
  <si>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</si>
  <si>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</si>
  <si>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</si>
  <si>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</si>
  <si>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</si>
  <si>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</si>
  <si>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</si>
  <si>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</si>
  <si>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</si>
  <si>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</si>
  <si>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</si>
  <si>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</si>
  <si>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</si>
  <si>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</si>
  <si>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</si>
  <si>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</si>
  <si>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</si>
  <si>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</si>
  <si>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</si>
  <si>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</si>
  <si>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</si>
  <si>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</si>
  <si>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</si>
  <si>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</si>
  <si>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</si>
  <si>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</si>
  <si>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</si>
  <si>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</si>
  <si>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</si>
  <si>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</si>
  <si>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</si>
  <si>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</si>
  <si>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</si>
  <si>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</si>
  <si>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</si>
  <si>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</si>
  <si>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</si>
  <si>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</si>
  <si>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</si>
  <si>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</si>
  <si>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</si>
  <si>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</si>
  <si>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</si>
  <si>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</si>
  <si>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</si>
  <si>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</si>
  <si>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</si>
  <si>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</si>
  <si>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</si>
  <si>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</si>
  <si>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</si>
  <si>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</si>
  <si>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</si>
  <si>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</si>
  <si>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</si>
  <si>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</si>
  <si>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</si>
  <si>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</si>
  <si>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</si>
  <si>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</si>
  <si>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</si>
  <si>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</si>
  <si>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</si>
  <si>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</si>
  <si>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</si>
  <si>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</si>
  <si>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</si>
  <si>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</si>
  <si>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</si>
  <si>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</si>
  <si>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</si>
  <si>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</si>
  <si>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</si>
  <si>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</si>
  <si>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</si>
  <si>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</si>
  <si>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</si>
  <si>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</si>
  <si>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</si>
  <si>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</si>
  <si>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</si>
  <si>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</si>
  <si>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</si>
  <si>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</si>
  <si>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</si>
  <si>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</si>
  <si>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</si>
  <si>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</si>
  <si>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</si>
  <si>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</si>
  <si>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</si>
  <si>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</si>
  <si>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</si>
  <si>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</si>
  <si>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</si>
  <si>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</si>
  <si>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</si>
  <si>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</si>
  <si>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</si>
  <si>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</si>
  <si>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</si>
  <si>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</si>
  <si>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</si>
  <si>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</si>
  <si>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</si>
  <si>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</si>
  <si>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</si>
  <si>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</si>
  <si>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</si>
  <si>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</si>
  <si>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</si>
  <si>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</si>
  <si>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</si>
  <si>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</si>
  <si>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</si>
  <si>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</si>
  <si>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</si>
  <si>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</si>
  <si>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</si>
  <si>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</si>
  <si>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</si>
  <si>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</si>
  <si>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</si>
  <si>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</si>
  <si>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</si>
  <si>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</si>
  <si>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</si>
  <si>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</si>
  <si>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</si>
  <si>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</si>
  <si>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</si>
  <si>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</si>
  <si>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</si>
  <si>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</si>
  <si>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</si>
  <si>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</si>
  <si>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</si>
  <si>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</si>
  <si>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</si>
  <si>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</si>
  <si>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</si>
  <si>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</si>
  <si>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</si>
  <si>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</si>
  <si>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</si>
  <si>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</si>
  <si>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</si>
  <si>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</si>
  <si>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</si>
  <si>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</si>
  <si>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</si>
  <si>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</si>
  <si>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</si>
  <si>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</si>
  <si>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</si>
  <si>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</si>
  <si>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</si>
  <si>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</si>
  <si>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</si>
  <si>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</si>
  <si>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</si>
  <si>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</si>
  <si>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</si>
  <si>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</si>
  <si>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</si>
  <si>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</si>
  <si>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</si>
  <si>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</si>
  <si>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</si>
  <si>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</si>
  <si>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</si>
  <si>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</si>
  <si>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</si>
  <si>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</si>
  <si>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</si>
  <si>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</si>
  <si>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</si>
  <si>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</si>
  <si>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</si>
  <si>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</si>
  <si>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</si>
  <si>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</si>
  <si>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</si>
  <si>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</si>
  <si>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</si>
  <si>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</si>
  <si>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</si>
  <si>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</si>
  <si>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</si>
  <si>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</si>
  <si>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</si>
  <si>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</si>
  <si>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</si>
  <si>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</si>
  <si>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</si>
  <si>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</si>
  <si>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</si>
  <si>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</si>
  <si>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</si>
  <si>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</si>
  <si>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</si>
  <si>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</si>
  <si>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</si>
  <si>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</si>
  <si>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</si>
  <si>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</si>
  <si>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</si>
  <si>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</si>
  <si>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</si>
  <si>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</si>
  <si>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</si>
  <si>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</si>
  <si>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</si>
  <si>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</si>
  <si>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</si>
  <si>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</si>
  <si>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</si>
  <si>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</si>
  <si>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</si>
  <si>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</si>
  <si>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</si>
  <si>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</si>
  <si>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</si>
  <si>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</si>
  <si>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</si>
  <si>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</si>
  <si>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</si>
  <si>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</si>
  <si>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</si>
  <si>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</si>
  <si>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</si>
  <si>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</si>
  <si>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</si>
  <si>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</si>
  <si>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</si>
  <si>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</si>
  <si>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</si>
  <si>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</si>
  <si>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</si>
  <si>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</si>
  <si>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</si>
  <si>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</si>
  <si>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</si>
  <si>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</si>
  <si>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</si>
  <si>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</si>
  <si>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</si>
  <si>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</si>
  <si>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</si>
  <si>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</si>
  <si>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</si>
  <si>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</si>
  <si>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</si>
  <si>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</si>
  <si>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</si>
  <si>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</si>
  <si>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</si>
  <si>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</si>
  <si>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</si>
  <si>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</si>
  <si>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</si>
  <si>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</si>
  <si>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</si>
  <si>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</si>
  <si>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</si>
  <si>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</si>
  <si>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</si>
  <si>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</si>
  <si>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</si>
  <si>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</si>
  <si>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</si>
  <si>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</si>
  <si>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</si>
  <si>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</si>
  <si>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</si>
  <si>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</si>
  <si>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</si>
  <si>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</si>
  <si>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</si>
  <si>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</si>
  <si>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</si>
  <si>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</si>
  <si>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</si>
  <si>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</si>
  <si>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</si>
  <si>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</si>
  <si>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</si>
  <si>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</si>
  <si>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</si>
  <si>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</si>
  <si>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</si>
  <si>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</si>
  <si>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</si>
  <si>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</si>
  <si>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</si>
  <si>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</si>
  <si>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</si>
  <si>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</si>
  <si>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</si>
  <si>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</si>
  <si>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</si>
  <si>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</si>
  <si>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</si>
  <si>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</si>
  <si>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</si>
  <si>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</si>
  <si>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</si>
  <si>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</si>
  <si>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</si>
  <si>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</si>
  <si>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</si>
  <si>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</si>
  <si>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</si>
  <si>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</si>
  <si>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</si>
  <si>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</si>
  <si>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</si>
  <si>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</si>
  <si>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</si>
  <si>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</si>
  <si>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</si>
  <si>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</si>
  <si>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</si>
  <si>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</si>
  <si>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</si>
  <si>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</si>
  <si>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</si>
  <si>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</si>
  <si>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</si>
  <si>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</si>
  <si>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</si>
  <si>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</si>
  <si>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</si>
  <si>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</si>
  <si>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</si>
  <si>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</si>
  <si>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</si>
  <si>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</si>
  <si>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</si>
  <si>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</si>
  <si>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</si>
  <si>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</si>
  <si>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</si>
  <si>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</si>
  <si>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</si>
  <si>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</si>
  <si>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</si>
  <si>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</si>
  <si>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</si>
  <si>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</si>
  <si>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</si>
  <si>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</si>
  <si>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</si>
  <si>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</si>
  <si>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</si>
  <si>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</si>
  <si>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</si>
  <si>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</si>
  <si>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</si>
  <si>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</si>
  <si>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</si>
  <si>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</si>
  <si>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</si>
  <si>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</si>
  <si>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</si>
  <si>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</si>
  <si>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</si>
  <si>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</si>
  <si>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</si>
  <si>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</si>
  <si>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</si>
  <si>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</si>
  <si>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</si>
  <si>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</si>
  <si>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</si>
  <si>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</si>
  <si>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</si>
  <si>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</si>
  <si>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</si>
  <si>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</si>
  <si>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</si>
  <si>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</si>
  <si>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</si>
  <si>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</si>
  <si>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</si>
  <si>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</si>
  <si>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</si>
  <si>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</si>
  <si>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</si>
  <si>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</si>
  <si>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</si>
  <si>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</si>
  <si>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</si>
  <si>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</si>
  <si>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</si>
  <si>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</si>
  <si>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</si>
  <si>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</si>
  <si>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</si>
  <si>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</si>
  <si>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</si>
  <si>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</si>
  <si>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</si>
  <si>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</si>
  <si>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</si>
  <si>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</si>
  <si>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</si>
  <si>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</si>
  <si>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</si>
  <si>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</si>
  <si>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</si>
  <si>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</si>
  <si>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</si>
  <si>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</si>
  <si>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</si>
  <si>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</si>
  <si>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</si>
  <si>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</si>
  <si>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</si>
  <si>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</si>
  <si>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</si>
  <si>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</si>
  <si>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</si>
  <si>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</si>
  <si>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</si>
  <si>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</si>
  <si>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</si>
  <si>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</si>
  <si>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</si>
  <si>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</si>
  <si>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</si>
  <si>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</si>
  <si>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</si>
  <si>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</si>
  <si>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</si>
  <si>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</si>
  <si>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</si>
  <si>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</si>
  <si>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</si>
  <si>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</si>
  <si>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</si>
  <si>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</si>
  <si>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</si>
  <si>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</si>
  <si>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</si>
  <si>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</si>
  <si>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</si>
  <si>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</si>
  <si>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</si>
  <si>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</si>
  <si>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</si>
  <si>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</si>
  <si>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</si>
  <si>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</si>
  <si>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</si>
  <si>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</si>
  <si>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</si>
  <si>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</si>
  <si>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</si>
  <si>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</si>
  <si>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</si>
  <si>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</si>
  <si>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</si>
  <si>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</si>
  <si>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</si>
  <si>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</si>
  <si>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</si>
  <si>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</si>
  <si>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</si>
  <si>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</si>
  <si>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</si>
  <si>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</si>
  <si>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</si>
  <si>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</si>
  <si>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</si>
  <si>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</si>
  <si>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</si>
  <si>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</si>
  <si>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</si>
  <si>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</si>
  <si>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</si>
  <si>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</si>
  <si>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</si>
  <si>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</si>
  <si>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</si>
  <si>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</si>
  <si>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</si>
  <si>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</si>
  <si>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</si>
  <si>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</si>
  <si>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</si>
  <si>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</si>
  <si>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</si>
  <si>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</si>
  <si>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</si>
  <si>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</si>
  <si>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</si>
  <si>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</si>
  <si>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</si>
  <si>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</si>
  <si>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</si>
  <si>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</si>
  <si>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</si>
  <si>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</si>
  <si>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</si>
  <si>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</si>
  <si>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</si>
  <si>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</si>
  <si>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</si>
  <si>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</si>
  <si>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</si>
  <si>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</si>
  <si>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</si>
  <si>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</si>
  <si>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</si>
  <si>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</si>
  <si>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</si>
  <si>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</si>
  <si>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</si>
  <si>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</si>
  <si>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</si>
  <si>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</si>
  <si>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</si>
  <si>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</si>
  <si>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</si>
  <si>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</si>
  <si>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</si>
  <si>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</si>
  <si>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</si>
  <si>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</si>
  <si>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</si>
  <si>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</si>
  <si>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</si>
  <si>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</si>
  <si>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</si>
  <si>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</si>
  <si>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</si>
  <si>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</si>
  <si>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</si>
  <si>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</si>
  <si>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</si>
  <si>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</si>
  <si>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</si>
  <si>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</si>
  <si>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</si>
  <si>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</si>
  <si>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</si>
  <si>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</si>
  <si>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</si>
  <si>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</si>
  <si>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</si>
  <si>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</si>
  <si>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</si>
  <si>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</si>
  <si>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</si>
  <si>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</si>
  <si>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</si>
  <si>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</si>
  <si>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</si>
  <si>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</si>
  <si>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</si>
  <si>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</si>
  <si>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</si>
  <si>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</si>
  <si>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</si>
  <si>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</si>
  <si>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</si>
  <si>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</si>
  <si>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</si>
  <si>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</si>
  <si>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</si>
  <si>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</si>
  <si>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</si>
  <si>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</si>
  <si>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</si>
  <si>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</si>
  <si>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</si>
  <si>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</si>
  <si>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</si>
  <si>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</si>
  <si>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</si>
  <si>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</si>
  <si>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</si>
  <si>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</si>
  <si>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</si>
  <si>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</si>
  <si>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</si>
  <si>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</si>
  <si>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</si>
  <si>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</si>
  <si>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</si>
  <si>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</si>
  <si>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</si>
  <si>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</si>
  <si>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</si>
  <si>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</si>
  <si>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</si>
  <si>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</si>
  <si>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</si>
  <si>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</si>
  <si>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</si>
  <si>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</si>
  <si>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</si>
  <si>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</si>
  <si>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</si>
  <si>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</si>
  <si>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</si>
  <si>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</si>
  <si>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</si>
  <si>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</si>
  <si>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</si>
  <si>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</si>
  <si>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</si>
  <si>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</si>
  <si>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</si>
  <si>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</si>
  <si>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</si>
  <si>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</si>
  <si>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</si>
  <si>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</si>
  <si>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</si>
  <si>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</si>
  <si>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</si>
  <si>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</si>
  <si>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</si>
  <si>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</si>
  <si>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</si>
  <si>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</si>
  <si>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</si>
  <si>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</si>
  <si>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</si>
  <si>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</si>
  <si>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</si>
  <si>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</si>
  <si>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</si>
  <si>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</si>
  <si>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</si>
  <si>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</si>
  <si>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</si>
  <si>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</si>
  <si>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</si>
  <si>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</si>
  <si>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</si>
  <si>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</si>
  <si>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</si>
  <si>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</si>
  <si>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</si>
  <si>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</si>
  <si>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</si>
  <si>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</si>
  <si>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</si>
  <si>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</si>
  <si>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</si>
  <si>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</si>
  <si>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</si>
  <si>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</si>
  <si>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</si>
  <si>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</si>
  <si>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</si>
  <si>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</si>
  <si>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</si>
  <si>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</si>
  <si>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</si>
  <si>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</si>
  <si>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</si>
  <si>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</si>
  <si>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</si>
  <si>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</si>
  <si>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</si>
  <si>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</si>
  <si>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</si>
  <si>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</si>
  <si>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</si>
  <si>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</si>
  <si>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</si>
  <si>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</si>
  <si>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</si>
  <si>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</si>
  <si>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</si>
  <si>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</si>
  <si>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</si>
  <si>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</si>
  <si>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</si>
  <si>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</si>
  <si>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</si>
  <si>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</si>
  <si>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</si>
  <si>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</si>
  <si>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</si>
  <si>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</si>
  <si>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</si>
  <si>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</si>
  <si>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</si>
  <si>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</si>
  <si>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</si>
  <si>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</si>
  <si>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</si>
  <si>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</si>
  <si>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</si>
  <si>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</si>
  <si>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</si>
  <si>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</si>
  <si>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</si>
  <si>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</si>
  <si>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</si>
  <si>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</si>
  <si>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</si>
  <si>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</si>
  <si>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</si>
  <si>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</si>
  <si>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</si>
  <si>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</si>
  <si>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</si>
  <si>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</si>
  <si>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</si>
  <si>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</si>
  <si>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</si>
  <si>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</si>
  <si>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</si>
  <si>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</si>
  <si>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</si>
  <si>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</si>
  <si>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</si>
  <si>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</si>
  <si>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</si>
  <si>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</si>
  <si>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</si>
  <si>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</si>
  <si>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</si>
  <si>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</si>
  <si>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</si>
  <si>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</si>
  <si>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</si>
  <si>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</si>
  <si>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</si>
  <si>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</si>
  <si>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</si>
  <si>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</si>
  <si>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</si>
  <si>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</si>
  <si>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</si>
  <si>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</si>
  <si>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</si>
  <si>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</si>
  <si>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</si>
  <si>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</si>
  <si>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</si>
  <si>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</si>
  <si>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</si>
  <si>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</si>
  <si>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</si>
  <si>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</si>
  <si>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</si>
  <si>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</si>
  <si>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</si>
  <si>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</si>
  <si>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</si>
  <si>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</si>
  <si>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</si>
  <si>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</si>
  <si>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</si>
  <si>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</si>
  <si>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</si>
  <si>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</si>
  <si>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</si>
  <si>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</si>
  <si>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</si>
  <si>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</si>
  <si>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</si>
  <si>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</si>
  <si>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</si>
  <si>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</si>
  <si>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</si>
  <si>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</si>
  <si>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</si>
  <si>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</si>
  <si>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</si>
  <si>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</si>
  <si>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</si>
  <si>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</si>
  <si>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</si>
  <si>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</si>
  <si>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</si>
  <si>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</si>
  <si>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</si>
  <si>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</si>
  <si>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</si>
  <si>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</si>
  <si>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</si>
  <si>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</si>
  <si>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</si>
  <si>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</si>
  <si>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</si>
  <si>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</si>
  <si>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</si>
  <si>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</si>
  <si>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</si>
  <si>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</si>
  <si>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</si>
  <si>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</si>
  <si>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</si>
  <si>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</si>
  <si>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</si>
  <si>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</si>
  <si>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</si>
  <si>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</si>
  <si>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</si>
  <si>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</si>
  <si>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</si>
  <si>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</si>
  <si>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</si>
  <si>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</si>
  <si>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</si>
  <si>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</si>
  <si>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</si>
  <si>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</si>
  <si>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</si>
  <si>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</si>
  <si>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</si>
  <si>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</si>
  <si>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</si>
  <si>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</si>
  <si>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</si>
  <si>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</si>
  <si>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</si>
  <si>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</si>
  <si>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</si>
  <si>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</si>
  <si>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</si>
  <si>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</si>
  <si>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</si>
  <si>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</si>
  <si>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</si>
  <si>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</si>
  <si>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</si>
  <si>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</si>
  <si>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</si>
  <si>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</si>
  <si>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</si>
  <si>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</si>
  <si>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</si>
  <si>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</si>
  <si>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</si>
  <si>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</si>
  <si>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</si>
  <si>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</si>
  <si>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</si>
  <si>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</si>
  <si>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</si>
  <si>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</si>
  <si>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</si>
  <si>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</si>
  <si>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</si>
  <si>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</si>
  <si>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</si>
  <si>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</si>
  <si>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</si>
  <si>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</si>
  <si>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</si>
  <si>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</si>
  <si>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</si>
  <si>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</si>
  <si>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</si>
  <si>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</si>
  <si>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</si>
  <si>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</si>
  <si>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</si>
  <si>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</si>
  <si>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</si>
  <si>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</si>
  <si>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</si>
  <si>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</si>
  <si>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</si>
  <si>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</si>
  <si>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</si>
  <si>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</si>
  <si>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</si>
  <si>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</si>
  <si>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</si>
  <si>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</si>
  <si>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</si>
  <si>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</si>
  <si>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</si>
  <si>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</si>
  <si>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</si>
  <si>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</si>
  <si>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</si>
  <si>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</si>
  <si>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</si>
  <si>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</si>
  <si>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</si>
  <si>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</si>
  <si>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</si>
  <si>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</si>
  <si>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</si>
  <si>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</si>
  <si>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</si>
  <si>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</si>
  <si>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</si>
  <si>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</si>
  <si>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</si>
  <si>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</si>
  <si>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</si>
  <si>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</si>
  <si>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</si>
  <si>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</si>
  <si>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</si>
  <si>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</si>
  <si>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</si>
  <si>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</si>
  <si>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</si>
  <si>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</si>
  <si>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</si>
  <si>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</si>
  <si>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</si>
  <si>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</si>
  <si>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</si>
  <si>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</si>
  <si>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</si>
  <si>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</si>
  <si>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</si>
  <si>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</si>
  <si>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</si>
  <si>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</si>
  <si>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</si>
  <si>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</si>
  <si>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</si>
  <si>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</si>
  <si>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</si>
  <si>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</si>
  <si>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</si>
  <si>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</si>
  <si>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</si>
  <si>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</si>
  <si>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</si>
  <si>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</si>
  <si>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</si>
  <si>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</si>
  <si>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</si>
  <si>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</si>
  <si>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</si>
  <si>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</si>
  <si>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</si>
  <si>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</si>
  <si>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</si>
  <si>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</si>
  <si>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</si>
  <si>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</si>
  <si>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</si>
  <si>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</si>
  <si>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</si>
  <si>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</si>
  <si>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</si>
  <si>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</si>
  <si>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</si>
  <si>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</si>
  <si>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</si>
  <si>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</si>
  <si>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</si>
  <si>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</si>
  <si>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</si>
  <si>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</si>
  <si>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</si>
  <si>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</si>
  <si>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</si>
  <si>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</si>
  <si>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</si>
  <si>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</si>
  <si>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</si>
  <si>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</si>
  <si>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</si>
  <si>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</si>
  <si>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</si>
  <si>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</si>
  <si>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</si>
  <si>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</si>
  <si>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</si>
  <si>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</si>
  <si>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</si>
  <si>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</si>
  <si>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</si>
  <si>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</si>
  <si>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</si>
  <si>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</si>
  <si>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</si>
  <si>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</si>
  <si>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</si>
  <si>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</si>
  <si>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</si>
  <si>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</si>
  <si>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</si>
  <si>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</si>
  <si>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</si>
  <si>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</si>
  <si>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</si>
  <si>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</si>
  <si>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</si>
  <si>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</si>
  <si>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</si>
  <si>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</si>
  <si>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</si>
  <si>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</si>
  <si>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</si>
  <si>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</si>
  <si>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</si>
  <si>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</si>
  <si>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</si>
  <si>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</si>
  <si>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</si>
  <si>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</si>
  <si>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</si>
  <si>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</si>
  <si>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</si>
  <si>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</si>
  <si>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</si>
  <si>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</si>
  <si>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</si>
  <si>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</si>
  <si>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</si>
  <si>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</si>
  <si>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</si>
  <si>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</si>
  <si>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</si>
  <si>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</si>
  <si>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</si>
  <si>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</si>
  <si>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</si>
  <si>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</si>
  <si>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</si>
  <si>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</si>
  <si>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</si>
  <si>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</si>
  <si>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</si>
  <si>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</si>
  <si>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</si>
  <si>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</si>
  <si>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</si>
  <si>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</si>
  <si>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</si>
  <si>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</si>
  <si>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</si>
  <si>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</si>
  <si>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</si>
  <si>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</si>
  <si>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</si>
  <si>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</si>
  <si>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</si>
  <si>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</si>
  <si>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</si>
  <si>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</si>
  <si>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</si>
  <si>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</si>
  <si>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</si>
  <si>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</si>
  <si>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</si>
  <si>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</si>
  <si>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</si>
  <si>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</si>
  <si>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</si>
  <si>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</si>
  <si>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</si>
  <si>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</si>
  <si>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</si>
  <si>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</si>
  <si>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</si>
  <si>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</si>
  <si>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</si>
  <si>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</si>
  <si>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</si>
  <si>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</si>
  <si>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</si>
  <si>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</si>
  <si>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</si>
  <si>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</si>
  <si>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</si>
  <si>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</si>
  <si>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</si>
  <si>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</si>
  <si>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</si>
  <si>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</si>
  <si>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</si>
  <si>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</si>
  <si>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</si>
  <si>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</si>
  <si>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</si>
  <si>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</si>
  <si>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</si>
  <si>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</si>
  <si>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</si>
  <si>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</si>
  <si>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</si>
  <si>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</si>
  <si>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</si>
  <si>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</si>
  <si>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</si>
  <si>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</si>
  <si>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</si>
  <si>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</si>
  <si>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</si>
  <si>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</si>
  <si>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</si>
  <si>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</si>
  <si>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</si>
  <si>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</si>
  <si>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</si>
  <si>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</si>
  <si>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</si>
  <si>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</si>
  <si>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</si>
  <si>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</si>
  <si>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</si>
  <si>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</si>
  <si>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</si>
  <si>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</si>
  <si>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</si>
  <si>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</si>
  <si>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</si>
  <si>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</si>
  <si>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</si>
  <si>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</si>
  <si>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</si>
  <si>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</si>
  <si>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</si>
  <si>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</si>
  <si>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</si>
  <si>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</si>
  <si>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</si>
  <si>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</si>
  <si>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</si>
  <si>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</si>
  <si>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</si>
  <si>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</si>
  <si>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</si>
  <si>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</si>
  <si>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</si>
  <si>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</si>
  <si>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</si>
  <si>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</si>
  <si>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</si>
  <si>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</si>
  <si>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</si>
  <si>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</si>
  <si>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</si>
  <si>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</si>
  <si>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</si>
  <si>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</si>
  <si>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</si>
  <si>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</si>
  <si>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</si>
  <si>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</si>
  <si>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</si>
  <si>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</si>
  <si>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</si>
  <si>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</si>
  <si>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</si>
  <si>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</si>
  <si>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</si>
  <si>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</si>
  <si>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</si>
  <si>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</si>
  <si>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</si>
  <si>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</si>
  <si>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</si>
  <si>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</si>
  <si>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</si>
  <si>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</si>
  <si>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</si>
  <si>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</si>
  <si>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</si>
  <si>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</si>
  <si>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</si>
  <si>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</si>
  <si>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</si>
  <si>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</si>
  <si>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</si>
  <si>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</si>
  <si>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</si>
  <si>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</si>
  <si>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</si>
  <si>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</si>
  <si>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</si>
  <si>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</si>
  <si>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</si>
  <si>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</si>
  <si>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</si>
  <si>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</si>
  <si>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</si>
  <si>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</si>
  <si>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</si>
  <si>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</si>
  <si>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</si>
  <si>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</si>
  <si>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</si>
  <si>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</si>
  <si>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</si>
  <si>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</si>
  <si>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</si>
  <si>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</si>
  <si>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</si>
  <si>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</si>
  <si>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</si>
  <si>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</si>
  <si>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</si>
  <si>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</si>
  <si>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</si>
  <si>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</si>
  <si>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</si>
  <si>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</si>
  <si>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</si>
  <si>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</si>
  <si>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</si>
  <si>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</si>
  <si>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</si>
  <si>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</si>
  <si>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</si>
  <si>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</si>
  <si>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</si>
  <si>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</si>
  <si>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</si>
  <si>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</si>
  <si>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</si>
  <si>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</si>
  <si>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</si>
  <si>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</si>
  <si>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</si>
  <si>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</si>
  <si>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</si>
  <si>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</si>
  <si>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</si>
  <si>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</si>
  <si>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</si>
  <si>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</si>
  <si>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</si>
  <si>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</si>
  <si>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</si>
  <si>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</si>
  <si>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</si>
  <si>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</si>
  <si>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</si>
  <si>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</si>
  <si>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</si>
  <si>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</si>
  <si>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</si>
  <si>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</si>
  <si>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</si>
  <si>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</si>
  <si>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</si>
  <si>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</si>
  <si>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</si>
  <si>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</si>
  <si>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</si>
  <si>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</si>
  <si>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</si>
  <si>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</si>
  <si>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</si>
  <si>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</si>
  <si>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</si>
  <si>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</si>
  <si>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</si>
  <si>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</si>
  <si>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</si>
  <si>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</si>
  <si>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</si>
  <si>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</si>
  <si>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</si>
  <si>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</si>
  <si>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</si>
  <si>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</si>
  <si>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</si>
  <si>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</si>
  <si>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</si>
  <si>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</si>
  <si>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</si>
  <si>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</si>
  <si>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</si>
  <si>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</si>
  <si>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</si>
  <si>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</si>
  <si>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</si>
  <si>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</si>
  <si>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</si>
  <si>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</si>
  <si>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</si>
  <si>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</si>
  <si>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</si>
  <si>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</si>
  <si>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</si>
  <si>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</si>
  <si>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</si>
  <si>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</si>
  <si>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</si>
  <si>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</si>
  <si>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</si>
  <si>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</si>
  <si>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</si>
  <si>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</si>
  <si>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</si>
  <si>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</si>
  <si>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</si>
  <si>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</si>
  <si>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</si>
  <si>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</si>
  <si>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</si>
  <si>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</si>
  <si>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</si>
  <si>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</si>
  <si>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</si>
  <si>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</si>
  <si>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</si>
  <si>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</si>
  <si>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</si>
  <si>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</si>
  <si>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</si>
  <si>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</si>
  <si>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</si>
  <si>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</si>
  <si>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</si>
  <si>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</si>
  <si>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</si>
  <si>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</si>
  <si>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</si>
  <si>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</si>
  <si>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</si>
  <si>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</si>
  <si>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</si>
  <si>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</si>
  <si>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</si>
  <si>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</si>
  <si>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</si>
  <si>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</si>
  <si>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</si>
  <si>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</si>
  <si>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</si>
  <si>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</si>
  <si>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</si>
  <si>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</si>
  <si>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</si>
  <si>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</si>
  <si>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</si>
  <si>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</si>
  <si>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</si>
  <si>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</si>
  <si>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</si>
  <si>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</si>
  <si>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</si>
  <si>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</si>
  <si>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</si>
  <si>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</si>
  <si>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</si>
  <si>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</si>
  <si>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</si>
  <si>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</si>
  <si>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</si>
  <si>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</si>
  <si>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</si>
  <si>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</si>
  <si>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</si>
  <si>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</si>
  <si>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</si>
  <si>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</si>
  <si>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</si>
  <si>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</si>
  <si>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</si>
  <si>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</si>
  <si>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</si>
  <si>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</si>
  <si>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</si>
  <si>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</si>
  <si>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</si>
  <si>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</si>
  <si>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</si>
  <si>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</si>
  <si>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</si>
  <si>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</si>
  <si>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</si>
  <si>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</si>
  <si>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</si>
  <si>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</si>
  <si>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</si>
  <si>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</si>
  <si>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</si>
  <si>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</si>
  <si>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</si>
  <si>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</si>
  <si>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</si>
  <si>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</si>
  <si>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</si>
  <si>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</si>
  <si>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</si>
  <si>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</si>
  <si>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</si>
  <si>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</si>
  <si>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</si>
  <si>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</si>
  <si>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</si>
  <si>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</si>
  <si>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</si>
  <si>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</si>
  <si>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</si>
  <si>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</si>
  <si>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</si>
  <si>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</si>
  <si>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</si>
  <si>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</si>
  <si>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</si>
  <si>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</si>
  <si>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</si>
  <si>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</si>
  <si>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</si>
  <si>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</si>
  <si>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</si>
  <si>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</si>
  <si>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</si>
  <si>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</si>
  <si>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</si>
  <si>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</si>
  <si>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</si>
  <si>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</si>
  <si>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</si>
  <si>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</si>
  <si>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</si>
  <si>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</si>
  <si>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</si>
  <si>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</si>
  <si>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</si>
  <si>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</si>
  <si>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</si>
  <si>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</si>
  <si>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</si>
  <si>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</si>
  <si>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</si>
  <si>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</si>
  <si>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</si>
  <si>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</si>
  <si>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</si>
  <si>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</si>
  <si>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</si>
  <si>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</si>
  <si>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</si>
  <si>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</si>
  <si>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</si>
  <si>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</si>
  <si>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</si>
  <si>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</si>
  <si>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</si>
  <si>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</si>
  <si>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</si>
  <si>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</si>
  <si>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</si>
  <si>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</si>
  <si>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</si>
  <si>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</si>
  <si>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</si>
  <si>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</si>
  <si>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</si>
  <si>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</si>
  <si>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</si>
  <si>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</si>
  <si>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</si>
  <si>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</si>
  <si>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</si>
  <si>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</si>
  <si>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</si>
  <si>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</si>
  <si>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</si>
  <si>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</si>
  <si>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</si>
  <si>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</si>
  <si>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</si>
  <si>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</si>
  <si>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</si>
  <si>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</si>
  <si>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</si>
  <si>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</si>
  <si>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</si>
  <si>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</si>
  <si>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</si>
  <si>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</si>
  <si>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</si>
  <si>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</si>
  <si>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</si>
  <si>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name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</si>
  <si>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</si>
  <si>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</si>
  <si>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</si>
  <si>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</si>
  <si>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</si>
  <si>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</si>
  <si>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</si>
  <si>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</si>
  <si>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</si>
  <si>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</si>
  <si>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</si>
  <si>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</si>
  <si>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</si>
  <si>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</si>
  <si>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</si>
  <si>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</si>
  <si>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</si>
  <si>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</si>
  <si>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</si>
  <si>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</si>
  <si>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</si>
  <si>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</si>
  <si>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</si>
  <si>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</si>
  <si>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</si>
  <si>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</si>
  <si>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</si>
  <si>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</si>
  <si>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</si>
  <si>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</si>
  <si>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</si>
  <si>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</si>
  <si>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</si>
  <si>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</si>
  <si>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</si>
  <si>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</si>
  <si>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</si>
  <si>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</si>
  <si>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</si>
  <si>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</si>
  <si>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</si>
  <si>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</si>
  <si>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</si>
  <si>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</si>
  <si>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</si>
  <si>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</si>
  <si>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</si>
  <si>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</si>
  <si>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</si>
  <si>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</si>
  <si>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</si>
  <si>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</si>
  <si>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</si>
  <si>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</si>
  <si>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</si>
  <si>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</si>
  <si>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</si>
  <si>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</si>
  <si>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</si>
  <si>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</si>
  <si>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</si>
  <si>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</si>
  <si>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</si>
  <si>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</si>
  <si>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</si>
  <si>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</si>
  <si>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</si>
  <si>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</si>
  <si>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</si>
  <si>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</si>
  <si>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</si>
  <si>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</si>
  <si>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</si>
  <si>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</si>
  <si>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</si>
  <si>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</si>
  <si>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</si>
  <si>
    <t>FALSE</t>
  </si>
  <si>
    <t>TRUE</t>
  </si>
  <si>
    <t>Sum of backers_count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</si>
</sst>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/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0" fontId="3" fillId="0" borderId="0" xfId="0" applyFont="1" applyAlignment="1">
      <alignment horizontal="right"/>
    </xf>
    <xf numFmtId="9" fontId="3" fillId="0" borderId="0" xfId="2" applyFont="1" applyAlignment="1">
      <alignment horizontal="right"/>
    </xf>
    <xf numFmtId="0" fontId="0" fillId="0" borderId="0" xfId="0" applyAlignment="1">
      <alignment horizontal="left" indent="1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/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2" tint="-0.499984740745262"/>
      </font>
      <fill>
        <patternFill>
          <bgColor theme="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5" tint="-0.499984740745262"/>
      </font>
      <fill>
        <patternFill>
          <bgColor theme="5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[StarterBook.xlsx]Stacked, State vs.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'Stacked, State vs.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'Stacked, State vs.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'Stacked, State vs.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A3-4ECC-9916-9463F17A9547}"/>
            </c:ext>
          </c:extLst>
        </c:ser>
        <c:ser>
          <c:idx val="1"/>
          <c:order val="1"/>
          <c:tx>
            <c:strRef>
              <c:f>'Stacked, State vs.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'Stacked, State vs.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'Stacked, State vs.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A3-4ECC-9916-9463F17A9547}"/>
            </c:ext>
          </c:extLst>
        </c:ser>
        <c:ser>
          <c:idx val="2"/>
          <c:order val="2"/>
          <c:tx>
            <c:strRef>
              <c:f>'Stacked, State vs.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'Stacked, State vs.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'Stacked, State vs.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A3-4ECC-9916-9463F17A9547}"/>
            </c:ext>
          </c:extLst>
        </c:ser>
        <c:ser>
          <c:idx val="3"/>
          <c:order val="3"/>
          <c:tx>
            <c:strRef>
              <c:f>'Stacked, State vs.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'Stacked, State vs.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'Stacked, State vs.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7E-449E-BF89-43DD8B178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6076064"/>
        <c:axId val="556002904"/>
      </c:barChart>
      <c:catAx>
        <c:axId val="45607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002904"/>
        <c:crosses val="autoZero"/>
        <c:auto val="1"/>
        <c:lblAlgn val="ctr"/>
        <c:lblOffset val="100"/>
        <c:noMultiLvlLbl val="0"/>
      </c:catAx>
      <c:valAx>
        <c:axId val="556002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07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[StarterBook.xlsx]Stacked, State vs. 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'Stacked, State vs.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'Stacked, State vs.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'Stacked, State vs.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D6-4182-8C25-68378862852A}"/>
            </c:ext>
          </c:extLst>
        </c:ser>
        <c:ser>
          <c:idx val="1"/>
          <c:order val="1"/>
          <c:tx>
            <c:strRef>
              <c:f>'Stacked, State vs.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'Stacked, State vs.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'Stacked, State vs.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D6-4182-8C25-68378862852A}"/>
            </c:ext>
          </c:extLst>
        </c:ser>
        <c:ser>
          <c:idx val="2"/>
          <c:order val="2"/>
          <c:tx>
            <c:strRef>
              <c:f>'Stacked, State vs.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'Stacked, State vs.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'Stacked, State vs.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D6-4182-8C25-68378862852A}"/>
            </c:ext>
          </c:extLst>
        </c:ser>
        <c:ser>
          <c:idx val="3"/>
          <c:order val="3"/>
          <c:tx>
            <c:strRef>
              <c:f>'Stacked, State vs.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'Stacked, State vs.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'Stacked, State vs.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D6-4182-8C25-683788628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0443072"/>
        <c:axId val="449059640"/>
      </c:barChart>
      <c:catAx>
        <c:axId val="53044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059640"/>
        <c:crosses val="autoZero"/>
        <c:auto val="1"/>
        <c:lblAlgn val="ctr"/>
        <c:lblOffset val="100"/>
        <c:noMultiLvlLbl val="0"/>
      </c:catAx>
      <c:valAx>
        <c:axId val="449059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44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[StarterBook.xlsx]Line, State over Date Created!PivotTable3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'Line, State over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'Line, State over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'Line, State over 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8A-4A44-B47C-9FF980E9F925}"/>
            </c:ext>
          </c:extLst>
        </c:ser>
        <c:ser>
          <c:idx val="1"/>
          <c:order val="1"/>
          <c:tx>
            <c:strRef>
              <c:f>'Line, State over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'Line, State over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'Line, State over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7E-4677-94EB-1830E32E683A}"/>
            </c:ext>
          </c:extLst>
        </c:ser>
        <c:ser>
          <c:idx val="2"/>
          <c:order val="2"/>
          <c:tx>
            <c:strRef>
              <c:f>'Line, State over 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'Line, State over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'Line, State over 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7E-4677-94EB-1830E32E683A}"/>
            </c:ext>
          </c:extLst>
        </c:ser>
        <c:ser>
          <c:idx val="3"/>
          <c:order val="3"/>
          <c:tx>
            <c:strRef>
              <c:f>'Line, State over 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'Line, State over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'Line, State over Date Created'!$E$6:$E$18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7E-4677-94EB-1830E32E68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8737816"/>
        <c:axId val="608738144"/>
      </c:lineChart>
      <c:catAx>
        <c:axId val="608737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38144"/>
        <c:crosses val="autoZero"/>
        <c:auto val="1"/>
        <c:lblAlgn val="ctr"/>
        <c:lblOffset val="100"/>
        <c:noMultiLvlLbl val="0"/>
      </c:catAx>
      <c:valAx>
        <c:axId val="6087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37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'BONUS, Percent State over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'BONUS, Percent State over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'BONUS, Percent State over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0.65981573352232459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7F-4798-A562-BDB270116EFD}"/>
            </c:ext>
          </c:extLst>
        </c:ser>
        <c:ser>
          <c:idx val="1"/>
          <c:order val="1"/>
          <c:tx>
            <c:strRef>
              <c:f>'BONUS, Percent State over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'BONUS, Percent State over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'BONUS, Percent State over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0.297661233167966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7F-4798-A562-BDB270116EFD}"/>
            </c:ext>
          </c:extLst>
        </c:ser>
        <c:ser>
          <c:idx val="2"/>
          <c:order val="2"/>
          <c:tx>
            <c:strRef>
              <c:f>'BONUS, Percent State over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'BONUS, Percent State over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'BONUS, Percent State over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4.2523033309709427E-2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7F-4798-A562-BDB270116E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6079992"/>
        <c:axId val="306080976"/>
      </c:lineChart>
      <c:catAx>
        <c:axId val="306079992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080976"/>
        <c:crosses val="autoZero"/>
        <c:auto val="1"/>
        <c:lblAlgn val="ctr"/>
        <c:lblOffset val="100"/>
        <c:noMultiLvlLbl val="0"/>
      </c:catAx>
      <c:valAx>
        <c:axId val="30608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079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[StarterBook.xlsx]Stacked, State vs. Spotlight!PivotTable3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'Stacked, State vs. Spotlight'!$B$3:$B$4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'Stacked, State vs. Spotlight'!$A$5:$A$7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'Stacked, State vs. Spotlight'!$B$5:$B$7</c:f>
              <c:numCache>
                <c:formatCode>General</c:formatCode>
                <c:ptCount val="2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B6-425A-BBEA-9B039E7449D0}"/>
            </c:ext>
          </c:extLst>
        </c:ser>
        <c:ser>
          <c:idx val="1"/>
          <c:order val="1"/>
          <c:tx>
            <c:strRef>
              <c:f>'Stacked, State vs. Spotlight'!$C$3:$C$4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'Stacked, State vs. Spotlight'!$A$5:$A$7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'Stacked, State vs. Spotlight'!$C$5:$C$7</c:f>
              <c:numCache>
                <c:formatCode>General</c:formatCode>
                <c:ptCount val="2"/>
                <c:pt idx="0">
                  <c:v>1530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B6-425A-BBEA-9B039E7449D0}"/>
            </c:ext>
          </c:extLst>
        </c:ser>
        <c:ser>
          <c:idx val="2"/>
          <c:order val="2"/>
          <c:tx>
            <c:strRef>
              <c:f>'Stacked, State vs. Spotlight'!$D$3:$D$4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'Stacked, State vs. Spotlight'!$A$5:$A$7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'Stacked, State vs. Spotlight'!$D$5:$D$7</c:f>
              <c:numCache>
                <c:formatCode>General</c:formatCode>
                <c:ptCount val="2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B6-425A-BBEA-9B039E7449D0}"/>
            </c:ext>
          </c:extLst>
        </c:ser>
        <c:ser>
          <c:idx val="3"/>
          <c:order val="3"/>
          <c:tx>
            <c:strRef>
              <c:f>'Stacked, State vs. Spotlight'!$E$3:$E$4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'Stacked, State vs. Spotlight'!$A$5:$A$7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'Stacked, State vs. Spotlight'!$E$5:$E$7</c:f>
              <c:numCache>
                <c:formatCode>General</c:formatCode>
                <c:ptCount val="2"/>
                <c:pt idx="1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B6-425A-BBEA-9B039E7449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2836760"/>
        <c:axId val="532837088"/>
      </c:barChart>
      <c:catAx>
        <c:axId val="532836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837088"/>
        <c:crosses val="autoZero"/>
        <c:auto val="1"/>
        <c:lblAlgn val="ctr"/>
        <c:lblOffset val="100"/>
        <c:noMultiLvlLbl val="0"/>
      </c:catAx>
      <c:valAx>
        <c:axId val="53283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836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vs. Spotlight+Category!PivotTable7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vs. Spotlight+Category'!$B$3:$B$4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'State vs. Spotlight+Category'!$A$5:$A$24</c:f>
              <c:multiLvlStrCache>
                <c:ptCount val="17"/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3">
                    <c:v>journalism</c:v>
                  </c:pt>
                  <c:pt idx="4">
                    <c:v>music</c:v>
                  </c:pt>
                  <c:pt idx="5">
                    <c:v>photography</c:v>
                  </c:pt>
                  <c:pt idx="6">
                    <c:v>publishing</c:v>
                  </c:pt>
                  <c:pt idx="7">
                    <c:v>technology</c:v>
                  </c:pt>
                  <c:pt idx="8">
                    <c:v>theater</c:v>
                  </c:pt>
                  <c:pt idx="9">
                    <c:v>film &amp; video</c:v>
                  </c:pt>
                  <c:pt idx="10">
                    <c:v>food</c:v>
                  </c:pt>
                  <c:pt idx="11">
                    <c:v>games</c:v>
                  </c:pt>
                  <c:pt idx="12">
                    <c:v>music</c:v>
                  </c:pt>
                  <c:pt idx="13">
                    <c:v>photography</c:v>
                  </c:pt>
                  <c:pt idx="14">
                    <c:v>publishing</c:v>
                  </c:pt>
                  <c:pt idx="15">
                    <c:v>technology</c:v>
                  </c:pt>
                  <c:pt idx="16">
                    <c:v>theater</c:v>
                  </c:pt>
                </c:lvl>
                <c:lvl>
                  <c:pt idx="0">
                    <c:v>FALSE</c:v>
                  </c:pt>
                  <c:pt idx="9">
                    <c:v>TRUE</c:v>
                  </c:pt>
                </c:lvl>
              </c:multiLvlStrCache>
            </c:multiLvlStrRef>
          </c:cat>
          <c:val>
            <c:numRef>
              <c:f>'State vs. Spotlight+Category'!$B$5:$B$24</c:f>
              <c:numCache>
                <c:formatCode>General</c:formatCode>
                <c:ptCount val="17"/>
                <c:pt idx="0">
                  <c:v>377</c:v>
                </c:pt>
                <c:pt idx="1">
                  <c:v>29</c:v>
                </c:pt>
                <c:pt idx="3">
                  <c:v>315</c:v>
                </c:pt>
                <c:pt idx="4">
                  <c:v>183</c:v>
                </c:pt>
                <c:pt idx="6">
                  <c:v>233</c:v>
                </c:pt>
                <c:pt idx="7">
                  <c:v>7808</c:v>
                </c:pt>
                <c:pt idx="8">
                  <c:v>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86-4E82-BED2-7830ECAA90AC}"/>
            </c:ext>
          </c:extLst>
        </c:ser>
        <c:ser>
          <c:idx val="1"/>
          <c:order val="1"/>
          <c:tx>
            <c:strRef>
              <c:f>'State vs. Spotlight+Category'!$C$3:$C$4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'State vs. Spotlight+Category'!$A$5:$A$24</c:f>
              <c:multiLvlStrCache>
                <c:ptCount val="17"/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3">
                    <c:v>journalism</c:v>
                  </c:pt>
                  <c:pt idx="4">
                    <c:v>music</c:v>
                  </c:pt>
                  <c:pt idx="5">
                    <c:v>photography</c:v>
                  </c:pt>
                  <c:pt idx="6">
                    <c:v>publishing</c:v>
                  </c:pt>
                  <c:pt idx="7">
                    <c:v>technology</c:v>
                  </c:pt>
                  <c:pt idx="8">
                    <c:v>theater</c:v>
                  </c:pt>
                  <c:pt idx="9">
                    <c:v>film &amp; video</c:v>
                  </c:pt>
                  <c:pt idx="10">
                    <c:v>food</c:v>
                  </c:pt>
                  <c:pt idx="11">
                    <c:v>games</c:v>
                  </c:pt>
                  <c:pt idx="12">
                    <c:v>music</c:v>
                  </c:pt>
                  <c:pt idx="13">
                    <c:v>photography</c:v>
                  </c:pt>
                  <c:pt idx="14">
                    <c:v>publishing</c:v>
                  </c:pt>
                  <c:pt idx="15">
                    <c:v>technology</c:v>
                  </c:pt>
                  <c:pt idx="16">
                    <c:v>theater</c:v>
                  </c:pt>
                </c:lvl>
                <c:lvl>
                  <c:pt idx="0">
                    <c:v>FALSE</c:v>
                  </c:pt>
                  <c:pt idx="9">
                    <c:v>TRUE</c:v>
                  </c:pt>
                </c:lvl>
              </c:multiLvlStrCache>
            </c:multiLvlStrRef>
          </c:cat>
          <c:val>
            <c:numRef>
              <c:f>'State vs. Spotlight+Category'!$C$5:$C$24</c:f>
              <c:numCache>
                <c:formatCode>General</c:formatCode>
                <c:ptCount val="17"/>
                <c:pt idx="0">
                  <c:v>3211</c:v>
                </c:pt>
                <c:pt idx="1">
                  <c:v>975</c:v>
                </c:pt>
                <c:pt idx="2">
                  <c:v>4614</c:v>
                </c:pt>
                <c:pt idx="4">
                  <c:v>1041</c:v>
                </c:pt>
                <c:pt idx="5">
                  <c:v>2921</c:v>
                </c:pt>
                <c:pt idx="6">
                  <c:v>848</c:v>
                </c:pt>
                <c:pt idx="7">
                  <c:v>8720</c:v>
                </c:pt>
                <c:pt idx="8">
                  <c:v>4766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86-4E82-BED2-7830ECAA90AC}"/>
            </c:ext>
          </c:extLst>
        </c:ser>
        <c:ser>
          <c:idx val="2"/>
          <c:order val="2"/>
          <c:tx>
            <c:strRef>
              <c:f>'State vs. Spotlight+Category'!$D$3:$D$4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'State vs. Spotlight+Category'!$A$5:$A$24</c:f>
              <c:multiLvlStrCache>
                <c:ptCount val="17"/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3">
                    <c:v>journalism</c:v>
                  </c:pt>
                  <c:pt idx="4">
                    <c:v>music</c:v>
                  </c:pt>
                  <c:pt idx="5">
                    <c:v>photography</c:v>
                  </c:pt>
                  <c:pt idx="6">
                    <c:v>publishing</c:v>
                  </c:pt>
                  <c:pt idx="7">
                    <c:v>technology</c:v>
                  </c:pt>
                  <c:pt idx="8">
                    <c:v>theater</c:v>
                  </c:pt>
                  <c:pt idx="9">
                    <c:v>film &amp; video</c:v>
                  </c:pt>
                  <c:pt idx="10">
                    <c:v>food</c:v>
                  </c:pt>
                  <c:pt idx="11">
                    <c:v>games</c:v>
                  </c:pt>
                  <c:pt idx="12">
                    <c:v>music</c:v>
                  </c:pt>
                  <c:pt idx="13">
                    <c:v>photography</c:v>
                  </c:pt>
                  <c:pt idx="14">
                    <c:v>publishing</c:v>
                  </c:pt>
                  <c:pt idx="15">
                    <c:v>technology</c:v>
                  </c:pt>
                  <c:pt idx="16">
                    <c:v>theater</c:v>
                  </c:pt>
                </c:lvl>
                <c:lvl>
                  <c:pt idx="0">
                    <c:v>FALSE</c:v>
                  </c:pt>
                  <c:pt idx="9">
                    <c:v>TRUE</c:v>
                  </c:pt>
                </c:lvl>
              </c:multiLvlStrCache>
            </c:multiLvlStrRef>
          </c:cat>
          <c:val>
            <c:numRef>
              <c:f>'State vs. Spotlight+Category'!$D$5:$D$24</c:f>
              <c:numCache>
                <c:formatCode>General</c:formatCode>
                <c:ptCount val="17"/>
                <c:pt idx="1">
                  <c:v>141</c:v>
                </c:pt>
                <c:pt idx="4">
                  <c:v>1272</c:v>
                </c:pt>
                <c:pt idx="8">
                  <c:v>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86-4E82-BED2-7830ECAA90AC}"/>
            </c:ext>
          </c:extLst>
        </c:ser>
        <c:ser>
          <c:idx val="3"/>
          <c:order val="3"/>
          <c:tx>
            <c:strRef>
              <c:f>'State vs. Spotlight+Category'!$E$3:$E$4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'State vs. Spotlight+Category'!$A$5:$A$24</c:f>
              <c:multiLvlStrCache>
                <c:ptCount val="17"/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3">
                    <c:v>journalism</c:v>
                  </c:pt>
                  <c:pt idx="4">
                    <c:v>music</c:v>
                  </c:pt>
                  <c:pt idx="5">
                    <c:v>photography</c:v>
                  </c:pt>
                  <c:pt idx="6">
                    <c:v>publishing</c:v>
                  </c:pt>
                  <c:pt idx="7">
                    <c:v>technology</c:v>
                  </c:pt>
                  <c:pt idx="8">
                    <c:v>theater</c:v>
                  </c:pt>
                  <c:pt idx="9">
                    <c:v>film &amp; video</c:v>
                  </c:pt>
                  <c:pt idx="10">
                    <c:v>food</c:v>
                  </c:pt>
                  <c:pt idx="11">
                    <c:v>games</c:v>
                  </c:pt>
                  <c:pt idx="12">
                    <c:v>music</c:v>
                  </c:pt>
                  <c:pt idx="13">
                    <c:v>photography</c:v>
                  </c:pt>
                  <c:pt idx="14">
                    <c:v>publishing</c:v>
                  </c:pt>
                  <c:pt idx="15">
                    <c:v>technology</c:v>
                  </c:pt>
                  <c:pt idx="16">
                    <c:v>theater</c:v>
                  </c:pt>
                </c:lvl>
                <c:lvl>
                  <c:pt idx="0">
                    <c:v>FALSE</c:v>
                  </c:pt>
                  <c:pt idx="9">
                    <c:v>TRUE</c:v>
                  </c:pt>
                </c:lvl>
              </c:multiLvlStrCache>
            </c:multiLvlStrRef>
          </c:cat>
          <c:val>
            <c:numRef>
              <c:f>'State vs. Spotlight+Category'!$E$5:$E$24</c:f>
              <c:numCache>
                <c:formatCode>General</c:formatCode>
                <c:ptCount val="17"/>
                <c:pt idx="9">
                  <c:v>54758</c:v>
                </c:pt>
                <c:pt idx="10">
                  <c:v>11853</c:v>
                </c:pt>
                <c:pt idx="11">
                  <c:v>44208</c:v>
                </c:pt>
                <c:pt idx="12">
                  <c:v>44801</c:v>
                </c:pt>
                <c:pt idx="13">
                  <c:v>18882</c:v>
                </c:pt>
                <c:pt idx="14">
                  <c:v>33591</c:v>
                </c:pt>
                <c:pt idx="15">
                  <c:v>158269</c:v>
                </c:pt>
                <c:pt idx="16">
                  <c:v>58457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86-4E82-BED2-7830ECAA9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1160584"/>
        <c:axId val="531161896"/>
      </c:barChart>
      <c:catAx>
        <c:axId val="531160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161896"/>
        <c:crosses val="autoZero"/>
        <c:auto val="1"/>
        <c:lblAlgn val="ctr"/>
        <c:lblOffset val="100"/>
        <c:noMultiLvlLbl val="0"/>
      </c:catAx>
      <c:valAx>
        <c:axId val="531161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160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232118</xdr:colOff>
      <xdr:row>0</xdr:row>
      <xdr:rowOff>147078</xdr:rowOff>
    </xdr:from>
    <xdr:to>
      <xdr:col>15</xdr:col>
      <xdr:colOff>1</xdr:colOff>
      <xdr:row>20</xdr:row>
      <xdr:rowOff>128715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A50951-57E2-47A3-9335-E8EC43E50E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3</xdr:row>
      <xdr:rowOff>15875</xdr:rowOff>
    </xdr:from>
    <xdr:to>
      <xdr:col>13</xdr:col>
      <xdr:colOff>482600</xdr:colOff>
      <xdr:row>17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83D846-E0ED-46E2-8C85-73F3E573BB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3</xdr:row>
      <xdr:rowOff>3175</xdr:rowOff>
    </xdr:from>
    <xdr:to>
      <xdr:col>12</xdr:col>
      <xdr:colOff>771525</xdr:colOff>
      <xdr:row>17</xdr:row>
      <xdr:rowOff>168275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67F161-D38F-4219-A9DB-FF4203F547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390525</xdr:colOff>
      <xdr:row>15</xdr:row>
      <xdr:rowOff>60325</xdr:rowOff>
    </xdr:from>
    <xdr:to>
      <xdr:col>7</xdr:col>
      <xdr:colOff>257175</xdr:colOff>
      <xdr:row>30</xdr:row>
      <xdr:rowOff>41275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7044D6-88C6-44D8-A045-A8247C220D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</xdr:row>
      <xdr:rowOff>79375</xdr:rowOff>
    </xdr:from>
    <xdr:to>
      <xdr:col>13</xdr:col>
      <xdr:colOff>571500</xdr:colOff>
      <xdr:row>16</xdr:row>
      <xdr:rowOff>60325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A6320D-B0C8-4168-B8D5-32C81A84F7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196850</xdr:colOff>
      <xdr:row>1</xdr:row>
      <xdr:rowOff>168275</xdr:rowOff>
    </xdr:from>
    <xdr:to>
      <xdr:col>13</xdr:col>
      <xdr:colOff>501650</xdr:colOff>
      <xdr:row>16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7BEA9B-91EC-4F3D-9EA1-42ABF93AF8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rasimhadevara Sasidhar" refreshedDate="43316.767949421293" createdVersion="6" refreshedVersion="6" minRefreshableVersion="3" recordCount="4114" xr:uid="{A8C226A1-CB8E-45D3-8689-E2600A9E510A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4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rasimhadevara Sasidhar" refreshedDate="43323.412203587963" createdVersion="6" refreshedVersion="6" minRefreshableVersion="3" recordCount="4114" xr:uid="{38862B1C-BAB8-4F37-BBEE-050DA1DCC161}">
  <cacheSource type="worksheet">
    <worksheetSource ref="E1:T4115" sheet="Sheet1"/>
  </cacheSource>
  <cacheFields count="18"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17" base="6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4:26:00" maxDate="2017-05-03T14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6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6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x v="0"/>
    <x v="0"/>
    <s v="film &amp; video/television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x v="1"/>
    <x v="0"/>
    <s v="film &amp; video/television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x v="2"/>
    <x v="0"/>
    <s v="film &amp; video/television"/>
    <x v="2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x v="3"/>
    <x v="0"/>
    <s v="film &amp; video/television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x v="4"/>
    <x v="0"/>
    <s v="film &amp; video/television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x v="5"/>
    <x v="0"/>
    <s v="film &amp; video/television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x v="6"/>
    <x v="0"/>
    <s v="film &amp; video/television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x v="7"/>
    <x v="0"/>
    <s v="film &amp; video/television"/>
    <x v="7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x v="8"/>
    <x v="0"/>
    <s v="film &amp; video/television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x v="9"/>
    <x v="0"/>
    <s v="film &amp; video/television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x v="10"/>
    <x v="0"/>
    <s v="film &amp; video/television"/>
    <x v="10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x v="11"/>
    <x v="0"/>
    <s v="film &amp; video/television"/>
    <x v="1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x v="12"/>
    <x v="0"/>
    <s v="film &amp; video/television"/>
    <x v="12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x v="13"/>
    <x v="0"/>
    <s v="film &amp; video/television"/>
    <x v="13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x v="14"/>
    <x v="0"/>
    <s v="film &amp; video/television"/>
    <x v="14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x v="15"/>
    <x v="0"/>
    <s v="film &amp; video/television"/>
    <x v="15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x v="16"/>
    <x v="0"/>
    <s v="film &amp; video/television"/>
    <x v="16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x v="17"/>
    <x v="0"/>
    <s v="film &amp; video/television"/>
    <x v="17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x v="18"/>
    <x v="0"/>
    <s v="film &amp; video/television"/>
    <x v="18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x v="19"/>
    <x v="0"/>
    <s v="film &amp; video/television"/>
    <x v="19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x v="20"/>
    <x v="0"/>
    <s v="film &amp; video/television"/>
    <x v="2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x v="21"/>
    <x v="0"/>
    <s v="film &amp; video/television"/>
    <x v="21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x v="22"/>
    <x v="0"/>
    <s v="film &amp; video/television"/>
    <x v="22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x v="23"/>
    <x v="0"/>
    <s v="film &amp; video/television"/>
    <x v="23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x v="24"/>
    <x v="0"/>
    <s v="film &amp; video/television"/>
    <x v="24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x v="25"/>
    <x v="0"/>
    <s v="film &amp; video/television"/>
    <x v="25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x v="10"/>
    <x v="0"/>
    <s v="film &amp; video/television"/>
    <x v="26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x v="3"/>
    <x v="0"/>
    <s v="film &amp; video/television"/>
    <x v="27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x v="26"/>
    <x v="0"/>
    <s v="film &amp; video/television"/>
    <x v="28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x v="27"/>
    <x v="0"/>
    <s v="film &amp; video/television"/>
    <x v="29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x v="28"/>
    <x v="0"/>
    <s v="film &amp; video/television"/>
    <x v="30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x v="29"/>
    <x v="0"/>
    <s v="film &amp; video/television"/>
    <x v="31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x v="30"/>
    <x v="0"/>
    <s v="film &amp; video/television"/>
    <x v="32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x v="31"/>
    <x v="0"/>
    <s v="film &amp; video/television"/>
    <x v="33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x v="32"/>
    <x v="0"/>
    <s v="film &amp; video/television"/>
    <x v="34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x v="33"/>
    <x v="0"/>
    <s v="film &amp; video/television"/>
    <x v="35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x v="34"/>
    <x v="0"/>
    <s v="film &amp; video/television"/>
    <x v="36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x v="35"/>
    <x v="0"/>
    <s v="film &amp; video/television"/>
    <x v="37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x v="36"/>
    <x v="0"/>
    <s v="film &amp; video/television"/>
    <x v="38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x v="37"/>
    <x v="0"/>
    <s v="film &amp; video/television"/>
    <x v="39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x v="38"/>
    <x v="0"/>
    <s v="film &amp; video/television"/>
    <x v="40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x v="10"/>
    <x v="0"/>
    <s v="film &amp; video/television"/>
    <x v="31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x v="39"/>
    <x v="0"/>
    <s v="film &amp; video/television"/>
    <x v="41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x v="40"/>
    <x v="0"/>
    <s v="film &amp; video/television"/>
    <x v="42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x v="41"/>
    <x v="0"/>
    <s v="film &amp; video/television"/>
    <x v="31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x v="42"/>
    <x v="0"/>
    <s v="film &amp; video/television"/>
    <x v="43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x v="43"/>
    <x v="0"/>
    <s v="film &amp; video/television"/>
    <x v="44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x v="16"/>
    <x v="0"/>
    <s v="film &amp; video/television"/>
    <x v="45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x v="44"/>
    <x v="0"/>
    <s v="film &amp; video/television"/>
    <x v="46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x v="45"/>
    <x v="0"/>
    <s v="film &amp; video/television"/>
    <x v="31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x v="19"/>
    <x v="0"/>
    <s v="film &amp; video/television"/>
    <x v="31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x v="46"/>
    <x v="0"/>
    <s v="film &amp; video/television"/>
    <x v="47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x v="47"/>
    <x v="0"/>
    <s v="film &amp; video/television"/>
    <x v="48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x v="27"/>
    <x v="0"/>
    <s v="film &amp; video/television"/>
    <x v="49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x v="47"/>
    <x v="0"/>
    <s v="film &amp; video/television"/>
    <x v="50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x v="48"/>
    <x v="0"/>
    <s v="film &amp; video/television"/>
    <x v="51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x v="49"/>
    <x v="0"/>
    <s v="film &amp; video/television"/>
    <x v="52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x v="50"/>
    <x v="0"/>
    <s v="film &amp; video/television"/>
    <x v="53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x v="11"/>
    <x v="0"/>
    <s v="film &amp; video/television"/>
    <x v="54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x v="51"/>
    <x v="0"/>
    <s v="film &amp; video/television"/>
    <x v="55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x v="52"/>
    <x v="0"/>
    <s v="film &amp; video/shorts"/>
    <x v="56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x v="23"/>
    <x v="0"/>
    <s v="film &amp; video/shorts"/>
    <x v="57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x v="53"/>
    <x v="0"/>
    <s v="film &amp; video/shorts"/>
    <x v="58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x v="31"/>
    <x v="0"/>
    <s v="film &amp; video/shorts"/>
    <x v="59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x v="54"/>
    <x v="0"/>
    <s v="film &amp; video/shorts"/>
    <x v="60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x v="7"/>
    <x v="0"/>
    <s v="film &amp; video/shorts"/>
    <x v="61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x v="55"/>
    <x v="0"/>
    <s v="film &amp; video/shorts"/>
    <x v="62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x v="9"/>
    <x v="0"/>
    <s v="film &amp; video/shorts"/>
    <x v="63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x v="17"/>
    <x v="0"/>
    <s v="film &amp; video/shorts"/>
    <x v="64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x v="56"/>
    <x v="0"/>
    <s v="film &amp; video/shorts"/>
    <x v="65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x v="57"/>
    <x v="0"/>
    <s v="film &amp; video/shorts"/>
    <x v="66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x v="58"/>
    <x v="0"/>
    <s v="film &amp; video/shorts"/>
    <x v="67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x v="14"/>
    <x v="0"/>
    <s v="film &amp; video/shorts"/>
    <x v="6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x v="59"/>
    <x v="0"/>
    <s v="film &amp; video/shorts"/>
    <x v="31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x v="60"/>
    <x v="0"/>
    <s v="film &amp; video/shorts"/>
    <x v="69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x v="5"/>
    <x v="0"/>
    <s v="film &amp; video/shorts"/>
    <x v="70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x v="41"/>
    <x v="0"/>
    <s v="film &amp; video/shorts"/>
    <x v="71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x v="55"/>
    <x v="0"/>
    <s v="film &amp; video/shorts"/>
    <x v="72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x v="2"/>
    <x v="0"/>
    <s v="film &amp; video/shorts"/>
    <x v="73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x v="14"/>
    <x v="0"/>
    <s v="film &amp; video/shorts"/>
    <x v="74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x v="5"/>
    <x v="0"/>
    <s v="film &amp; video/shorts"/>
    <x v="75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x v="33"/>
    <x v="0"/>
    <s v="film &amp; video/shorts"/>
    <x v="76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x v="61"/>
    <x v="0"/>
    <s v="film &amp; video/shorts"/>
    <x v="77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x v="62"/>
    <x v="0"/>
    <s v="film &amp; video/shorts"/>
    <x v="78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x v="63"/>
    <x v="0"/>
    <s v="film &amp; video/shorts"/>
    <x v="31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x v="64"/>
    <x v="0"/>
    <s v="film &amp; video/shorts"/>
    <x v="7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x v="57"/>
    <x v="0"/>
    <s v="film &amp; video/shorts"/>
    <x v="80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x v="20"/>
    <x v="0"/>
    <s v="film &amp; video/shorts"/>
    <x v="81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x v="65"/>
    <x v="0"/>
    <s v="film &amp; video/shorts"/>
    <x v="82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x v="66"/>
    <x v="0"/>
    <s v="film &amp; video/shorts"/>
    <x v="83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x v="38"/>
    <x v="0"/>
    <s v="film &amp; video/shorts"/>
    <x v="84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x v="67"/>
    <x v="0"/>
    <s v="film &amp; video/shorts"/>
    <x v="43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x v="68"/>
    <x v="0"/>
    <s v="film &amp; video/shorts"/>
    <x v="8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x v="41"/>
    <x v="0"/>
    <s v="film &amp; video/shorts"/>
    <x v="86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x v="8"/>
    <x v="0"/>
    <s v="film &amp; video/shorts"/>
    <x v="87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x v="64"/>
    <x v="0"/>
    <s v="film &amp; video/shorts"/>
    <x v="88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x v="69"/>
    <x v="0"/>
    <s v="film &amp; video/shorts"/>
    <x v="89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x v="22"/>
    <x v="0"/>
    <s v="film &amp; video/shorts"/>
    <x v="90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x v="65"/>
    <x v="0"/>
    <s v="film &amp; video/shorts"/>
    <x v="90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x v="70"/>
    <x v="0"/>
    <s v="film &amp; video/shorts"/>
    <x v="91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x v="55"/>
    <x v="0"/>
    <s v="film &amp; video/shorts"/>
    <x v="31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x v="2"/>
    <x v="0"/>
    <s v="film &amp; video/shorts"/>
    <x v="31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x v="71"/>
    <x v="0"/>
    <s v="film &amp; video/shorts"/>
    <x v="92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x v="72"/>
    <x v="0"/>
    <s v="film &amp; video/shorts"/>
    <x v="93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x v="73"/>
    <x v="0"/>
    <s v="film &amp; video/shorts"/>
    <x v="43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x v="65"/>
    <x v="0"/>
    <s v="film &amp; video/shorts"/>
    <x v="94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0"/>
    <x v="74"/>
    <x v="0"/>
    <s v="film &amp; video/shorts"/>
    <x v="10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x v="50"/>
    <x v="0"/>
    <s v="film &amp; video/shorts"/>
    <x v="95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x v="5"/>
    <x v="0"/>
    <s v="film &amp; video/shorts"/>
    <x v="9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x v="5"/>
    <x v="0"/>
    <s v="film &amp; video/shorts"/>
    <x v="9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x v="55"/>
    <x v="0"/>
    <s v="film &amp; video/shorts"/>
    <x v="98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x v="28"/>
    <x v="0"/>
    <s v="film &amp; video/shorts"/>
    <x v="99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x v="75"/>
    <x v="0"/>
    <s v="film &amp; video/shorts"/>
    <x v="87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x v="76"/>
    <x v="0"/>
    <s v="film &amp; video/shorts"/>
    <x v="100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x v="2"/>
    <x v="0"/>
    <s v="film &amp; video/shorts"/>
    <x v="101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x v="19"/>
    <x v="0"/>
    <s v="film &amp; video/shorts"/>
    <x v="102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x v="7"/>
    <x v="0"/>
    <s v="film &amp; video/shorts"/>
    <x v="103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x v="74"/>
    <x v="0"/>
    <s v="film &amp; video/shorts"/>
    <x v="104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x v="70"/>
    <x v="0"/>
    <s v="film &amp; video/shorts"/>
    <x v="105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x v="77"/>
    <x v="0"/>
    <s v="film &amp; video/shorts"/>
    <x v="106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x v="29"/>
    <x v="1"/>
    <s v="film &amp; video/science fiction"/>
    <x v="107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x v="29"/>
    <x v="1"/>
    <s v="film &amp; video/science fiction"/>
    <x v="108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x v="78"/>
    <x v="1"/>
    <s v="film &amp; video/science fiction"/>
    <x v="109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x v="79"/>
    <x v="1"/>
    <s v="film &amp; video/science fiction"/>
    <x v="11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x v="78"/>
    <x v="1"/>
    <s v="film &amp; video/science fiction"/>
    <x v="109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x v="79"/>
    <x v="1"/>
    <s v="film &amp; video/science fiction"/>
    <x v="11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x v="62"/>
    <x v="1"/>
    <s v="film &amp; video/science fiction"/>
    <x v="11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x v="80"/>
    <x v="1"/>
    <s v="film &amp; video/science fiction"/>
    <x v="113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x v="79"/>
    <x v="1"/>
    <s v="film &amp; video/science fiction"/>
    <x v="114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x v="78"/>
    <x v="1"/>
    <s v="film &amp; video/science fiction"/>
    <x v="109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x v="78"/>
    <x v="1"/>
    <s v="film &amp; video/science fiction"/>
    <x v="109"/>
    <x v="121"/>
    <x v="0"/>
    <x v="2"/>
  </r>
  <r>
    <n v="131"/>
    <s v="I (Canceled)"/>
    <s v="I"/>
    <n v="1200"/>
    <n v="0"/>
    <x v="1"/>
    <x v="0"/>
    <s v="USD"/>
    <n v="1467763200"/>
    <n v="1466453161"/>
    <x v="0"/>
    <x v="78"/>
    <x v="1"/>
    <s v="film &amp; video/science fiction"/>
    <x v="109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x v="75"/>
    <x v="1"/>
    <s v="film &amp; video/science fiction"/>
    <x v="115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x v="78"/>
    <x v="1"/>
    <s v="film &amp; video/science fiction"/>
    <x v="109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x v="78"/>
    <x v="1"/>
    <s v="film &amp; video/science fiction"/>
    <x v="109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x v="81"/>
    <x v="1"/>
    <s v="film &amp; video/science fiction"/>
    <x v="116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x v="78"/>
    <x v="1"/>
    <s v="film &amp; video/science fiction"/>
    <x v="109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x v="78"/>
    <x v="1"/>
    <s v="film &amp; video/science fiction"/>
    <x v="109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x v="6"/>
    <x v="1"/>
    <s v="film &amp; video/science fiction"/>
    <x v="117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x v="29"/>
    <x v="1"/>
    <s v="film &amp; video/science fiction"/>
    <x v="31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x v="78"/>
    <x v="1"/>
    <s v="film &amp; video/science fiction"/>
    <x v="109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x v="33"/>
    <x v="1"/>
    <s v="film &amp; video/science fiction"/>
    <x v="118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x v="29"/>
    <x v="1"/>
    <s v="film &amp; video/science fiction"/>
    <x v="119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x v="78"/>
    <x v="1"/>
    <s v="film &amp; video/science fiction"/>
    <x v="109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x v="77"/>
    <x v="1"/>
    <s v="film &amp; video/science fiction"/>
    <x v="120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x v="82"/>
    <x v="1"/>
    <s v="film &amp; video/science fiction"/>
    <x v="121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x v="83"/>
    <x v="1"/>
    <s v="film &amp; video/science fiction"/>
    <x v="122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x v="78"/>
    <x v="1"/>
    <s v="film &amp; video/science fiction"/>
    <x v="109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x v="84"/>
    <x v="1"/>
    <s v="film &amp; video/science fiction"/>
    <x v="123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x v="79"/>
    <x v="1"/>
    <s v="film &amp; video/science fiction"/>
    <x v="124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x v="85"/>
    <x v="1"/>
    <s v="film &amp; video/science fiction"/>
    <x v="125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x v="81"/>
    <x v="1"/>
    <s v="film &amp; video/science fiction"/>
    <x v="126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x v="84"/>
    <x v="1"/>
    <s v="film &amp; video/science fiction"/>
    <x v="127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x v="73"/>
    <x v="1"/>
    <s v="film &amp; video/science fiction"/>
    <x v="128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x v="83"/>
    <x v="1"/>
    <s v="film &amp; video/science fiction"/>
    <x v="129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x v="80"/>
    <x v="1"/>
    <s v="film &amp; video/science fiction"/>
    <x v="13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x v="41"/>
    <x v="1"/>
    <s v="film &amp; video/science fiction"/>
    <x v="131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x v="84"/>
    <x v="1"/>
    <s v="film &amp; video/science fiction"/>
    <x v="132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x v="78"/>
    <x v="1"/>
    <s v="film &amp; video/science fiction"/>
    <x v="109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x v="29"/>
    <x v="1"/>
    <s v="film &amp; video/science fiction"/>
    <x v="133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x v="78"/>
    <x v="1"/>
    <s v="film &amp; video/drama"/>
    <x v="109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x v="29"/>
    <x v="1"/>
    <s v="film &amp; video/drama"/>
    <x v="134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x v="73"/>
    <x v="1"/>
    <s v="film &amp; video/drama"/>
    <x v="135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x v="78"/>
    <x v="1"/>
    <s v="film &amp; video/drama"/>
    <x v="109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x v="63"/>
    <x v="1"/>
    <s v="film &amp; video/drama"/>
    <x v="136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x v="78"/>
    <x v="1"/>
    <s v="film &amp; video/drama"/>
    <x v="109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x v="29"/>
    <x v="1"/>
    <s v="film &amp; video/drama"/>
    <x v="137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x v="84"/>
    <x v="1"/>
    <s v="film &amp; video/drama"/>
    <x v="134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x v="83"/>
    <x v="1"/>
    <s v="film &amp; video/drama"/>
    <x v="138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x v="73"/>
    <x v="1"/>
    <s v="film &amp; video/drama"/>
    <x v="139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x v="73"/>
    <x v="1"/>
    <s v="film &amp; video/drama"/>
    <x v="140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x v="29"/>
    <x v="1"/>
    <s v="film &amp; video/drama"/>
    <x v="133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x v="78"/>
    <x v="1"/>
    <s v="film &amp; video/drama"/>
    <x v="109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x v="78"/>
    <x v="1"/>
    <s v="film &amp; video/drama"/>
    <x v="109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x v="78"/>
    <x v="1"/>
    <s v="film &amp; video/drama"/>
    <x v="109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x v="55"/>
    <x v="1"/>
    <s v="film &amp; video/drama"/>
    <x v="141"/>
    <x v="15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x v="78"/>
    <x v="1"/>
    <s v="film &amp; video/drama"/>
    <x v="109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x v="63"/>
    <x v="1"/>
    <s v="film &amp; video/drama"/>
    <x v="142"/>
    <x v="15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x v="78"/>
    <x v="1"/>
    <s v="film &amp; video/drama"/>
    <x v="109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x v="84"/>
    <x v="1"/>
    <s v="film &amp; video/drama"/>
    <x v="143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x v="62"/>
    <x v="1"/>
    <s v="film &amp; video/drama"/>
    <x v="144"/>
    <x v="15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x v="80"/>
    <x v="1"/>
    <s v="film &amp; video/drama"/>
    <x v="145"/>
    <x v="15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x v="78"/>
    <x v="1"/>
    <s v="film &amp; video/drama"/>
    <x v="109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0"/>
    <x v="8"/>
    <x v="1"/>
    <s v="film &amp; video/drama"/>
    <x v="146"/>
    <x v="15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x v="84"/>
    <x v="1"/>
    <s v="film &amp; video/drama"/>
    <x v="147"/>
    <x v="157"/>
    <x v="0"/>
    <x v="3"/>
  </r>
  <r>
    <n v="185"/>
    <s v="BLANK Short Movie"/>
    <s v="Love has no boundaries!"/>
    <n v="40000"/>
    <n v="2200"/>
    <x v="2"/>
    <x v="10"/>
    <s v="NOK"/>
    <n v="1471557139"/>
    <n v="1468965139"/>
    <x v="0"/>
    <x v="73"/>
    <x v="1"/>
    <s v="film &amp; video/drama"/>
    <x v="148"/>
    <x v="158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x v="78"/>
    <x v="1"/>
    <s v="film &amp; video/drama"/>
    <x v="109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x v="81"/>
    <x v="1"/>
    <s v="film &amp; video/drama"/>
    <x v="149"/>
    <x v="159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x v="78"/>
    <x v="1"/>
    <s v="film &amp; video/drama"/>
    <x v="109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x v="81"/>
    <x v="1"/>
    <s v="film &amp; video/drama"/>
    <x v="150"/>
    <x v="16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0"/>
    <x v="29"/>
    <x v="1"/>
    <s v="film &amp; video/drama"/>
    <x v="151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x v="83"/>
    <x v="1"/>
    <s v="film &amp; video/drama"/>
    <x v="152"/>
    <x v="16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x v="83"/>
    <x v="1"/>
    <s v="film &amp; video/drama"/>
    <x v="153"/>
    <x v="16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x v="78"/>
    <x v="1"/>
    <s v="film &amp; video/drama"/>
    <x v="109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x v="83"/>
    <x v="1"/>
    <s v="film &amp; video/drama"/>
    <x v="154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x v="78"/>
    <x v="1"/>
    <s v="film &amp; video/drama"/>
    <x v="109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x v="10"/>
    <x v="1"/>
    <s v="film &amp; video/drama"/>
    <x v="155"/>
    <x v="16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x v="22"/>
    <x v="1"/>
    <s v="film &amp; video/drama"/>
    <x v="156"/>
    <x v="164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x v="79"/>
    <x v="1"/>
    <s v="film &amp; video/drama"/>
    <x v="157"/>
    <x v="16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x v="78"/>
    <x v="1"/>
    <s v="film &amp; video/drama"/>
    <x v="109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x v="59"/>
    <x v="1"/>
    <s v="film &amp; video/drama"/>
    <x v="158"/>
    <x v="16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x v="63"/>
    <x v="1"/>
    <s v="film &amp; video/drama"/>
    <x v="159"/>
    <x v="167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0"/>
    <x v="78"/>
    <x v="1"/>
    <s v="film &amp; video/drama"/>
    <x v="109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x v="22"/>
    <x v="1"/>
    <s v="film &amp; video/drama"/>
    <x v="160"/>
    <x v="168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x v="86"/>
    <x v="1"/>
    <s v="film &amp; video/drama"/>
    <x v="161"/>
    <x v="16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x v="57"/>
    <x v="1"/>
    <s v="film &amp; video/drama"/>
    <x v="162"/>
    <x v="17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x v="78"/>
    <x v="1"/>
    <s v="film &amp; video/drama"/>
    <x v="109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x v="62"/>
    <x v="1"/>
    <s v="film &amp; video/drama"/>
    <x v="163"/>
    <x v="17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x v="78"/>
    <x v="1"/>
    <s v="film &amp; video/drama"/>
    <x v="109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x v="78"/>
    <x v="1"/>
    <s v="film &amp; video/drama"/>
    <x v="109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x v="51"/>
    <x v="1"/>
    <s v="film &amp; video/drama"/>
    <x v="164"/>
    <x v="17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x v="8"/>
    <x v="1"/>
    <s v="film &amp; video/drama"/>
    <x v="165"/>
    <x v="17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x v="29"/>
    <x v="1"/>
    <s v="film &amp; video/drama"/>
    <x v="166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x v="29"/>
    <x v="1"/>
    <s v="film &amp; video/drama"/>
    <x v="167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x v="29"/>
    <x v="1"/>
    <s v="film &amp; video/drama"/>
    <x v="168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x v="29"/>
    <x v="1"/>
    <s v="film &amp; video/drama"/>
    <x v="169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x v="87"/>
    <x v="1"/>
    <s v="film &amp; video/drama"/>
    <x v="170"/>
    <x v="174"/>
    <x v="0"/>
    <x v="3"/>
  </r>
  <r>
    <n v="217"/>
    <s v="Bitch"/>
    <s v="A roadmovie by paw"/>
    <n v="100000"/>
    <n v="11943"/>
    <x v="2"/>
    <x v="11"/>
    <s v="SEK"/>
    <n v="1419780149"/>
    <n v="1417101749"/>
    <x v="0"/>
    <x v="44"/>
    <x v="1"/>
    <s v="film &amp; video/drama"/>
    <x v="171"/>
    <x v="17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x v="29"/>
    <x v="1"/>
    <s v="film &amp; video/drama"/>
    <x v="17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x v="88"/>
    <x v="1"/>
    <s v="film &amp; video/drama"/>
    <x v="173"/>
    <x v="17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x v="83"/>
    <x v="1"/>
    <s v="film &amp; video/drama"/>
    <x v="174"/>
    <x v="177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0"/>
    <x v="78"/>
    <x v="1"/>
    <s v="film &amp; video/drama"/>
    <x v="109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x v="84"/>
    <x v="1"/>
    <s v="film &amp; video/drama"/>
    <x v="175"/>
    <x v="178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x v="78"/>
    <x v="1"/>
    <s v="film &amp; video/drama"/>
    <x v="109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x v="78"/>
    <x v="1"/>
    <s v="film &amp; video/drama"/>
    <x v="109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x v="78"/>
    <x v="1"/>
    <s v="film &amp; video/drama"/>
    <x v="109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x v="84"/>
    <x v="1"/>
    <s v="film &amp; video/drama"/>
    <x v="176"/>
    <x v="179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x v="78"/>
    <x v="1"/>
    <s v="film &amp; video/drama"/>
    <x v="109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x v="78"/>
    <x v="1"/>
    <s v="film &amp; video/drama"/>
    <x v="109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x v="78"/>
    <x v="1"/>
    <s v="film &amp; video/drama"/>
    <x v="109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x v="84"/>
    <x v="1"/>
    <s v="film &amp; video/drama"/>
    <x v="177"/>
    <x v="18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x v="78"/>
    <x v="1"/>
    <s v="film &amp; video/drama"/>
    <x v="109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x v="63"/>
    <x v="1"/>
    <s v="film &amp; video/drama"/>
    <x v="178"/>
    <x v="18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x v="78"/>
    <x v="1"/>
    <s v="film &amp; video/drama"/>
    <x v="109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x v="81"/>
    <x v="1"/>
    <s v="film &amp; video/drama"/>
    <x v="179"/>
    <x v="18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x v="78"/>
    <x v="1"/>
    <s v="film &amp; video/drama"/>
    <x v="109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x v="78"/>
    <x v="1"/>
    <s v="film &amp; video/drama"/>
    <x v="109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x v="29"/>
    <x v="1"/>
    <s v="film &amp; video/drama"/>
    <x v="119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x v="78"/>
    <x v="1"/>
    <s v="film &amp; video/drama"/>
    <x v="109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x v="81"/>
    <x v="1"/>
    <s v="film &amp; video/drama"/>
    <x v="180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x v="89"/>
    <x v="0"/>
    <s v="film &amp; video/documentary"/>
    <x v="181"/>
    <x v="18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x v="90"/>
    <x v="0"/>
    <s v="film &amp; video/documentary"/>
    <x v="182"/>
    <x v="18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x v="91"/>
    <x v="0"/>
    <s v="film &amp; video/documentary"/>
    <x v="183"/>
    <x v="18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x v="92"/>
    <x v="0"/>
    <s v="film &amp; video/documentary"/>
    <x v="184"/>
    <x v="18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x v="87"/>
    <x v="0"/>
    <s v="film &amp; video/documentary"/>
    <x v="185"/>
    <x v="1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x v="93"/>
    <x v="0"/>
    <s v="film &amp; video/documentary"/>
    <x v="186"/>
    <x v="18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x v="94"/>
    <x v="0"/>
    <s v="film &amp; video/documentary"/>
    <x v="187"/>
    <x v="18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x v="95"/>
    <x v="0"/>
    <s v="film &amp; video/documentary"/>
    <x v="188"/>
    <x v="19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x v="96"/>
    <x v="0"/>
    <s v="film &amp; video/documentary"/>
    <x v="189"/>
    <x v="19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x v="97"/>
    <x v="0"/>
    <s v="film &amp; video/documentary"/>
    <x v="190"/>
    <x v="1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x v="98"/>
    <x v="0"/>
    <s v="film &amp; video/documentary"/>
    <x v="191"/>
    <x v="19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x v="99"/>
    <x v="0"/>
    <s v="film &amp; video/documentary"/>
    <x v="192"/>
    <x v="19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x v="52"/>
    <x v="0"/>
    <s v="film &amp; video/documentary"/>
    <x v="193"/>
    <x v="19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x v="63"/>
    <x v="0"/>
    <s v="film &amp; video/documentary"/>
    <x v="194"/>
    <x v="19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x v="100"/>
    <x v="0"/>
    <s v="film &amp; video/documentary"/>
    <x v="195"/>
    <x v="19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x v="101"/>
    <x v="0"/>
    <s v="film &amp; video/documentary"/>
    <x v="196"/>
    <x v="1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x v="102"/>
    <x v="0"/>
    <s v="film &amp; video/documentary"/>
    <x v="197"/>
    <x v="1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x v="103"/>
    <x v="0"/>
    <s v="film &amp; video/documentary"/>
    <x v="198"/>
    <x v="20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x v="104"/>
    <x v="0"/>
    <s v="film &amp; video/documentary"/>
    <x v="199"/>
    <x v="20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x v="105"/>
    <x v="0"/>
    <s v="film &amp; video/documentary"/>
    <x v="200"/>
    <x v="2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x v="106"/>
    <x v="0"/>
    <s v="film &amp; video/documentary"/>
    <x v="201"/>
    <x v="203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x v="107"/>
    <x v="0"/>
    <s v="film &amp; video/documentary"/>
    <x v="202"/>
    <x v="20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x v="108"/>
    <x v="0"/>
    <s v="film &amp; video/documentary"/>
    <x v="203"/>
    <x v="20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x v="109"/>
    <x v="0"/>
    <s v="film &amp; video/documentary"/>
    <x v="204"/>
    <x v="20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x v="110"/>
    <x v="0"/>
    <s v="film &amp; video/documentary"/>
    <x v="205"/>
    <x v="20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x v="6"/>
    <x v="0"/>
    <s v="film &amp; video/documentary"/>
    <x v="206"/>
    <x v="20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x v="17"/>
    <x v="0"/>
    <s v="film &amp; video/documentary"/>
    <x v="207"/>
    <x v="20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x v="111"/>
    <x v="0"/>
    <s v="film &amp; video/documentary"/>
    <x v="208"/>
    <x v="210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x v="112"/>
    <x v="0"/>
    <s v="film &amp; video/documentary"/>
    <x v="209"/>
    <x v="2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x v="113"/>
    <x v="0"/>
    <s v="film &amp; video/documentary"/>
    <x v="210"/>
    <x v="21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x v="42"/>
    <x v="0"/>
    <s v="film &amp; video/documentary"/>
    <x v="211"/>
    <x v="21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x v="114"/>
    <x v="0"/>
    <s v="film &amp; video/documentary"/>
    <x v="212"/>
    <x v="21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x v="71"/>
    <x v="0"/>
    <s v="film &amp; video/documentary"/>
    <x v="213"/>
    <x v="2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x v="115"/>
    <x v="0"/>
    <s v="film &amp; video/documentary"/>
    <x v="214"/>
    <x v="21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x v="116"/>
    <x v="0"/>
    <s v="film &amp; video/documentary"/>
    <x v="215"/>
    <x v="217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x v="117"/>
    <x v="0"/>
    <s v="film &amp; video/documentary"/>
    <x v="216"/>
    <x v="21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x v="95"/>
    <x v="0"/>
    <s v="film &amp; video/documentary"/>
    <x v="217"/>
    <x v="21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x v="118"/>
    <x v="0"/>
    <s v="film &amp; video/documentary"/>
    <x v="218"/>
    <x v="22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x v="119"/>
    <x v="0"/>
    <s v="film &amp; video/documentary"/>
    <x v="219"/>
    <x v="2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x v="120"/>
    <x v="0"/>
    <s v="film &amp; video/documentary"/>
    <x v="220"/>
    <x v="22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x v="121"/>
    <x v="0"/>
    <s v="film &amp; video/documentary"/>
    <x v="221"/>
    <x v="22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x v="1"/>
    <x v="0"/>
    <s v="film &amp; video/documentary"/>
    <x v="222"/>
    <x v="22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x v="122"/>
    <x v="0"/>
    <s v="film &amp; video/documentary"/>
    <x v="223"/>
    <x v="22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x v="91"/>
    <x v="0"/>
    <s v="film &amp; video/documentary"/>
    <x v="224"/>
    <x v="226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x v="123"/>
    <x v="0"/>
    <s v="film &amp; video/documentary"/>
    <x v="225"/>
    <x v="22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x v="124"/>
    <x v="0"/>
    <s v="film &amp; video/documentary"/>
    <x v="226"/>
    <x v="22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x v="125"/>
    <x v="0"/>
    <s v="film &amp; video/documentary"/>
    <x v="227"/>
    <x v="22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x v="126"/>
    <x v="0"/>
    <s v="film &amp; video/documentary"/>
    <x v="228"/>
    <x v="23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x v="127"/>
    <x v="0"/>
    <s v="film &amp; video/documentary"/>
    <x v="229"/>
    <x v="2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x v="128"/>
    <x v="0"/>
    <s v="film &amp; video/documentary"/>
    <x v="230"/>
    <x v="23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x v="129"/>
    <x v="0"/>
    <s v="film &amp; video/documentary"/>
    <x v="231"/>
    <x v="23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x v="130"/>
    <x v="0"/>
    <s v="film &amp; video/documentary"/>
    <x v="232"/>
    <x v="23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x v="131"/>
    <x v="0"/>
    <s v="film &amp; video/documentary"/>
    <x v="233"/>
    <x v="23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x v="132"/>
    <x v="0"/>
    <s v="film &amp; video/documentary"/>
    <x v="234"/>
    <x v="23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x v="133"/>
    <x v="0"/>
    <s v="film &amp; video/documentary"/>
    <x v="31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x v="134"/>
    <x v="0"/>
    <s v="film &amp; video/documentary"/>
    <x v="235"/>
    <x v="237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x v="135"/>
    <x v="0"/>
    <s v="film &amp; video/documentary"/>
    <x v="236"/>
    <x v="238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x v="136"/>
    <x v="0"/>
    <s v="film &amp; video/documentary"/>
    <x v="237"/>
    <x v="239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x v="137"/>
    <x v="0"/>
    <s v="film &amp; video/documentary"/>
    <x v="238"/>
    <x v="24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x v="138"/>
    <x v="0"/>
    <s v="film &amp; video/documentary"/>
    <x v="239"/>
    <x v="24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x v="139"/>
    <x v="0"/>
    <s v="film &amp; video/documentary"/>
    <x v="240"/>
    <x v="24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x v="140"/>
    <x v="0"/>
    <s v="film &amp; video/documentary"/>
    <x v="241"/>
    <x v="24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x v="52"/>
    <x v="0"/>
    <s v="film &amp; video/documentary"/>
    <x v="242"/>
    <x v="24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x v="141"/>
    <x v="0"/>
    <s v="film &amp; video/documentary"/>
    <x v="243"/>
    <x v="24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x v="142"/>
    <x v="0"/>
    <s v="film &amp; video/documentary"/>
    <x v="244"/>
    <x v="24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x v="143"/>
    <x v="0"/>
    <s v="film &amp; video/documentary"/>
    <x v="245"/>
    <x v="247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x v="144"/>
    <x v="0"/>
    <s v="film &amp; video/documentary"/>
    <x v="246"/>
    <x v="248"/>
    <x v="0"/>
    <x v="4"/>
  </r>
  <r>
    <n v="307"/>
    <s v="Grammar Revolution"/>
    <s v="Why is grammar important?"/>
    <n v="22000"/>
    <n v="24490"/>
    <x v="0"/>
    <x v="0"/>
    <s v="USD"/>
    <n v="1360276801"/>
    <n v="1357684801"/>
    <x v="1"/>
    <x v="145"/>
    <x v="0"/>
    <s v="film &amp; video/documentary"/>
    <x v="247"/>
    <x v="24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x v="91"/>
    <x v="0"/>
    <s v="film &amp; video/documentary"/>
    <x v="248"/>
    <x v="25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x v="146"/>
    <x v="0"/>
    <s v="film &amp; video/documentary"/>
    <x v="249"/>
    <x v="25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x v="17"/>
    <x v="0"/>
    <s v="film &amp; video/documentary"/>
    <x v="250"/>
    <x v="25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x v="3"/>
    <x v="0"/>
    <s v="film &amp; video/documentary"/>
    <x v="251"/>
    <x v="25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x v="96"/>
    <x v="0"/>
    <s v="film &amp; video/documentary"/>
    <x v="252"/>
    <x v="25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x v="147"/>
    <x v="0"/>
    <s v="film &amp; video/documentary"/>
    <x v="253"/>
    <x v="25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x v="148"/>
    <x v="0"/>
    <s v="film &amp; video/documentary"/>
    <x v="254"/>
    <x v="256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x v="149"/>
    <x v="0"/>
    <s v="film &amp; video/documentary"/>
    <x v="255"/>
    <x v="257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x v="150"/>
    <x v="0"/>
    <s v="film &amp; video/documentary"/>
    <x v="256"/>
    <x v="25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x v="151"/>
    <x v="0"/>
    <s v="film &amp; video/documentary"/>
    <x v="257"/>
    <x v="259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x v="4"/>
    <x v="0"/>
    <s v="film &amp; video/documentary"/>
    <x v="258"/>
    <x v="26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x v="13"/>
    <x v="0"/>
    <s v="film &amp; video/documentary"/>
    <x v="259"/>
    <x v="26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x v="150"/>
    <x v="0"/>
    <s v="film &amp; video/documentary"/>
    <x v="260"/>
    <x v="262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x v="152"/>
    <x v="0"/>
    <s v="film &amp; video/documentary"/>
    <x v="261"/>
    <x v="26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x v="153"/>
    <x v="0"/>
    <s v="film &amp; video/documentary"/>
    <x v="262"/>
    <x v="26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x v="6"/>
    <x v="0"/>
    <s v="film &amp; video/documentary"/>
    <x v="263"/>
    <x v="26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x v="141"/>
    <x v="0"/>
    <s v="film &amp; video/documentary"/>
    <x v="264"/>
    <x v="26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x v="154"/>
    <x v="0"/>
    <s v="film &amp; video/documentary"/>
    <x v="265"/>
    <x v="2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x v="155"/>
    <x v="0"/>
    <s v="film &amp; video/documentary"/>
    <x v="266"/>
    <x v="26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x v="69"/>
    <x v="0"/>
    <s v="film &amp; video/documentary"/>
    <x v="267"/>
    <x v="26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x v="156"/>
    <x v="0"/>
    <s v="film &amp; video/documentary"/>
    <x v="268"/>
    <x v="27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x v="157"/>
    <x v="0"/>
    <s v="film &amp; video/documentary"/>
    <x v="269"/>
    <x v="27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x v="158"/>
    <x v="0"/>
    <s v="film &amp; video/documentary"/>
    <x v="270"/>
    <x v="27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x v="159"/>
    <x v="0"/>
    <s v="film &amp; video/documentary"/>
    <x v="271"/>
    <x v="27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x v="160"/>
    <x v="0"/>
    <s v="film &amp; video/documentary"/>
    <x v="272"/>
    <x v="27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x v="161"/>
    <x v="0"/>
    <s v="film &amp; video/documentary"/>
    <x v="273"/>
    <x v="27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x v="50"/>
    <x v="0"/>
    <s v="film &amp; video/documentary"/>
    <x v="274"/>
    <x v="27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x v="144"/>
    <x v="0"/>
    <s v="film &amp; video/documentary"/>
    <x v="275"/>
    <x v="27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x v="131"/>
    <x v="0"/>
    <s v="film &amp; video/documentary"/>
    <x v="276"/>
    <x v="27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x v="162"/>
    <x v="0"/>
    <s v="film &amp; video/documentary"/>
    <x v="277"/>
    <x v="27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x v="163"/>
    <x v="0"/>
    <s v="film &amp; video/documentary"/>
    <x v="278"/>
    <x v="28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x v="30"/>
    <x v="0"/>
    <s v="film &amp; video/documentary"/>
    <x v="279"/>
    <x v="28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x v="164"/>
    <x v="0"/>
    <s v="film &amp; video/documentary"/>
    <x v="280"/>
    <x v="28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x v="165"/>
    <x v="0"/>
    <s v="film &amp; video/documentary"/>
    <x v="281"/>
    <x v="28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x v="166"/>
    <x v="0"/>
    <s v="film &amp; video/documentary"/>
    <x v="282"/>
    <x v="28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x v="167"/>
    <x v="0"/>
    <s v="film &amp; video/documentary"/>
    <x v="283"/>
    <x v="28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x v="168"/>
    <x v="0"/>
    <s v="film &amp; video/documentary"/>
    <x v="284"/>
    <x v="286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x v="122"/>
    <x v="0"/>
    <s v="film &amp; video/documentary"/>
    <x v="285"/>
    <x v="2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x v="101"/>
    <x v="0"/>
    <s v="film &amp; video/documentary"/>
    <x v="286"/>
    <x v="28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x v="169"/>
    <x v="0"/>
    <s v="film &amp; video/documentary"/>
    <x v="287"/>
    <x v="28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x v="46"/>
    <x v="0"/>
    <s v="film &amp; video/documentary"/>
    <x v="288"/>
    <x v="29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x v="157"/>
    <x v="0"/>
    <s v="film &amp; video/documentary"/>
    <x v="289"/>
    <x v="29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x v="170"/>
    <x v="0"/>
    <s v="film &amp; video/documentary"/>
    <x v="290"/>
    <x v="29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x v="171"/>
    <x v="0"/>
    <s v="film &amp; video/documentary"/>
    <x v="291"/>
    <x v="29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x v="172"/>
    <x v="0"/>
    <s v="film &amp; video/documentary"/>
    <x v="292"/>
    <x v="29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x v="173"/>
    <x v="0"/>
    <s v="film &amp; video/documentary"/>
    <x v="293"/>
    <x v="29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x v="60"/>
    <x v="0"/>
    <s v="film &amp; video/documentary"/>
    <x v="294"/>
    <x v="296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x v="111"/>
    <x v="0"/>
    <s v="film &amp; video/documentary"/>
    <x v="295"/>
    <x v="29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x v="174"/>
    <x v="0"/>
    <s v="film &amp; video/documentary"/>
    <x v="296"/>
    <x v="298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x v="175"/>
    <x v="0"/>
    <s v="film &amp; video/documentary"/>
    <x v="297"/>
    <x v="299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x v="176"/>
    <x v="0"/>
    <s v="film &amp; video/documentary"/>
    <x v="298"/>
    <x v="3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x v="177"/>
    <x v="0"/>
    <s v="film &amp; video/documentary"/>
    <x v="299"/>
    <x v="30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x v="45"/>
    <x v="0"/>
    <s v="film &amp; video/documentary"/>
    <x v="300"/>
    <x v="3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x v="178"/>
    <x v="0"/>
    <s v="film &amp; video/documentary"/>
    <x v="301"/>
    <x v="30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x v="48"/>
    <x v="0"/>
    <s v="film &amp; video/documentary"/>
    <x v="302"/>
    <x v="30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x v="55"/>
    <x v="0"/>
    <s v="film &amp; video/documentary"/>
    <x v="303"/>
    <x v="30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x v="116"/>
    <x v="0"/>
    <s v="film &amp; video/documentary"/>
    <x v="304"/>
    <x v="30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x v="71"/>
    <x v="0"/>
    <s v="film &amp; video/documentary"/>
    <x v="305"/>
    <x v="30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x v="179"/>
    <x v="0"/>
    <s v="film &amp; video/documentary"/>
    <x v="306"/>
    <x v="30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x v="46"/>
    <x v="0"/>
    <s v="film &amp; video/documentary"/>
    <x v="307"/>
    <x v="3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x v="180"/>
    <x v="0"/>
    <s v="film &amp; video/documentary"/>
    <x v="308"/>
    <x v="310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x v="157"/>
    <x v="0"/>
    <s v="film &amp; video/documentary"/>
    <x v="309"/>
    <x v="31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x v="68"/>
    <x v="0"/>
    <s v="film &amp; video/documentary"/>
    <x v="310"/>
    <x v="31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x v="181"/>
    <x v="0"/>
    <s v="film &amp; video/documentary"/>
    <x v="311"/>
    <x v="313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x v="82"/>
    <x v="0"/>
    <s v="film &amp; video/documentary"/>
    <x v="312"/>
    <x v="31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x v="30"/>
    <x v="0"/>
    <s v="film &amp; video/documentary"/>
    <x v="313"/>
    <x v="31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x v="49"/>
    <x v="0"/>
    <s v="film &amp; video/documentary"/>
    <x v="314"/>
    <x v="31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x v="25"/>
    <x v="0"/>
    <s v="film &amp; video/documentary"/>
    <x v="43"/>
    <x v="31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x v="53"/>
    <x v="0"/>
    <s v="film &amp; video/documentary"/>
    <x v="315"/>
    <x v="31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x v="182"/>
    <x v="0"/>
    <s v="film &amp; video/documentary"/>
    <x v="316"/>
    <x v="31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x v="183"/>
    <x v="0"/>
    <s v="film &amp; video/documentary"/>
    <x v="317"/>
    <x v="32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x v="184"/>
    <x v="0"/>
    <s v="film &amp; video/documentary"/>
    <x v="318"/>
    <x v="32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x v="72"/>
    <x v="0"/>
    <s v="film &amp; video/documentary"/>
    <x v="319"/>
    <x v="32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x v="140"/>
    <x v="0"/>
    <s v="film &amp; video/documentary"/>
    <x v="320"/>
    <x v="32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x v="19"/>
    <x v="0"/>
    <s v="film &amp; video/documentary"/>
    <x v="321"/>
    <x v="32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x v="53"/>
    <x v="0"/>
    <s v="film &amp; video/documentary"/>
    <x v="322"/>
    <x v="3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x v="185"/>
    <x v="0"/>
    <s v="film &amp; video/documentary"/>
    <x v="323"/>
    <x v="326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x v="186"/>
    <x v="0"/>
    <s v="film &amp; video/documentary"/>
    <x v="324"/>
    <x v="327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x v="62"/>
    <x v="0"/>
    <s v="film &amp; video/documentary"/>
    <x v="325"/>
    <x v="32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x v="187"/>
    <x v="0"/>
    <s v="film &amp; video/documentary"/>
    <x v="326"/>
    <x v="32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x v="26"/>
    <x v="0"/>
    <s v="film &amp; video/documentary"/>
    <x v="327"/>
    <x v="33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x v="188"/>
    <x v="0"/>
    <s v="film &amp; video/documentary"/>
    <x v="328"/>
    <x v="33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x v="25"/>
    <x v="0"/>
    <s v="film &amp; video/documentary"/>
    <x v="31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x v="189"/>
    <x v="0"/>
    <s v="film &amp; video/documentary"/>
    <x v="329"/>
    <x v="332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x v="190"/>
    <x v="0"/>
    <s v="film &amp; video/documentary"/>
    <x v="330"/>
    <x v="333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x v="191"/>
    <x v="0"/>
    <s v="film &amp; video/documentary"/>
    <x v="331"/>
    <x v="3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x v="133"/>
    <x v="0"/>
    <s v="film &amp; video/documentary"/>
    <x v="332"/>
    <x v="33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x v="192"/>
    <x v="0"/>
    <s v="film &amp; video/documentary"/>
    <x v="333"/>
    <x v="33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x v="193"/>
    <x v="0"/>
    <s v="film &amp; video/documentary"/>
    <x v="313"/>
    <x v="33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x v="194"/>
    <x v="0"/>
    <s v="film &amp; video/documentary"/>
    <x v="334"/>
    <x v="338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x v="85"/>
    <x v="0"/>
    <s v="film &amp; video/documentary"/>
    <x v="335"/>
    <x v="33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x v="195"/>
    <x v="0"/>
    <s v="film &amp; video/documentary"/>
    <x v="336"/>
    <x v="34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x v="95"/>
    <x v="0"/>
    <s v="film &amp; video/documentary"/>
    <x v="337"/>
    <x v="34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x v="196"/>
    <x v="0"/>
    <s v="film &amp; video/documentary"/>
    <x v="338"/>
    <x v="34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x v="68"/>
    <x v="0"/>
    <s v="film &amp; video/documentary"/>
    <x v="339"/>
    <x v="34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x v="16"/>
    <x v="0"/>
    <s v="film &amp; video/documentary"/>
    <x v="340"/>
    <x v="34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x v="197"/>
    <x v="0"/>
    <s v="film &amp; video/documentary"/>
    <x v="341"/>
    <x v="34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x v="165"/>
    <x v="0"/>
    <s v="film &amp; video/documentary"/>
    <x v="342"/>
    <x v="34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x v="2"/>
    <x v="0"/>
    <s v="film &amp; video/documentary"/>
    <x v="343"/>
    <x v="34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x v="19"/>
    <x v="0"/>
    <s v="film &amp; video/documentary"/>
    <x v="344"/>
    <x v="34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x v="44"/>
    <x v="0"/>
    <s v="film &amp; video/documentary"/>
    <x v="345"/>
    <x v="34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x v="41"/>
    <x v="0"/>
    <s v="film &amp; video/documentary"/>
    <x v="346"/>
    <x v="35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x v="63"/>
    <x v="0"/>
    <s v="film &amp; video/documentary"/>
    <x v="347"/>
    <x v="35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x v="198"/>
    <x v="0"/>
    <s v="film &amp; video/documentary"/>
    <x v="348"/>
    <x v="352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x v="165"/>
    <x v="0"/>
    <s v="film &amp; video/documentary"/>
    <x v="349"/>
    <x v="3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x v="199"/>
    <x v="0"/>
    <s v="film &amp; video/documentary"/>
    <x v="350"/>
    <x v="35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x v="200"/>
    <x v="0"/>
    <s v="film &amp; video/documentary"/>
    <x v="351"/>
    <x v="35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x v="64"/>
    <x v="0"/>
    <s v="film &amp; video/documentary"/>
    <x v="352"/>
    <x v="356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x v="20"/>
    <x v="0"/>
    <s v="film &amp; video/documentary"/>
    <x v="353"/>
    <x v="35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x v="47"/>
    <x v="0"/>
    <s v="film &amp; video/documentary"/>
    <x v="354"/>
    <x v="35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x v="201"/>
    <x v="0"/>
    <s v="film &amp; video/documentary"/>
    <x v="355"/>
    <x v="35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x v="196"/>
    <x v="0"/>
    <s v="film &amp; video/documentary"/>
    <x v="356"/>
    <x v="36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x v="83"/>
    <x v="1"/>
    <s v="film &amp; video/animation"/>
    <x v="357"/>
    <x v="36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x v="79"/>
    <x v="1"/>
    <s v="film &amp; video/animation"/>
    <x v="358"/>
    <x v="3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x v="8"/>
    <x v="1"/>
    <s v="film &amp; video/animation"/>
    <x v="359"/>
    <x v="36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x v="62"/>
    <x v="1"/>
    <s v="film &amp; video/animation"/>
    <x v="360"/>
    <x v="364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x v="81"/>
    <x v="1"/>
    <s v="film &amp; video/animation"/>
    <x v="361"/>
    <x v="36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x v="84"/>
    <x v="1"/>
    <s v="film &amp; video/animation"/>
    <x v="362"/>
    <x v="366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x v="22"/>
    <x v="1"/>
    <s v="film &amp; video/animation"/>
    <x v="363"/>
    <x v="36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x v="78"/>
    <x v="1"/>
    <s v="film &amp; video/animation"/>
    <x v="109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x v="62"/>
    <x v="1"/>
    <s v="film &amp; video/animation"/>
    <x v="364"/>
    <x v="368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x v="78"/>
    <x v="1"/>
    <s v="film &amp; video/animation"/>
    <x v="109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x v="81"/>
    <x v="1"/>
    <s v="film &amp; video/animation"/>
    <x v="365"/>
    <x v="369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x v="22"/>
    <x v="1"/>
    <s v="film &amp; video/animation"/>
    <x v="366"/>
    <x v="37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x v="22"/>
    <x v="1"/>
    <s v="film &amp; video/animation"/>
    <x v="367"/>
    <x v="3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x v="78"/>
    <x v="1"/>
    <s v="film &amp; video/animation"/>
    <x v="109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x v="84"/>
    <x v="1"/>
    <s v="film &amp; video/animation"/>
    <x v="152"/>
    <x v="37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x v="83"/>
    <x v="1"/>
    <s v="film &amp; video/animation"/>
    <x v="368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x v="78"/>
    <x v="1"/>
    <s v="film &amp; video/animation"/>
    <x v="109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x v="78"/>
    <x v="1"/>
    <s v="film &amp; video/animation"/>
    <x v="109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x v="202"/>
    <x v="1"/>
    <s v="film &amp; video/animation"/>
    <x v="369"/>
    <x v="37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x v="78"/>
    <x v="1"/>
    <s v="film &amp; video/animation"/>
    <x v="109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x v="29"/>
    <x v="1"/>
    <s v="film &amp; video/animation"/>
    <x v="37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x v="78"/>
    <x v="1"/>
    <s v="film &amp; video/animation"/>
    <x v="109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x v="0"/>
    <x v="57"/>
    <x v="1"/>
    <s v="film &amp; video/animation"/>
    <x v="371"/>
    <x v="37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x v="84"/>
    <x v="1"/>
    <s v="film &amp; video/animation"/>
    <x v="37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x v="29"/>
    <x v="1"/>
    <s v="film &amp; video/animation"/>
    <x v="15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x v="84"/>
    <x v="1"/>
    <s v="film &amp; video/animation"/>
    <x v="372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x v="38"/>
    <x v="1"/>
    <s v="film &amp; video/animation"/>
    <x v="373"/>
    <x v="3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x v="29"/>
    <x v="1"/>
    <s v="film &amp; video/animation"/>
    <x v="374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x v="80"/>
    <x v="1"/>
    <s v="film &amp; video/animation"/>
    <x v="375"/>
    <x v="376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x v="81"/>
    <x v="1"/>
    <s v="film &amp; video/animation"/>
    <x v="376"/>
    <x v="377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x v="63"/>
    <x v="1"/>
    <s v="film &amp; video/animation"/>
    <x v="377"/>
    <x v="37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x v="78"/>
    <x v="1"/>
    <s v="film &amp; video/animation"/>
    <x v="109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x v="8"/>
    <x v="1"/>
    <s v="film &amp; video/animation"/>
    <x v="378"/>
    <x v="379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x v="84"/>
    <x v="1"/>
    <s v="film &amp; video/animation"/>
    <x v="379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x v="81"/>
    <x v="1"/>
    <s v="film &amp; video/animation"/>
    <x v="380"/>
    <x v="38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x v="84"/>
    <x v="1"/>
    <s v="film &amp; video/animation"/>
    <x v="381"/>
    <x v="38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x v="83"/>
    <x v="1"/>
    <s v="film &amp; video/animation"/>
    <x v="382"/>
    <x v="38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x v="78"/>
    <x v="1"/>
    <s v="film &amp; video/animation"/>
    <x v="109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x v="72"/>
    <x v="1"/>
    <s v="film &amp; video/animation"/>
    <x v="383"/>
    <x v="38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x v="29"/>
    <x v="1"/>
    <s v="film &amp; video/animation"/>
    <x v="384"/>
    <x v="384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x v="84"/>
    <x v="1"/>
    <s v="film &amp; video/animation"/>
    <x v="385"/>
    <x v="38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x v="78"/>
    <x v="1"/>
    <s v="film &amp; video/animation"/>
    <x v="109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x v="78"/>
    <x v="1"/>
    <s v="film &amp; video/animation"/>
    <x v="109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x v="202"/>
    <x v="1"/>
    <s v="film &amp; video/animation"/>
    <x v="386"/>
    <x v="386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x v="29"/>
    <x v="1"/>
    <s v="film &amp; video/animation"/>
    <x v="387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x v="22"/>
    <x v="1"/>
    <s v="film &amp; video/animation"/>
    <x v="388"/>
    <x v="38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x v="81"/>
    <x v="1"/>
    <s v="film &amp; video/animation"/>
    <x v="389"/>
    <x v="38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x v="70"/>
    <x v="1"/>
    <s v="film &amp; video/animation"/>
    <x v="390"/>
    <x v="38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x v="78"/>
    <x v="1"/>
    <s v="film &amp; video/animation"/>
    <x v="109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x v="78"/>
    <x v="1"/>
    <s v="film &amp; video/animation"/>
    <x v="109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x v="84"/>
    <x v="1"/>
    <s v="film &amp; video/animation"/>
    <x v="391"/>
    <x v="15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x v="203"/>
    <x v="1"/>
    <s v="film &amp; video/animation"/>
    <x v="392"/>
    <x v="39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x v="81"/>
    <x v="1"/>
    <s v="film &amp; video/animation"/>
    <x v="393"/>
    <x v="39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x v="25"/>
    <x v="1"/>
    <s v="film &amp; video/animation"/>
    <x v="394"/>
    <x v="39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x v="29"/>
    <x v="1"/>
    <s v="film &amp; video/animation"/>
    <x v="395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x v="78"/>
    <x v="1"/>
    <s v="film &amp; video/animation"/>
    <x v="109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x v="204"/>
    <x v="1"/>
    <s v="film &amp; video/animation"/>
    <x v="396"/>
    <x v="3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x v="78"/>
    <x v="1"/>
    <s v="film &amp; video/animation"/>
    <x v="109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x v="78"/>
    <x v="1"/>
    <s v="film &amp; video/animation"/>
    <x v="109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x v="165"/>
    <x v="1"/>
    <s v="film &amp; video/animation"/>
    <x v="397"/>
    <x v="394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x v="205"/>
    <x v="1"/>
    <s v="film &amp; video/animation"/>
    <x v="398"/>
    <x v="39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x v="64"/>
    <x v="1"/>
    <s v="film &amp; video/animation"/>
    <x v="399"/>
    <x v="39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x v="29"/>
    <x v="1"/>
    <s v="film &amp; video/animation"/>
    <x v="37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x v="206"/>
    <x v="1"/>
    <s v="film &amp; video/animation"/>
    <x v="400"/>
    <x v="397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x v="202"/>
    <x v="1"/>
    <s v="film &amp; video/animation"/>
    <x v="401"/>
    <x v="398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x v="207"/>
    <x v="1"/>
    <s v="film &amp; video/animation"/>
    <x v="402"/>
    <x v="3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x v="29"/>
    <x v="1"/>
    <s v="film &amp; video/animation"/>
    <x v="403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x v="78"/>
    <x v="1"/>
    <s v="film &amp; video/animation"/>
    <x v="109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x v="78"/>
    <x v="1"/>
    <s v="film &amp; video/animation"/>
    <x v="109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x v="83"/>
    <x v="1"/>
    <s v="film &amp; video/animation"/>
    <x v="404"/>
    <x v="400"/>
    <x v="0"/>
    <x v="5"/>
  </r>
  <r>
    <n v="490"/>
    <s v="PROJECT IS CANCELLED"/>
    <s v="Cancelled"/>
    <n v="1000"/>
    <n v="0"/>
    <x v="2"/>
    <x v="0"/>
    <s v="USD"/>
    <n v="1345677285"/>
    <n v="1343085285"/>
    <x v="0"/>
    <x v="78"/>
    <x v="1"/>
    <s v="film &amp; video/animation"/>
    <x v="109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x v="78"/>
    <x v="1"/>
    <s v="film &amp; video/animation"/>
    <x v="109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x v="78"/>
    <x v="1"/>
    <s v="film &amp; video/animation"/>
    <x v="109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x v="78"/>
    <x v="1"/>
    <s v="film &amp; video/animation"/>
    <x v="109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x v="83"/>
    <x v="1"/>
    <s v="film &amp; video/animation"/>
    <x v="405"/>
    <x v="40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x v="78"/>
    <x v="1"/>
    <s v="film &amp; video/animation"/>
    <x v="109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x v="29"/>
    <x v="1"/>
    <s v="film &amp; video/animation"/>
    <x v="406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0"/>
    <x v="83"/>
    <x v="1"/>
    <s v="film &amp; video/animation"/>
    <x v="407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x v="19"/>
    <x v="1"/>
    <s v="film &amp; video/animation"/>
    <x v="408"/>
    <x v="40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x v="55"/>
    <x v="1"/>
    <s v="film &amp; video/animation"/>
    <x v="409"/>
    <x v="40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x v="80"/>
    <x v="1"/>
    <s v="film &amp; video/animation"/>
    <x v="410"/>
    <x v="40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x v="78"/>
    <x v="1"/>
    <s v="film &amp; video/animation"/>
    <x v="109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x v="80"/>
    <x v="1"/>
    <s v="film &amp; video/animation"/>
    <x v="411"/>
    <x v="40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x v="82"/>
    <x v="1"/>
    <s v="film &amp; video/animation"/>
    <x v="412"/>
    <x v="40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x v="81"/>
    <x v="1"/>
    <s v="film &amp; video/animation"/>
    <x v="413"/>
    <x v="4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x v="25"/>
    <x v="1"/>
    <s v="film &amp; video/animation"/>
    <x v="414"/>
    <x v="40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x v="29"/>
    <x v="1"/>
    <s v="film &amp; video/animation"/>
    <x v="415"/>
    <x v="409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x v="73"/>
    <x v="1"/>
    <s v="film &amp; video/animation"/>
    <x v="416"/>
    <x v="41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x v="83"/>
    <x v="1"/>
    <s v="film &amp; video/animation"/>
    <x v="417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x v="29"/>
    <x v="1"/>
    <s v="film &amp; video/animation"/>
    <x v="418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x v="78"/>
    <x v="1"/>
    <s v="film &amp; video/animation"/>
    <x v="109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x v="81"/>
    <x v="1"/>
    <s v="film &amp; video/animation"/>
    <x v="419"/>
    <x v="18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x v="84"/>
    <x v="1"/>
    <s v="film &amp; video/animation"/>
    <x v="42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x v="32"/>
    <x v="1"/>
    <s v="film &amp; video/animation"/>
    <x v="421"/>
    <x v="41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x v="83"/>
    <x v="1"/>
    <s v="film &amp; video/animation"/>
    <x v="422"/>
    <x v="41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x v="69"/>
    <x v="1"/>
    <s v="film &amp; video/animation"/>
    <x v="423"/>
    <x v="41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x v="78"/>
    <x v="1"/>
    <s v="film &amp; video/animation"/>
    <x v="109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x v="83"/>
    <x v="1"/>
    <s v="film &amp; video/animation"/>
    <x v="424"/>
    <x v="41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x v="78"/>
    <x v="1"/>
    <s v="film &amp; video/animation"/>
    <x v="109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x v="16"/>
    <x v="1"/>
    <s v="film &amp; video/animation"/>
    <x v="425"/>
    <x v="4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x v="69"/>
    <x v="0"/>
    <s v="theater/plays"/>
    <x v="426"/>
    <x v="41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x v="66"/>
    <x v="0"/>
    <s v="theater/plays"/>
    <x v="427"/>
    <x v="41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x v="162"/>
    <x v="0"/>
    <s v="theater/plays"/>
    <x v="89"/>
    <x v="41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x v="87"/>
    <x v="0"/>
    <s v="theater/plays"/>
    <x v="428"/>
    <x v="41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x v="208"/>
    <x v="0"/>
    <s v="theater/plays"/>
    <x v="429"/>
    <x v="42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x v="8"/>
    <x v="0"/>
    <s v="theater/plays"/>
    <x v="31"/>
    <x v="42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x v="23"/>
    <x v="0"/>
    <s v="theater/plays"/>
    <x v="430"/>
    <x v="42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x v="150"/>
    <x v="0"/>
    <s v="theater/plays"/>
    <x v="431"/>
    <x v="42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x v="209"/>
    <x v="0"/>
    <s v="theater/plays"/>
    <x v="432"/>
    <x v="42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x v="59"/>
    <x v="0"/>
    <s v="theater/plays"/>
    <x v="433"/>
    <x v="42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x v="60"/>
    <x v="0"/>
    <s v="theater/plays"/>
    <x v="434"/>
    <x v="4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x v="162"/>
    <x v="0"/>
    <s v="theater/plays"/>
    <x v="31"/>
    <x v="427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x v="210"/>
    <x v="0"/>
    <s v="theater/plays"/>
    <x v="435"/>
    <x v="4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x v="57"/>
    <x v="0"/>
    <s v="theater/plays"/>
    <x v="20"/>
    <x v="42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x v="53"/>
    <x v="0"/>
    <s v="theater/plays"/>
    <x v="436"/>
    <x v="43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x v="211"/>
    <x v="0"/>
    <s v="theater/plays"/>
    <x v="78"/>
    <x v="43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x v="70"/>
    <x v="0"/>
    <s v="theater/plays"/>
    <x v="437"/>
    <x v="43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x v="211"/>
    <x v="0"/>
    <s v="theater/plays"/>
    <x v="11"/>
    <x v="433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x v="65"/>
    <x v="0"/>
    <s v="theater/plays"/>
    <x v="438"/>
    <x v="434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x v="9"/>
    <x v="0"/>
    <s v="theater/plays"/>
    <x v="439"/>
    <x v="43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x v="29"/>
    <x v="1"/>
    <s v="technology/web"/>
    <x v="44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x v="29"/>
    <x v="1"/>
    <s v="technology/web"/>
    <x v="441"/>
    <x v="38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x v="29"/>
    <x v="1"/>
    <s v="technology/web"/>
    <x v="442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x v="84"/>
    <x v="1"/>
    <s v="technology/web"/>
    <x v="443"/>
    <x v="4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x v="84"/>
    <x v="1"/>
    <s v="technology/web"/>
    <x v="444"/>
    <x v="36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x v="69"/>
    <x v="1"/>
    <s v="technology/web"/>
    <x v="445"/>
    <x v="43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x v="84"/>
    <x v="1"/>
    <s v="technology/web"/>
    <x v="446"/>
    <x v="438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x v="78"/>
    <x v="1"/>
    <s v="technology/web"/>
    <x v="109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x v="29"/>
    <x v="1"/>
    <s v="technology/web"/>
    <x v="447"/>
    <x v="37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x v="22"/>
    <x v="1"/>
    <s v="technology/web"/>
    <x v="448"/>
    <x v="43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x v="80"/>
    <x v="1"/>
    <s v="technology/web"/>
    <x v="449"/>
    <x v="44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x v="33"/>
    <x v="1"/>
    <s v="technology/web"/>
    <x v="450"/>
    <x v="441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x v="78"/>
    <x v="1"/>
    <s v="technology/web"/>
    <x v="109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x v="79"/>
    <x v="1"/>
    <s v="technology/web"/>
    <x v="451"/>
    <x v="44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x v="19"/>
    <x v="1"/>
    <s v="technology/web"/>
    <x v="452"/>
    <x v="44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x v="78"/>
    <x v="1"/>
    <s v="technology/web"/>
    <x v="109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x v="29"/>
    <x v="1"/>
    <s v="technology/web"/>
    <x v="453"/>
    <x v="444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x v="9"/>
    <x v="1"/>
    <s v="technology/web"/>
    <x v="454"/>
    <x v="44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x v="78"/>
    <x v="1"/>
    <s v="technology/web"/>
    <x v="109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x v="29"/>
    <x v="1"/>
    <s v="technology/web"/>
    <x v="455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x v="83"/>
    <x v="1"/>
    <s v="technology/web"/>
    <x v="362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x v="84"/>
    <x v="1"/>
    <s v="technology/web"/>
    <x v="456"/>
    <x v="446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x v="78"/>
    <x v="1"/>
    <s v="technology/web"/>
    <x v="109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x v="84"/>
    <x v="1"/>
    <s v="technology/web"/>
    <x v="457"/>
    <x v="44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x v="29"/>
    <x v="1"/>
    <s v="technology/web"/>
    <x v="458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x v="78"/>
    <x v="1"/>
    <s v="technology/web"/>
    <x v="109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x v="29"/>
    <x v="1"/>
    <s v="technology/web"/>
    <x v="459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x v="78"/>
    <x v="1"/>
    <s v="technology/web"/>
    <x v="109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x v="81"/>
    <x v="1"/>
    <s v="technology/web"/>
    <x v="460"/>
    <x v="448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x v="29"/>
    <x v="1"/>
    <s v="technology/web"/>
    <x v="417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x v="29"/>
    <x v="1"/>
    <s v="technology/web"/>
    <x v="461"/>
    <x v="44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x v="84"/>
    <x v="1"/>
    <s v="technology/web"/>
    <x v="462"/>
    <x v="45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x v="78"/>
    <x v="1"/>
    <s v="technology/web"/>
    <x v="109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x v="82"/>
    <x v="1"/>
    <s v="technology/web"/>
    <x v="463"/>
    <x v="45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x v="80"/>
    <x v="1"/>
    <s v="technology/web"/>
    <x v="464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x v="80"/>
    <x v="1"/>
    <s v="technology/web"/>
    <x v="465"/>
    <x v="45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x v="29"/>
    <x v="1"/>
    <s v="technology/web"/>
    <x v="466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x v="29"/>
    <x v="1"/>
    <s v="technology/web"/>
    <x v="418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x v="63"/>
    <x v="1"/>
    <s v="technology/web"/>
    <x v="467"/>
    <x v="45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x v="81"/>
    <x v="1"/>
    <s v="technology/web"/>
    <x v="468"/>
    <x v="436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x v="29"/>
    <x v="1"/>
    <s v="technology/web"/>
    <x v="108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x v="78"/>
    <x v="1"/>
    <s v="technology/web"/>
    <x v="109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x v="78"/>
    <x v="1"/>
    <s v="technology/web"/>
    <x v="109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x v="29"/>
    <x v="1"/>
    <s v="technology/web"/>
    <x v="469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x v="84"/>
    <x v="1"/>
    <s v="technology/web"/>
    <x v="460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x v="78"/>
    <x v="1"/>
    <s v="technology/web"/>
    <x v="109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x v="80"/>
    <x v="1"/>
    <s v="technology/web"/>
    <x v="470"/>
    <x v="45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x v="63"/>
    <x v="1"/>
    <s v="technology/web"/>
    <x v="471"/>
    <x v="45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x v="84"/>
    <x v="1"/>
    <s v="technology/web"/>
    <x v="472"/>
    <x v="456"/>
    <x v="2"/>
    <x v="7"/>
  </r>
  <r>
    <n v="589"/>
    <s v="Get Neighborly"/>
    <s v="Services closer than you think..."/>
    <n v="7500"/>
    <n v="1"/>
    <x v="2"/>
    <x v="0"/>
    <s v="USD"/>
    <n v="1436366699"/>
    <n v="1435070699"/>
    <x v="0"/>
    <x v="29"/>
    <x v="1"/>
    <s v="technology/web"/>
    <x v="473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x v="82"/>
    <x v="1"/>
    <s v="technology/web"/>
    <x v="474"/>
    <x v="45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x v="84"/>
    <x v="1"/>
    <s v="technology/web"/>
    <x v="475"/>
    <x v="458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x v="29"/>
    <x v="1"/>
    <s v="technology/web"/>
    <x v="422"/>
    <x v="409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x v="63"/>
    <x v="1"/>
    <s v="technology/web"/>
    <x v="476"/>
    <x v="45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x v="84"/>
    <x v="1"/>
    <s v="technology/web"/>
    <x v="477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x v="22"/>
    <x v="1"/>
    <s v="technology/web"/>
    <x v="478"/>
    <x v="46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x v="84"/>
    <x v="1"/>
    <s v="technology/web"/>
    <x v="479"/>
    <x v="36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x v="84"/>
    <x v="1"/>
    <s v="technology/web"/>
    <x v="48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x v="63"/>
    <x v="1"/>
    <s v="technology/web"/>
    <x v="481"/>
    <x v="46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x v="84"/>
    <x v="1"/>
    <s v="technology/web"/>
    <x v="482"/>
    <x v="46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x v="29"/>
    <x v="1"/>
    <s v="technology/web"/>
    <x v="17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x v="79"/>
    <x v="1"/>
    <s v="technology/web"/>
    <x v="483"/>
    <x v="46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x v="78"/>
    <x v="1"/>
    <s v="technology/web"/>
    <x v="109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x v="62"/>
    <x v="1"/>
    <s v="technology/web"/>
    <x v="484"/>
    <x v="4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x v="78"/>
    <x v="1"/>
    <s v="technology/web"/>
    <x v="109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x v="22"/>
    <x v="1"/>
    <s v="technology/web"/>
    <x v="485"/>
    <x v="46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x v="29"/>
    <x v="1"/>
    <s v="technology/web"/>
    <x v="418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x v="78"/>
    <x v="1"/>
    <s v="technology/web"/>
    <x v="109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x v="81"/>
    <x v="1"/>
    <s v="technology/web"/>
    <x v="486"/>
    <x v="466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x v="29"/>
    <x v="1"/>
    <s v="technology/web"/>
    <x v="487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x v="78"/>
    <x v="1"/>
    <s v="technology/web"/>
    <x v="109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x v="78"/>
    <x v="1"/>
    <s v="technology/web"/>
    <x v="109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x v="78"/>
    <x v="1"/>
    <s v="technology/web"/>
    <x v="109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x v="212"/>
    <x v="1"/>
    <s v="technology/web"/>
    <x v="488"/>
    <x v="46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x v="78"/>
    <x v="1"/>
    <s v="technology/web"/>
    <x v="109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x v="78"/>
    <x v="1"/>
    <s v="technology/web"/>
    <x v="109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x v="78"/>
    <x v="1"/>
    <s v="technology/web"/>
    <x v="109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x v="83"/>
    <x v="1"/>
    <s v="technology/web"/>
    <x v="419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x v="78"/>
    <x v="1"/>
    <s v="technology/web"/>
    <x v="109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x v="29"/>
    <x v="1"/>
    <s v="technology/web"/>
    <x v="489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x v="29"/>
    <x v="1"/>
    <s v="technology/web"/>
    <x v="460"/>
    <x v="46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x v="83"/>
    <x v="1"/>
    <s v="technology/web"/>
    <x v="490"/>
    <x v="46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x v="82"/>
    <x v="1"/>
    <s v="technology/web"/>
    <x v="491"/>
    <x v="47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x v="78"/>
    <x v="1"/>
    <s v="technology/web"/>
    <x v="109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x v="78"/>
    <x v="1"/>
    <s v="technology/web"/>
    <x v="109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x v="78"/>
    <x v="1"/>
    <s v="technology/web"/>
    <x v="109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x v="70"/>
    <x v="1"/>
    <s v="technology/web"/>
    <x v="492"/>
    <x v="47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x v="29"/>
    <x v="1"/>
    <s v="technology/web"/>
    <x v="459"/>
    <x v="47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x v="78"/>
    <x v="1"/>
    <s v="technology/web"/>
    <x v="109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x v="83"/>
    <x v="1"/>
    <s v="technology/web"/>
    <x v="493"/>
    <x v="47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x v="29"/>
    <x v="1"/>
    <s v="technology/web"/>
    <x v="494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x v="82"/>
    <x v="1"/>
    <s v="technology/web"/>
    <x v="495"/>
    <x v="474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x v="78"/>
    <x v="1"/>
    <s v="technology/web"/>
    <x v="109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x v="20"/>
    <x v="1"/>
    <s v="technology/web"/>
    <x v="496"/>
    <x v="47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x v="29"/>
    <x v="1"/>
    <s v="technology/web"/>
    <x v="459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x v="29"/>
    <x v="1"/>
    <s v="technology/web"/>
    <x v="168"/>
    <x v="453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x v="29"/>
    <x v="1"/>
    <s v="technology/web"/>
    <x v="418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x v="78"/>
    <x v="1"/>
    <s v="technology/web"/>
    <x v="109"/>
    <x v="121"/>
    <x v="2"/>
    <x v="7"/>
  </r>
  <r>
    <n v="638"/>
    <s v="W (Canceled)"/>
    <s v="O0"/>
    <n v="200000"/>
    <n v="18"/>
    <x v="1"/>
    <x v="12"/>
    <s v="EUR"/>
    <n v="1490447662"/>
    <n v="1485267262"/>
    <x v="0"/>
    <x v="79"/>
    <x v="1"/>
    <s v="technology/web"/>
    <x v="497"/>
    <x v="36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x v="29"/>
    <x v="1"/>
    <s v="technology/web"/>
    <x v="498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x v="84"/>
    <x v="0"/>
    <s v="technology/wearables"/>
    <x v="499"/>
    <x v="476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x v="213"/>
    <x v="0"/>
    <s v="technology/wearables"/>
    <x v="500"/>
    <x v="47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x v="214"/>
    <x v="0"/>
    <s v="technology/wearables"/>
    <x v="501"/>
    <x v="47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x v="215"/>
    <x v="0"/>
    <s v="technology/wearables"/>
    <x v="502"/>
    <x v="47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x v="216"/>
    <x v="0"/>
    <s v="technology/wearables"/>
    <x v="503"/>
    <x v="48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x v="186"/>
    <x v="0"/>
    <s v="technology/wearables"/>
    <x v="504"/>
    <x v="48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x v="74"/>
    <x v="0"/>
    <s v="technology/wearables"/>
    <x v="505"/>
    <x v="48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x v="57"/>
    <x v="0"/>
    <s v="technology/wearables"/>
    <x v="506"/>
    <x v="48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x v="74"/>
    <x v="0"/>
    <s v="technology/wearables"/>
    <x v="507"/>
    <x v="48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x v="141"/>
    <x v="0"/>
    <s v="technology/wearables"/>
    <x v="508"/>
    <x v="48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x v="53"/>
    <x v="0"/>
    <s v="technology/wearables"/>
    <x v="509"/>
    <x v="48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x v="217"/>
    <x v="0"/>
    <s v="technology/wearables"/>
    <x v="510"/>
    <x v="487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x v="33"/>
    <x v="0"/>
    <s v="technology/wearables"/>
    <x v="511"/>
    <x v="48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x v="218"/>
    <x v="0"/>
    <s v="technology/wearables"/>
    <x v="512"/>
    <x v="489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x v="219"/>
    <x v="0"/>
    <s v="technology/wearables"/>
    <x v="513"/>
    <x v="490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x v="220"/>
    <x v="0"/>
    <s v="technology/wearables"/>
    <x v="514"/>
    <x v="49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x v="45"/>
    <x v="0"/>
    <s v="technology/wearables"/>
    <x v="515"/>
    <x v="49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x v="221"/>
    <x v="0"/>
    <s v="technology/wearables"/>
    <x v="516"/>
    <x v="49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x v="222"/>
    <x v="0"/>
    <s v="technology/wearables"/>
    <x v="517"/>
    <x v="49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0"/>
    <x v="64"/>
    <x v="0"/>
    <s v="technology/wearables"/>
    <x v="518"/>
    <x v="49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x v="59"/>
    <x v="1"/>
    <s v="technology/wearables"/>
    <x v="519"/>
    <x v="496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x v="82"/>
    <x v="1"/>
    <s v="technology/wearables"/>
    <x v="520"/>
    <x v="497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x v="80"/>
    <x v="1"/>
    <s v="technology/wearables"/>
    <x v="177"/>
    <x v="49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x v="63"/>
    <x v="1"/>
    <s v="technology/wearables"/>
    <x v="521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x v="60"/>
    <x v="1"/>
    <s v="technology/wearables"/>
    <x v="522"/>
    <x v="49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x v="8"/>
    <x v="1"/>
    <s v="technology/wearables"/>
    <x v="523"/>
    <x v="50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x v="80"/>
    <x v="1"/>
    <s v="technology/wearables"/>
    <x v="524"/>
    <x v="45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x v="33"/>
    <x v="1"/>
    <s v="technology/wearables"/>
    <x v="525"/>
    <x v="50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x v="20"/>
    <x v="1"/>
    <s v="technology/wearables"/>
    <x v="526"/>
    <x v="50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x v="33"/>
    <x v="1"/>
    <s v="technology/wearables"/>
    <x v="527"/>
    <x v="50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x v="223"/>
    <x v="1"/>
    <s v="technology/wearables"/>
    <x v="528"/>
    <x v="50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x v="41"/>
    <x v="1"/>
    <s v="technology/wearables"/>
    <x v="529"/>
    <x v="5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x v="224"/>
    <x v="1"/>
    <s v="technology/wearables"/>
    <x v="530"/>
    <x v="50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x v="83"/>
    <x v="1"/>
    <s v="technology/wearables"/>
    <x v="531"/>
    <x v="41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x v="84"/>
    <x v="1"/>
    <s v="technology/wearables"/>
    <x v="479"/>
    <x v="5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x v="55"/>
    <x v="1"/>
    <s v="technology/wearables"/>
    <x v="532"/>
    <x v="50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x v="54"/>
    <x v="1"/>
    <s v="technology/wearables"/>
    <x v="533"/>
    <x v="50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x v="93"/>
    <x v="1"/>
    <s v="technology/wearables"/>
    <x v="534"/>
    <x v="51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x v="57"/>
    <x v="1"/>
    <s v="technology/wearables"/>
    <x v="535"/>
    <x v="511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x v="225"/>
    <x v="1"/>
    <s v="technology/wearables"/>
    <x v="536"/>
    <x v="51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x v="135"/>
    <x v="1"/>
    <s v="technology/wearables"/>
    <x v="537"/>
    <x v="51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x v="29"/>
    <x v="1"/>
    <s v="technology/wearables"/>
    <x v="167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x v="80"/>
    <x v="1"/>
    <s v="technology/wearables"/>
    <x v="538"/>
    <x v="51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x v="83"/>
    <x v="1"/>
    <s v="technology/wearables"/>
    <x v="539"/>
    <x v="51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x v="125"/>
    <x v="1"/>
    <s v="technology/wearables"/>
    <x v="540"/>
    <x v="51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x v="73"/>
    <x v="1"/>
    <s v="technology/wearables"/>
    <x v="541"/>
    <x v="517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x v="78"/>
    <x v="1"/>
    <s v="technology/wearables"/>
    <x v="109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x v="79"/>
    <x v="1"/>
    <s v="technology/wearables"/>
    <x v="542"/>
    <x v="51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x v="17"/>
    <x v="1"/>
    <s v="technology/wearables"/>
    <x v="543"/>
    <x v="51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x v="226"/>
    <x v="1"/>
    <s v="technology/wearables"/>
    <x v="544"/>
    <x v="52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x v="69"/>
    <x v="1"/>
    <s v="technology/wearables"/>
    <x v="545"/>
    <x v="52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x v="73"/>
    <x v="1"/>
    <s v="technology/wearables"/>
    <x v="546"/>
    <x v="43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x v="227"/>
    <x v="1"/>
    <s v="technology/wearables"/>
    <x v="547"/>
    <x v="52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x v="228"/>
    <x v="1"/>
    <s v="technology/wearables"/>
    <x v="548"/>
    <x v="52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x v="63"/>
    <x v="1"/>
    <s v="technology/wearables"/>
    <x v="549"/>
    <x v="52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x v="63"/>
    <x v="1"/>
    <s v="technology/wearables"/>
    <x v="550"/>
    <x v="52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x v="29"/>
    <x v="1"/>
    <s v="technology/wearables"/>
    <x v="551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x v="229"/>
    <x v="1"/>
    <s v="technology/wearables"/>
    <x v="552"/>
    <x v="52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x v="60"/>
    <x v="1"/>
    <s v="technology/wearables"/>
    <x v="553"/>
    <x v="52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x v="230"/>
    <x v="1"/>
    <s v="technology/wearables"/>
    <x v="554"/>
    <x v="52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x v="162"/>
    <x v="1"/>
    <s v="technology/wearables"/>
    <x v="555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x v="64"/>
    <x v="1"/>
    <s v="technology/wearables"/>
    <x v="556"/>
    <x v="52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x v="77"/>
    <x v="1"/>
    <s v="technology/wearables"/>
    <x v="557"/>
    <x v="53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x v="63"/>
    <x v="1"/>
    <s v="technology/wearables"/>
    <x v="558"/>
    <x v="531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x v="80"/>
    <x v="1"/>
    <s v="technology/wearables"/>
    <x v="559"/>
    <x v="532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x v="81"/>
    <x v="1"/>
    <s v="technology/wearables"/>
    <x v="560"/>
    <x v="53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x v="78"/>
    <x v="1"/>
    <s v="technology/wearables"/>
    <x v="109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x v="231"/>
    <x v="1"/>
    <s v="technology/wearables"/>
    <x v="561"/>
    <x v="534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x v="232"/>
    <x v="1"/>
    <s v="technology/wearables"/>
    <x v="562"/>
    <x v="53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x v="84"/>
    <x v="1"/>
    <s v="technology/wearables"/>
    <x v="563"/>
    <x v="458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x v="78"/>
    <x v="1"/>
    <s v="technology/wearables"/>
    <x v="109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x v="233"/>
    <x v="1"/>
    <s v="technology/wearables"/>
    <x v="564"/>
    <x v="53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x v="80"/>
    <x v="1"/>
    <s v="technology/wearables"/>
    <x v="565"/>
    <x v="53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x v="29"/>
    <x v="1"/>
    <s v="technology/wearables"/>
    <x v="566"/>
    <x v="53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x v="33"/>
    <x v="1"/>
    <s v="technology/wearables"/>
    <x v="567"/>
    <x v="53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x v="8"/>
    <x v="1"/>
    <s v="technology/wearables"/>
    <x v="568"/>
    <x v="54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x v="38"/>
    <x v="1"/>
    <s v="technology/wearables"/>
    <x v="569"/>
    <x v="541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0"/>
    <x v="80"/>
    <x v="1"/>
    <s v="technology/wearables"/>
    <x v="570"/>
    <x v="54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x v="80"/>
    <x v="1"/>
    <s v="technology/wearables"/>
    <x v="571"/>
    <x v="38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x v="73"/>
    <x v="1"/>
    <s v="technology/wearables"/>
    <x v="572"/>
    <x v="54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x v="14"/>
    <x v="0"/>
    <s v="publishing/nonfiction"/>
    <x v="573"/>
    <x v="5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x v="46"/>
    <x v="0"/>
    <s v="publishing/nonfiction"/>
    <x v="574"/>
    <x v="54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x v="234"/>
    <x v="0"/>
    <s v="publishing/nonfiction"/>
    <x v="575"/>
    <x v="54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x v="61"/>
    <x v="0"/>
    <s v="publishing/nonfiction"/>
    <x v="576"/>
    <x v="547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x v="235"/>
    <x v="0"/>
    <s v="publishing/nonfiction"/>
    <x v="577"/>
    <x v="548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x v="205"/>
    <x v="0"/>
    <s v="publishing/nonfiction"/>
    <x v="28"/>
    <x v="54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x v="2"/>
    <x v="0"/>
    <s v="publishing/nonfiction"/>
    <x v="578"/>
    <x v="550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x v="184"/>
    <x v="0"/>
    <s v="publishing/nonfiction"/>
    <x v="579"/>
    <x v="55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x v="208"/>
    <x v="0"/>
    <s v="publishing/nonfiction"/>
    <x v="580"/>
    <x v="55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x v="148"/>
    <x v="0"/>
    <s v="publishing/nonfiction"/>
    <x v="314"/>
    <x v="55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x v="236"/>
    <x v="0"/>
    <s v="publishing/nonfiction"/>
    <x v="581"/>
    <x v="5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x v="26"/>
    <x v="0"/>
    <s v="publishing/nonfiction"/>
    <x v="582"/>
    <x v="55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x v="62"/>
    <x v="0"/>
    <s v="publishing/nonfiction"/>
    <x v="583"/>
    <x v="55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x v="39"/>
    <x v="0"/>
    <s v="publishing/nonfiction"/>
    <x v="584"/>
    <x v="557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x v="7"/>
    <x v="0"/>
    <s v="publishing/nonfiction"/>
    <x v="585"/>
    <x v="55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x v="194"/>
    <x v="0"/>
    <s v="publishing/nonfiction"/>
    <x v="586"/>
    <x v="55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x v="52"/>
    <x v="0"/>
    <s v="publishing/nonfiction"/>
    <x v="587"/>
    <x v="56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x v="52"/>
    <x v="0"/>
    <s v="publishing/nonfiction"/>
    <x v="588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x v="14"/>
    <x v="0"/>
    <s v="publishing/nonfiction"/>
    <x v="589"/>
    <x v="56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x v="237"/>
    <x v="0"/>
    <s v="publishing/nonfiction"/>
    <x v="590"/>
    <x v="56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x v="10"/>
    <x v="0"/>
    <s v="publishing/nonfiction"/>
    <x v="202"/>
    <x v="563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x v="225"/>
    <x v="0"/>
    <s v="publishing/nonfiction"/>
    <x v="591"/>
    <x v="56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x v="23"/>
    <x v="0"/>
    <s v="publishing/nonfiction"/>
    <x v="592"/>
    <x v="56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x v="41"/>
    <x v="0"/>
    <s v="publishing/nonfiction"/>
    <x v="593"/>
    <x v="5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x v="95"/>
    <x v="0"/>
    <s v="publishing/nonfiction"/>
    <x v="594"/>
    <x v="56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x v="142"/>
    <x v="0"/>
    <s v="publishing/nonfiction"/>
    <x v="595"/>
    <x v="568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x v="174"/>
    <x v="0"/>
    <s v="publishing/nonfiction"/>
    <x v="596"/>
    <x v="56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x v="165"/>
    <x v="0"/>
    <s v="publishing/nonfiction"/>
    <x v="597"/>
    <x v="57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x v="34"/>
    <x v="0"/>
    <s v="publishing/nonfiction"/>
    <x v="598"/>
    <x v="57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x v="238"/>
    <x v="0"/>
    <s v="publishing/nonfiction"/>
    <x v="599"/>
    <x v="57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x v="211"/>
    <x v="0"/>
    <s v="publishing/nonfiction"/>
    <x v="600"/>
    <x v="57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x v="95"/>
    <x v="0"/>
    <s v="publishing/nonfiction"/>
    <x v="23"/>
    <x v="57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x v="217"/>
    <x v="0"/>
    <s v="publishing/nonfiction"/>
    <x v="601"/>
    <x v="57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x v="55"/>
    <x v="0"/>
    <s v="publishing/nonfiction"/>
    <x v="602"/>
    <x v="57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x v="72"/>
    <x v="0"/>
    <s v="publishing/nonfiction"/>
    <x v="603"/>
    <x v="577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x v="32"/>
    <x v="0"/>
    <s v="publishing/nonfiction"/>
    <x v="604"/>
    <x v="57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x v="19"/>
    <x v="0"/>
    <s v="publishing/nonfiction"/>
    <x v="605"/>
    <x v="57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x v="59"/>
    <x v="0"/>
    <s v="publishing/nonfiction"/>
    <x v="606"/>
    <x v="580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x v="10"/>
    <x v="0"/>
    <s v="publishing/nonfiction"/>
    <x v="607"/>
    <x v="58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x v="221"/>
    <x v="0"/>
    <s v="publishing/nonfiction"/>
    <x v="608"/>
    <x v="58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x v="78"/>
    <x v="1"/>
    <s v="publishing/fiction"/>
    <x v="109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x v="79"/>
    <x v="1"/>
    <s v="publishing/fiction"/>
    <x v="609"/>
    <x v="58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x v="78"/>
    <x v="1"/>
    <s v="publishing/fiction"/>
    <x v="109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x v="29"/>
    <x v="1"/>
    <s v="publishing/fiction"/>
    <x v="61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x v="78"/>
    <x v="1"/>
    <s v="publishing/fiction"/>
    <x v="109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x v="34"/>
    <x v="1"/>
    <s v="publishing/fiction"/>
    <x v="611"/>
    <x v="58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x v="78"/>
    <x v="1"/>
    <s v="publishing/fiction"/>
    <x v="109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x v="83"/>
    <x v="1"/>
    <s v="publishing/fiction"/>
    <x v="612"/>
    <x v="58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x v="78"/>
    <x v="1"/>
    <s v="publishing/fiction"/>
    <x v="109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x v="47"/>
    <x v="1"/>
    <s v="publishing/fiction"/>
    <x v="613"/>
    <x v="58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x v="78"/>
    <x v="1"/>
    <s v="publishing/fiction"/>
    <x v="109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x v="29"/>
    <x v="1"/>
    <s v="publishing/fiction"/>
    <x v="614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x v="29"/>
    <x v="1"/>
    <s v="publishing/fiction"/>
    <x v="422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x v="84"/>
    <x v="1"/>
    <s v="publishing/fiction"/>
    <x v="615"/>
    <x v="58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x v="82"/>
    <x v="1"/>
    <s v="publishing/fiction"/>
    <x v="616"/>
    <x v="498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x v="81"/>
    <x v="1"/>
    <s v="publishing/fiction"/>
    <x v="617"/>
    <x v="447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x v="7"/>
    <x v="1"/>
    <s v="publishing/fiction"/>
    <x v="618"/>
    <x v="58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x v="83"/>
    <x v="1"/>
    <s v="publishing/fiction"/>
    <x v="449"/>
    <x v="589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x v="29"/>
    <x v="1"/>
    <s v="publishing/fiction"/>
    <x v="177"/>
    <x v="45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x v="79"/>
    <x v="1"/>
    <s v="publishing/fiction"/>
    <x v="129"/>
    <x v="59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x v="74"/>
    <x v="0"/>
    <s v="music/rock"/>
    <x v="87"/>
    <x v="59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x v="20"/>
    <x v="0"/>
    <s v="music/rock"/>
    <x v="619"/>
    <x v="5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x v="25"/>
    <x v="0"/>
    <s v="music/rock"/>
    <x v="31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x v="2"/>
    <x v="0"/>
    <s v="music/rock"/>
    <x v="620"/>
    <x v="59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x v="73"/>
    <x v="0"/>
    <s v="music/rock"/>
    <x v="78"/>
    <x v="59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x v="60"/>
    <x v="0"/>
    <s v="music/rock"/>
    <x v="621"/>
    <x v="59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x v="34"/>
    <x v="0"/>
    <s v="music/rock"/>
    <x v="622"/>
    <x v="596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x v="57"/>
    <x v="0"/>
    <s v="music/rock"/>
    <x v="623"/>
    <x v="597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x v="69"/>
    <x v="0"/>
    <s v="music/rock"/>
    <x v="624"/>
    <x v="5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x v="25"/>
    <x v="0"/>
    <s v="music/rock"/>
    <x v="625"/>
    <x v="5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x v="239"/>
    <x v="0"/>
    <s v="music/rock"/>
    <x v="626"/>
    <x v="60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x v="130"/>
    <x v="0"/>
    <s v="music/rock"/>
    <x v="627"/>
    <x v="6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x v="65"/>
    <x v="0"/>
    <s v="music/rock"/>
    <x v="628"/>
    <x v="6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x v="58"/>
    <x v="0"/>
    <s v="music/rock"/>
    <x v="629"/>
    <x v="6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x v="28"/>
    <x v="0"/>
    <s v="music/rock"/>
    <x v="630"/>
    <x v="60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x v="192"/>
    <x v="0"/>
    <s v="music/rock"/>
    <x v="631"/>
    <x v="6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x v="240"/>
    <x v="0"/>
    <s v="music/rock"/>
    <x v="40"/>
    <x v="60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x v="26"/>
    <x v="0"/>
    <s v="music/rock"/>
    <x v="632"/>
    <x v="60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x v="45"/>
    <x v="0"/>
    <s v="music/rock"/>
    <x v="633"/>
    <x v="60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x v="33"/>
    <x v="0"/>
    <s v="music/rock"/>
    <x v="634"/>
    <x v="60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x v="66"/>
    <x v="0"/>
    <s v="music/rock"/>
    <x v="635"/>
    <x v="61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x v="13"/>
    <x v="0"/>
    <s v="music/rock"/>
    <x v="636"/>
    <x v="6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x v="11"/>
    <x v="0"/>
    <s v="music/rock"/>
    <x v="303"/>
    <x v="61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x v="44"/>
    <x v="0"/>
    <s v="music/rock"/>
    <x v="637"/>
    <x v="61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x v="59"/>
    <x v="0"/>
    <s v="music/rock"/>
    <x v="31"/>
    <x v="61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x v="241"/>
    <x v="0"/>
    <s v="music/rock"/>
    <x v="2"/>
    <x v="61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x v="26"/>
    <x v="0"/>
    <s v="music/rock"/>
    <x v="638"/>
    <x v="616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x v="7"/>
    <x v="0"/>
    <s v="music/rock"/>
    <x v="639"/>
    <x v="61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x v="68"/>
    <x v="0"/>
    <s v="music/rock"/>
    <x v="31"/>
    <x v="618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x v="47"/>
    <x v="0"/>
    <s v="music/rock"/>
    <x v="640"/>
    <x v="61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x v="74"/>
    <x v="0"/>
    <s v="music/rock"/>
    <x v="2"/>
    <x v="61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x v="8"/>
    <x v="0"/>
    <s v="music/rock"/>
    <x v="87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x v="51"/>
    <x v="0"/>
    <s v="music/rock"/>
    <x v="641"/>
    <x v="620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x v="93"/>
    <x v="0"/>
    <s v="music/rock"/>
    <x v="642"/>
    <x v="62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x v="33"/>
    <x v="0"/>
    <s v="music/rock"/>
    <x v="643"/>
    <x v="622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x v="68"/>
    <x v="0"/>
    <s v="music/rock"/>
    <x v="644"/>
    <x v="62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x v="242"/>
    <x v="0"/>
    <s v="music/rock"/>
    <x v="645"/>
    <x v="62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x v="23"/>
    <x v="0"/>
    <s v="music/rock"/>
    <x v="646"/>
    <x v="62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x v="10"/>
    <x v="0"/>
    <s v="music/rock"/>
    <x v="647"/>
    <x v="626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0"/>
    <x v="25"/>
    <x v="0"/>
    <s v="music/rock"/>
    <x v="648"/>
    <x v="62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x v="44"/>
    <x v="0"/>
    <s v="music/rock"/>
    <x v="649"/>
    <x v="62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x v="76"/>
    <x v="0"/>
    <s v="music/rock"/>
    <x v="31"/>
    <x v="62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x v="50"/>
    <x v="0"/>
    <s v="music/rock"/>
    <x v="650"/>
    <x v="63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x v="51"/>
    <x v="0"/>
    <s v="music/rock"/>
    <x v="651"/>
    <x v="63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x v="241"/>
    <x v="0"/>
    <s v="music/rock"/>
    <x v="652"/>
    <x v="63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x v="221"/>
    <x v="0"/>
    <s v="music/rock"/>
    <x v="653"/>
    <x v="63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x v="72"/>
    <x v="0"/>
    <s v="music/rock"/>
    <x v="654"/>
    <x v="63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x v="202"/>
    <x v="0"/>
    <s v="music/rock"/>
    <x v="101"/>
    <x v="63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x v="44"/>
    <x v="0"/>
    <s v="music/rock"/>
    <x v="644"/>
    <x v="63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x v="38"/>
    <x v="0"/>
    <s v="music/rock"/>
    <x v="87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x v="58"/>
    <x v="0"/>
    <s v="music/rock"/>
    <x v="655"/>
    <x v="63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x v="9"/>
    <x v="0"/>
    <s v="music/rock"/>
    <x v="656"/>
    <x v="63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x v="243"/>
    <x v="0"/>
    <s v="music/rock"/>
    <x v="657"/>
    <x v="639"/>
    <x v="4"/>
    <x v="11"/>
  </r>
  <r>
    <n v="833"/>
    <s v="Ragman Rolls"/>
    <s v="This is an American rock album."/>
    <n v="6000"/>
    <n v="6100"/>
    <x v="0"/>
    <x v="0"/>
    <s v="USD"/>
    <n v="1397941475"/>
    <n v="1395349475"/>
    <x v="0"/>
    <x v="14"/>
    <x v="0"/>
    <s v="music/rock"/>
    <x v="658"/>
    <x v="64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x v="11"/>
    <x v="0"/>
    <s v="music/rock"/>
    <x v="659"/>
    <x v="64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x v="244"/>
    <x v="0"/>
    <s v="music/rock"/>
    <x v="660"/>
    <x v="64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x v="67"/>
    <x v="0"/>
    <s v="music/rock"/>
    <x v="661"/>
    <x v="64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x v="95"/>
    <x v="0"/>
    <s v="music/rock"/>
    <x v="662"/>
    <x v="64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x v="42"/>
    <x v="0"/>
    <s v="music/rock"/>
    <x v="663"/>
    <x v="6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x v="93"/>
    <x v="0"/>
    <s v="music/rock"/>
    <x v="664"/>
    <x v="64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x v="245"/>
    <x v="0"/>
    <s v="music/metal"/>
    <x v="665"/>
    <x v="64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x v="225"/>
    <x v="0"/>
    <s v="music/metal"/>
    <x v="666"/>
    <x v="6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x v="70"/>
    <x v="0"/>
    <s v="music/metal"/>
    <x v="667"/>
    <x v="64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x v="246"/>
    <x v="0"/>
    <s v="music/metal"/>
    <x v="668"/>
    <x v="65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x v="180"/>
    <x v="0"/>
    <s v="music/metal"/>
    <x v="669"/>
    <x v="65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x v="247"/>
    <x v="0"/>
    <s v="music/metal"/>
    <x v="670"/>
    <x v="65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x v="5"/>
    <x v="0"/>
    <s v="music/metal"/>
    <x v="671"/>
    <x v="65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0"/>
    <x v="29"/>
    <x v="0"/>
    <s v="music/metal"/>
    <x v="31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x v="38"/>
    <x v="0"/>
    <s v="music/metal"/>
    <x v="31"/>
    <x v="65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x v="248"/>
    <x v="0"/>
    <s v="music/metal"/>
    <x v="672"/>
    <x v="65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x v="182"/>
    <x v="0"/>
    <s v="music/metal"/>
    <x v="673"/>
    <x v="65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x v="16"/>
    <x v="0"/>
    <s v="music/metal"/>
    <x v="674"/>
    <x v="65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x v="95"/>
    <x v="0"/>
    <s v="music/metal"/>
    <x v="675"/>
    <x v="65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x v="73"/>
    <x v="0"/>
    <s v="music/metal"/>
    <x v="31"/>
    <x v="18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x v="249"/>
    <x v="0"/>
    <s v="music/metal"/>
    <x v="676"/>
    <x v="65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x v="5"/>
    <x v="0"/>
    <s v="music/metal"/>
    <x v="677"/>
    <x v="66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x v="33"/>
    <x v="0"/>
    <s v="music/metal"/>
    <x v="678"/>
    <x v="66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x v="54"/>
    <x v="0"/>
    <s v="music/metal"/>
    <x v="31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x v="88"/>
    <x v="0"/>
    <s v="music/metal"/>
    <x v="679"/>
    <x v="66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x v="15"/>
    <x v="0"/>
    <s v="music/metal"/>
    <x v="680"/>
    <x v="66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x v="53"/>
    <x v="1"/>
    <s v="music/jazz"/>
    <x v="681"/>
    <x v="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x v="84"/>
    <x v="1"/>
    <s v="music/jazz"/>
    <x v="682"/>
    <x v="476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x v="80"/>
    <x v="1"/>
    <s v="music/jazz"/>
    <x v="683"/>
    <x v="66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x v="81"/>
    <x v="1"/>
    <s v="music/jazz"/>
    <x v="684"/>
    <x v="66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x v="1"/>
    <x v="1"/>
    <s v="music/jazz"/>
    <x v="685"/>
    <x v="66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x v="84"/>
    <x v="1"/>
    <s v="music/jazz"/>
    <x v="686"/>
    <x v="381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x v="202"/>
    <x v="1"/>
    <s v="music/jazz"/>
    <x v="687"/>
    <x v="66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x v="202"/>
    <x v="1"/>
    <s v="music/jazz"/>
    <x v="688"/>
    <x v="66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x v="29"/>
    <x v="1"/>
    <s v="music/jazz"/>
    <x v="689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x v="83"/>
    <x v="1"/>
    <s v="music/jazz"/>
    <x v="690"/>
    <x v="67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x v="81"/>
    <x v="1"/>
    <s v="music/jazz"/>
    <x v="691"/>
    <x v="67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x v="8"/>
    <x v="1"/>
    <s v="music/jazz"/>
    <x v="692"/>
    <x v="67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x v="84"/>
    <x v="1"/>
    <s v="music/jazz"/>
    <x v="693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x v="81"/>
    <x v="1"/>
    <s v="music/jazz"/>
    <x v="694"/>
    <x v="377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x v="64"/>
    <x v="1"/>
    <s v="music/jazz"/>
    <x v="695"/>
    <x v="67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x v="78"/>
    <x v="1"/>
    <s v="music/jazz"/>
    <x v="109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0"/>
    <x v="43"/>
    <x v="1"/>
    <s v="music/jazz"/>
    <x v="696"/>
    <x v="67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x v="60"/>
    <x v="1"/>
    <s v="music/jazz"/>
    <x v="697"/>
    <x v="67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x v="84"/>
    <x v="1"/>
    <s v="music/jazz"/>
    <x v="698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x v="209"/>
    <x v="1"/>
    <s v="music/jazz"/>
    <x v="699"/>
    <x v="67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x v="22"/>
    <x v="1"/>
    <s v="music/indie rock"/>
    <x v="700"/>
    <x v="677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x v="29"/>
    <x v="1"/>
    <s v="music/indie rock"/>
    <x v="417"/>
    <x v="18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x v="25"/>
    <x v="1"/>
    <s v="music/indie rock"/>
    <x v="701"/>
    <x v="67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x v="54"/>
    <x v="1"/>
    <s v="music/indie rock"/>
    <x v="702"/>
    <x v="679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x v="84"/>
    <x v="1"/>
    <s v="music/indie rock"/>
    <x v="4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x v="64"/>
    <x v="1"/>
    <s v="music/indie rock"/>
    <x v="703"/>
    <x v="68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x v="63"/>
    <x v="1"/>
    <s v="music/indie rock"/>
    <x v="704"/>
    <x v="68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x v="78"/>
    <x v="1"/>
    <s v="music/indie rock"/>
    <x v="109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x v="80"/>
    <x v="1"/>
    <s v="music/indie rock"/>
    <x v="705"/>
    <x v="66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x v="58"/>
    <x v="1"/>
    <s v="music/indie rock"/>
    <x v="706"/>
    <x v="68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x v="80"/>
    <x v="1"/>
    <s v="music/indie rock"/>
    <x v="707"/>
    <x v="683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x v="82"/>
    <x v="1"/>
    <s v="music/indie rock"/>
    <x v="140"/>
    <x v="68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x v="57"/>
    <x v="1"/>
    <s v="music/indie rock"/>
    <x v="708"/>
    <x v="68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x v="81"/>
    <x v="1"/>
    <s v="music/indie rock"/>
    <x v="709"/>
    <x v="379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x v="28"/>
    <x v="1"/>
    <s v="music/indie rock"/>
    <x v="710"/>
    <x v="68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x v="63"/>
    <x v="1"/>
    <s v="music/indie rock"/>
    <x v="711"/>
    <x v="68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x v="250"/>
    <x v="1"/>
    <s v="music/indie rock"/>
    <x v="142"/>
    <x v="688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x v="78"/>
    <x v="1"/>
    <s v="music/indie rock"/>
    <x v="109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x v="84"/>
    <x v="1"/>
    <s v="music/indie rock"/>
    <x v="712"/>
    <x v="4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x v="22"/>
    <x v="1"/>
    <s v="music/indie rock"/>
    <x v="713"/>
    <x v="43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x v="84"/>
    <x v="1"/>
    <s v="music/jazz"/>
    <x v="714"/>
    <x v="689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x v="78"/>
    <x v="1"/>
    <s v="music/jazz"/>
    <x v="109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x v="83"/>
    <x v="1"/>
    <s v="music/jazz"/>
    <x v="715"/>
    <x v="18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x v="80"/>
    <x v="1"/>
    <s v="music/jazz"/>
    <x v="416"/>
    <x v="379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x v="83"/>
    <x v="1"/>
    <s v="music/jazz"/>
    <x v="716"/>
    <x v="69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x v="79"/>
    <x v="1"/>
    <s v="music/jazz"/>
    <x v="717"/>
    <x v="69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x v="78"/>
    <x v="1"/>
    <s v="music/jazz"/>
    <x v="109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x v="78"/>
    <x v="1"/>
    <s v="music/jazz"/>
    <x v="109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x v="78"/>
    <x v="1"/>
    <s v="music/jazz"/>
    <x v="109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x v="22"/>
    <x v="1"/>
    <s v="music/jazz"/>
    <x v="140"/>
    <x v="178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x v="81"/>
    <x v="1"/>
    <s v="music/jazz"/>
    <x v="718"/>
    <x v="69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x v="78"/>
    <x v="1"/>
    <s v="music/jazz"/>
    <x v="109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x v="84"/>
    <x v="1"/>
    <s v="music/jazz"/>
    <x v="719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x v="54"/>
    <x v="1"/>
    <s v="music/jazz"/>
    <x v="720"/>
    <x v="69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x v="78"/>
    <x v="1"/>
    <s v="music/jazz"/>
    <x v="109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x v="82"/>
    <x v="1"/>
    <s v="music/jazz"/>
    <x v="721"/>
    <x v="69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x v="78"/>
    <x v="1"/>
    <s v="music/jazz"/>
    <x v="109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x v="29"/>
    <x v="1"/>
    <s v="music/jazz"/>
    <x v="722"/>
    <x v="18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x v="73"/>
    <x v="1"/>
    <s v="music/jazz"/>
    <x v="723"/>
    <x v="69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0"/>
    <x v="29"/>
    <x v="1"/>
    <s v="music/jazz"/>
    <x v="724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x v="78"/>
    <x v="1"/>
    <s v="music/jazz"/>
    <x v="109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x v="9"/>
    <x v="1"/>
    <s v="music/jazz"/>
    <x v="725"/>
    <x v="69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x v="209"/>
    <x v="1"/>
    <s v="music/jazz"/>
    <x v="726"/>
    <x v="69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x v="79"/>
    <x v="1"/>
    <s v="music/jazz"/>
    <x v="727"/>
    <x v="69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x v="41"/>
    <x v="1"/>
    <s v="music/jazz"/>
    <x v="728"/>
    <x v="69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x v="81"/>
    <x v="1"/>
    <s v="music/jazz"/>
    <x v="129"/>
    <x v="7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x v="78"/>
    <x v="1"/>
    <s v="music/jazz"/>
    <x v="109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x v="78"/>
    <x v="1"/>
    <s v="music/jazz"/>
    <x v="109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x v="33"/>
    <x v="1"/>
    <s v="music/jazz"/>
    <x v="729"/>
    <x v="70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x v="78"/>
    <x v="1"/>
    <s v="music/jazz"/>
    <x v="109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x v="81"/>
    <x v="1"/>
    <s v="music/jazz"/>
    <x v="730"/>
    <x v="16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x v="63"/>
    <x v="1"/>
    <s v="music/jazz"/>
    <x v="731"/>
    <x v="70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x v="209"/>
    <x v="1"/>
    <s v="music/jazz"/>
    <x v="732"/>
    <x v="7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x v="84"/>
    <x v="1"/>
    <s v="music/jazz"/>
    <x v="733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x v="209"/>
    <x v="1"/>
    <s v="music/jazz"/>
    <x v="734"/>
    <x v="70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x v="84"/>
    <x v="1"/>
    <s v="music/jazz"/>
    <x v="735"/>
    <x v="38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x v="78"/>
    <x v="1"/>
    <s v="music/jazz"/>
    <x v="109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x v="84"/>
    <x v="1"/>
    <s v="music/jazz"/>
    <x v="736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x v="29"/>
    <x v="1"/>
    <s v="music/jazz"/>
    <x v="737"/>
    <x v="38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x v="84"/>
    <x v="1"/>
    <s v="music/jazz"/>
    <x v="738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x v="25"/>
    <x v="1"/>
    <s v="technology/wearables"/>
    <x v="739"/>
    <x v="70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x v="162"/>
    <x v="1"/>
    <s v="technology/wearables"/>
    <x v="740"/>
    <x v="70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x v="38"/>
    <x v="1"/>
    <s v="technology/wearables"/>
    <x v="741"/>
    <x v="707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x v="8"/>
    <x v="1"/>
    <s v="technology/wearables"/>
    <x v="742"/>
    <x v="7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x v="93"/>
    <x v="1"/>
    <s v="technology/wearables"/>
    <x v="743"/>
    <x v="70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x v="38"/>
    <x v="1"/>
    <s v="technology/wearables"/>
    <x v="744"/>
    <x v="71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x v="81"/>
    <x v="1"/>
    <s v="technology/wearables"/>
    <x v="745"/>
    <x v="711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x v="78"/>
    <x v="1"/>
    <s v="technology/wearables"/>
    <x v="109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x v="22"/>
    <x v="1"/>
    <s v="technology/wearables"/>
    <x v="746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x v="63"/>
    <x v="1"/>
    <s v="technology/wearables"/>
    <x v="747"/>
    <x v="49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x v="54"/>
    <x v="1"/>
    <s v="technology/wearables"/>
    <x v="748"/>
    <x v="71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0"/>
    <x v="212"/>
    <x v="1"/>
    <s v="technology/wearables"/>
    <x v="749"/>
    <x v="71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x v="193"/>
    <x v="1"/>
    <s v="technology/wearables"/>
    <x v="750"/>
    <x v="71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x v="81"/>
    <x v="1"/>
    <s v="technology/wearables"/>
    <x v="751"/>
    <x v="71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x v="196"/>
    <x v="1"/>
    <s v="technology/wearables"/>
    <x v="752"/>
    <x v="71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x v="251"/>
    <x v="1"/>
    <s v="technology/wearables"/>
    <x v="753"/>
    <x v="71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x v="57"/>
    <x v="1"/>
    <s v="technology/wearables"/>
    <x v="754"/>
    <x v="71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x v="63"/>
    <x v="1"/>
    <s v="technology/wearables"/>
    <x v="755"/>
    <x v="71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x v="57"/>
    <x v="1"/>
    <s v="technology/wearables"/>
    <x v="756"/>
    <x v="72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x v="199"/>
    <x v="1"/>
    <s v="technology/wearables"/>
    <x v="757"/>
    <x v="72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x v="101"/>
    <x v="1"/>
    <s v="technology/wearables"/>
    <x v="758"/>
    <x v="722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x v="238"/>
    <x v="1"/>
    <s v="technology/wearables"/>
    <x v="759"/>
    <x v="72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x v="77"/>
    <x v="1"/>
    <s v="technology/wearables"/>
    <x v="760"/>
    <x v="724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x v="82"/>
    <x v="1"/>
    <s v="technology/wearables"/>
    <x v="761"/>
    <x v="72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x v="60"/>
    <x v="1"/>
    <s v="technology/wearables"/>
    <x v="762"/>
    <x v="72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x v="79"/>
    <x v="1"/>
    <s v="technology/wearables"/>
    <x v="763"/>
    <x v="72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x v="209"/>
    <x v="1"/>
    <s v="technology/wearables"/>
    <x v="764"/>
    <x v="72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x v="75"/>
    <x v="1"/>
    <s v="technology/wearables"/>
    <x v="765"/>
    <x v="72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x v="80"/>
    <x v="1"/>
    <s v="technology/wearables"/>
    <x v="766"/>
    <x v="73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x v="202"/>
    <x v="1"/>
    <s v="technology/wearables"/>
    <x v="767"/>
    <x v="73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x v="25"/>
    <x v="1"/>
    <s v="technology/wearables"/>
    <x v="768"/>
    <x v="73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x v="81"/>
    <x v="1"/>
    <s v="technology/wearables"/>
    <x v="769"/>
    <x v="73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x v="43"/>
    <x v="1"/>
    <s v="technology/wearables"/>
    <x v="770"/>
    <x v="73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x v="22"/>
    <x v="1"/>
    <s v="technology/wearables"/>
    <x v="771"/>
    <x v="73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x v="83"/>
    <x v="1"/>
    <s v="technology/wearables"/>
    <x v="470"/>
    <x v="73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x v="54"/>
    <x v="1"/>
    <s v="technology/wearables"/>
    <x v="772"/>
    <x v="73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x v="59"/>
    <x v="1"/>
    <s v="technology/wearables"/>
    <x v="773"/>
    <x v="73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x v="8"/>
    <x v="1"/>
    <s v="technology/wearables"/>
    <x v="774"/>
    <x v="739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x v="252"/>
    <x v="1"/>
    <s v="technology/wearables"/>
    <x v="775"/>
    <x v="74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x v="93"/>
    <x v="1"/>
    <s v="technology/wearables"/>
    <x v="776"/>
    <x v="74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x v="162"/>
    <x v="1"/>
    <s v="technology/wearables"/>
    <x v="777"/>
    <x v="74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x v="80"/>
    <x v="1"/>
    <s v="technology/wearables"/>
    <x v="778"/>
    <x v="74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x v="83"/>
    <x v="1"/>
    <s v="technology/wearables"/>
    <x v="779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x v="122"/>
    <x v="1"/>
    <s v="technology/wearables"/>
    <x v="780"/>
    <x v="744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x v="83"/>
    <x v="1"/>
    <s v="technology/wearables"/>
    <x v="550"/>
    <x v="74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x v="23"/>
    <x v="1"/>
    <s v="technology/wearables"/>
    <x v="781"/>
    <x v="74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x v="23"/>
    <x v="1"/>
    <s v="technology/wearables"/>
    <x v="782"/>
    <x v="74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x v="14"/>
    <x v="1"/>
    <s v="technology/wearables"/>
    <x v="783"/>
    <x v="74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x v="78"/>
    <x v="1"/>
    <s v="technology/wearables"/>
    <x v="109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0"/>
    <x v="58"/>
    <x v="1"/>
    <s v="technology/wearables"/>
    <x v="784"/>
    <x v="74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x v="84"/>
    <x v="1"/>
    <s v="technology/wearables"/>
    <x v="477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x v="63"/>
    <x v="1"/>
    <s v="technology/wearables"/>
    <x v="785"/>
    <x v="75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x v="80"/>
    <x v="1"/>
    <s v="technology/wearables"/>
    <x v="786"/>
    <x v="75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x v="193"/>
    <x v="1"/>
    <s v="technology/wearables"/>
    <x v="787"/>
    <x v="75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x v="202"/>
    <x v="1"/>
    <s v="technology/wearables"/>
    <x v="788"/>
    <x v="75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x v="82"/>
    <x v="1"/>
    <s v="technology/wearables"/>
    <x v="789"/>
    <x v="754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x v="81"/>
    <x v="1"/>
    <s v="technology/wearables"/>
    <x v="790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x v="22"/>
    <x v="1"/>
    <s v="technology/wearables"/>
    <x v="698"/>
    <x v="75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x v="194"/>
    <x v="1"/>
    <s v="technology/wearables"/>
    <x v="791"/>
    <x v="756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x v="244"/>
    <x v="1"/>
    <s v="technology/wearables"/>
    <x v="792"/>
    <x v="75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x v="79"/>
    <x v="1"/>
    <s v="technology/wearables"/>
    <x v="793"/>
    <x v="75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x v="80"/>
    <x v="1"/>
    <s v="technology/wearables"/>
    <x v="87"/>
    <x v="75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x v="19"/>
    <x v="1"/>
    <s v="technology/wearables"/>
    <x v="794"/>
    <x v="76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x v="41"/>
    <x v="1"/>
    <s v="technology/wearables"/>
    <x v="795"/>
    <x v="76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x v="195"/>
    <x v="1"/>
    <s v="technology/wearables"/>
    <x v="796"/>
    <x v="76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x v="253"/>
    <x v="1"/>
    <s v="technology/wearables"/>
    <x v="797"/>
    <x v="76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x v="22"/>
    <x v="1"/>
    <s v="technology/wearables"/>
    <x v="798"/>
    <x v="764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x v="88"/>
    <x v="1"/>
    <s v="technology/wearables"/>
    <x v="799"/>
    <x v="76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x v="29"/>
    <x v="1"/>
    <s v="technology/wearables"/>
    <x v="800"/>
    <x v="40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x v="21"/>
    <x v="1"/>
    <s v="technology/wearables"/>
    <x v="801"/>
    <x v="17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x v="80"/>
    <x v="1"/>
    <s v="technology/wearables"/>
    <x v="802"/>
    <x v="69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x v="29"/>
    <x v="1"/>
    <s v="technology/wearables"/>
    <x v="803"/>
    <x v="766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x v="254"/>
    <x v="1"/>
    <s v="technology/wearables"/>
    <x v="804"/>
    <x v="767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x v="240"/>
    <x v="1"/>
    <s v="technology/wearables"/>
    <x v="805"/>
    <x v="76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x v="38"/>
    <x v="1"/>
    <s v="technology/wearables"/>
    <x v="806"/>
    <x v="769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x v="79"/>
    <x v="1"/>
    <s v="technology/wearables"/>
    <x v="129"/>
    <x v="379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x v="44"/>
    <x v="1"/>
    <s v="technology/wearables"/>
    <x v="807"/>
    <x v="77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x v="255"/>
    <x v="1"/>
    <s v="technology/wearables"/>
    <x v="808"/>
    <x v="77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x v="63"/>
    <x v="1"/>
    <s v="technology/wearables"/>
    <x v="809"/>
    <x v="7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x v="256"/>
    <x v="1"/>
    <s v="technology/wearables"/>
    <x v="810"/>
    <x v="46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x v="209"/>
    <x v="0"/>
    <s v="music/electronic music"/>
    <x v="811"/>
    <x v="77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x v="257"/>
    <x v="0"/>
    <s v="music/electronic music"/>
    <x v="812"/>
    <x v="77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x v="142"/>
    <x v="0"/>
    <s v="music/electronic music"/>
    <x v="813"/>
    <x v="77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x v="132"/>
    <x v="0"/>
    <s v="music/electronic music"/>
    <x v="814"/>
    <x v="77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x v="42"/>
    <x v="0"/>
    <s v="music/electronic music"/>
    <x v="815"/>
    <x v="77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x v="258"/>
    <x v="0"/>
    <s v="music/electronic music"/>
    <x v="816"/>
    <x v="77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x v="259"/>
    <x v="0"/>
    <s v="music/electronic music"/>
    <x v="817"/>
    <x v="77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x v="112"/>
    <x v="0"/>
    <s v="music/electronic music"/>
    <x v="818"/>
    <x v="78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x v="260"/>
    <x v="0"/>
    <s v="music/electronic music"/>
    <x v="819"/>
    <x v="78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x v="261"/>
    <x v="0"/>
    <s v="music/electronic music"/>
    <x v="820"/>
    <x v="78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x v="180"/>
    <x v="0"/>
    <s v="music/electronic music"/>
    <x v="821"/>
    <x v="78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x v="221"/>
    <x v="0"/>
    <s v="music/electronic music"/>
    <x v="202"/>
    <x v="784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x v="93"/>
    <x v="0"/>
    <s v="music/electronic music"/>
    <x v="822"/>
    <x v="78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x v="74"/>
    <x v="0"/>
    <s v="music/electronic music"/>
    <x v="823"/>
    <x v="78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x v="262"/>
    <x v="0"/>
    <s v="music/electronic music"/>
    <x v="824"/>
    <x v="78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x v="88"/>
    <x v="0"/>
    <s v="music/electronic music"/>
    <x v="825"/>
    <x v="78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x v="263"/>
    <x v="0"/>
    <s v="music/electronic music"/>
    <x v="826"/>
    <x v="78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x v="64"/>
    <x v="0"/>
    <s v="music/electronic music"/>
    <x v="426"/>
    <x v="79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x v="42"/>
    <x v="0"/>
    <s v="music/electronic music"/>
    <x v="827"/>
    <x v="79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x v="209"/>
    <x v="0"/>
    <s v="music/electronic music"/>
    <x v="828"/>
    <x v="79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x v="29"/>
    <x v="1"/>
    <s v="journalism/audio"/>
    <x v="385"/>
    <x v="409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x v="78"/>
    <x v="1"/>
    <s v="journalism/audio"/>
    <x v="109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x v="29"/>
    <x v="1"/>
    <s v="journalism/audio"/>
    <x v="829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x v="264"/>
    <x v="1"/>
    <s v="journalism/audio"/>
    <x v="830"/>
    <x v="79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x v="84"/>
    <x v="1"/>
    <s v="journalism/audio"/>
    <x v="831"/>
    <x v="36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x v="22"/>
    <x v="1"/>
    <s v="journalism/audio"/>
    <x v="832"/>
    <x v="794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x v="78"/>
    <x v="1"/>
    <s v="journalism/audio"/>
    <x v="109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x v="29"/>
    <x v="1"/>
    <s v="journalism/audio"/>
    <x v="833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x v="80"/>
    <x v="1"/>
    <s v="journalism/audio"/>
    <x v="834"/>
    <x v="450"/>
    <x v="5"/>
    <x v="16"/>
  </r>
  <r>
    <n v="1049"/>
    <s v="J1 (Canceled)"/>
    <s v="------"/>
    <n v="12000"/>
    <n v="0"/>
    <x v="1"/>
    <x v="0"/>
    <s v="USD"/>
    <n v="1455272445"/>
    <n v="1452680445"/>
    <x v="0"/>
    <x v="78"/>
    <x v="1"/>
    <s v="journalism/audio"/>
    <x v="109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x v="78"/>
    <x v="1"/>
    <s v="journalism/audio"/>
    <x v="109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x v="78"/>
    <x v="1"/>
    <s v="journalism/audio"/>
    <x v="109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x v="78"/>
    <x v="1"/>
    <s v="journalism/audio"/>
    <x v="109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x v="29"/>
    <x v="1"/>
    <s v="journalism/audio"/>
    <x v="4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x v="78"/>
    <x v="1"/>
    <s v="journalism/audio"/>
    <x v="109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x v="78"/>
    <x v="1"/>
    <s v="journalism/audio"/>
    <x v="109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x v="78"/>
    <x v="1"/>
    <s v="journalism/audio"/>
    <x v="109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x v="78"/>
    <x v="1"/>
    <s v="journalism/audio"/>
    <x v="109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x v="78"/>
    <x v="1"/>
    <s v="journalism/audio"/>
    <x v="109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0"/>
    <x v="78"/>
    <x v="1"/>
    <s v="journalism/audio"/>
    <x v="109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x v="29"/>
    <x v="1"/>
    <s v="journalism/audio"/>
    <x v="460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x v="78"/>
    <x v="1"/>
    <s v="journalism/audio"/>
    <x v="109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0"/>
    <x v="80"/>
    <x v="1"/>
    <s v="journalism/audio"/>
    <x v="83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x v="78"/>
    <x v="1"/>
    <s v="journalism/audio"/>
    <x v="109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x v="252"/>
    <x v="1"/>
    <s v="games/video games"/>
    <x v="836"/>
    <x v="79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x v="81"/>
    <x v="1"/>
    <s v="games/video games"/>
    <x v="837"/>
    <x v="79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x v="265"/>
    <x v="1"/>
    <s v="games/video games"/>
    <x v="838"/>
    <x v="79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x v="73"/>
    <x v="1"/>
    <s v="games/video games"/>
    <x v="839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x v="80"/>
    <x v="1"/>
    <s v="games/video games"/>
    <x v="840"/>
    <x v="798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x v="64"/>
    <x v="1"/>
    <s v="games/video games"/>
    <x v="841"/>
    <x v="7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x v="84"/>
    <x v="1"/>
    <s v="games/video games"/>
    <x v="449"/>
    <x v="4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x v="78"/>
    <x v="1"/>
    <s v="games/video games"/>
    <x v="109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x v="80"/>
    <x v="1"/>
    <s v="games/video games"/>
    <x v="842"/>
    <x v="80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x v="29"/>
    <x v="1"/>
    <s v="games/video games"/>
    <x v="843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x v="209"/>
    <x v="1"/>
    <s v="games/video games"/>
    <x v="844"/>
    <x v="80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x v="83"/>
    <x v="1"/>
    <s v="games/video games"/>
    <x v="684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x v="266"/>
    <x v="1"/>
    <s v="games/video games"/>
    <x v="845"/>
    <x v="80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x v="157"/>
    <x v="1"/>
    <s v="games/video games"/>
    <x v="846"/>
    <x v="80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x v="81"/>
    <x v="1"/>
    <s v="games/video games"/>
    <x v="847"/>
    <x v="37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x v="59"/>
    <x v="1"/>
    <s v="games/video games"/>
    <x v="848"/>
    <x v="80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x v="15"/>
    <x v="1"/>
    <s v="games/video games"/>
    <x v="849"/>
    <x v="80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x v="80"/>
    <x v="1"/>
    <s v="games/video games"/>
    <x v="850"/>
    <x v="366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x v="83"/>
    <x v="1"/>
    <s v="games/video games"/>
    <x v="470"/>
    <x v="80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x v="29"/>
    <x v="1"/>
    <s v="games/video games"/>
    <x v="380"/>
    <x v="807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0"/>
    <x v="78"/>
    <x v="1"/>
    <s v="games/video games"/>
    <x v="109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x v="82"/>
    <x v="1"/>
    <s v="games/video games"/>
    <x v="851"/>
    <x v="808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0"/>
    <x v="84"/>
    <x v="1"/>
    <s v="games/video games"/>
    <x v="852"/>
    <x v="50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x v="78"/>
    <x v="1"/>
    <s v="games/video games"/>
    <x v="109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x v="206"/>
    <x v="1"/>
    <s v="games/video games"/>
    <x v="853"/>
    <x v="809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x v="72"/>
    <x v="1"/>
    <s v="games/video games"/>
    <x v="854"/>
    <x v="81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x v="29"/>
    <x v="1"/>
    <s v="games/video games"/>
    <x v="855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x v="84"/>
    <x v="1"/>
    <s v="games/video games"/>
    <x v="856"/>
    <x v="38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x v="63"/>
    <x v="1"/>
    <s v="games/video games"/>
    <x v="857"/>
    <x v="36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x v="80"/>
    <x v="1"/>
    <s v="games/video games"/>
    <x v="858"/>
    <x v="8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x v="74"/>
    <x v="1"/>
    <s v="games/video games"/>
    <x v="859"/>
    <x v="81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x v="225"/>
    <x v="1"/>
    <s v="games/video games"/>
    <x v="860"/>
    <x v="81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x v="60"/>
    <x v="1"/>
    <s v="games/video games"/>
    <x v="861"/>
    <x v="81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x v="63"/>
    <x v="1"/>
    <s v="games/video games"/>
    <x v="862"/>
    <x v="81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x v="19"/>
    <x v="1"/>
    <s v="games/video games"/>
    <x v="863"/>
    <x v="81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x v="29"/>
    <x v="1"/>
    <s v="games/video games"/>
    <x v="724"/>
    <x v="38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x v="73"/>
    <x v="1"/>
    <s v="games/video games"/>
    <x v="453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x v="79"/>
    <x v="1"/>
    <s v="games/video games"/>
    <x v="864"/>
    <x v="8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x v="54"/>
    <x v="1"/>
    <s v="games/video games"/>
    <x v="865"/>
    <x v="8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x v="41"/>
    <x v="1"/>
    <s v="games/video games"/>
    <x v="866"/>
    <x v="79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x v="77"/>
    <x v="1"/>
    <s v="games/video games"/>
    <x v="867"/>
    <x v="819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x v="9"/>
    <x v="1"/>
    <s v="games/video games"/>
    <x v="868"/>
    <x v="82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x v="63"/>
    <x v="1"/>
    <s v="games/video games"/>
    <x v="869"/>
    <x v="82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x v="78"/>
    <x v="1"/>
    <s v="games/video games"/>
    <x v="109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x v="64"/>
    <x v="1"/>
    <s v="games/video games"/>
    <x v="870"/>
    <x v="82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x v="83"/>
    <x v="1"/>
    <s v="games/video games"/>
    <x v="871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x v="202"/>
    <x v="1"/>
    <s v="games/video games"/>
    <x v="872"/>
    <x v="8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x v="29"/>
    <x v="1"/>
    <s v="games/video games"/>
    <x v="167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x v="267"/>
    <x v="1"/>
    <s v="games/video games"/>
    <x v="873"/>
    <x v="82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x v="29"/>
    <x v="1"/>
    <s v="games/video games"/>
    <x v="724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x v="83"/>
    <x v="1"/>
    <s v="games/video games"/>
    <x v="874"/>
    <x v="82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x v="80"/>
    <x v="1"/>
    <s v="games/video games"/>
    <x v="875"/>
    <x v="514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x v="73"/>
    <x v="1"/>
    <s v="games/video games"/>
    <x v="876"/>
    <x v="8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x v="22"/>
    <x v="1"/>
    <s v="games/video games"/>
    <x v="877"/>
    <x v="82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x v="83"/>
    <x v="1"/>
    <s v="games/video games"/>
    <x v="878"/>
    <x v="82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x v="29"/>
    <x v="1"/>
    <s v="games/video games"/>
    <x v="879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x v="78"/>
    <x v="1"/>
    <s v="games/video games"/>
    <x v="109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x v="81"/>
    <x v="1"/>
    <s v="games/video games"/>
    <x v="880"/>
    <x v="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x v="78"/>
    <x v="1"/>
    <s v="games/video games"/>
    <x v="109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x v="83"/>
    <x v="1"/>
    <s v="games/video games"/>
    <x v="881"/>
    <x v="83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x v="63"/>
    <x v="1"/>
    <s v="games/mobile games"/>
    <x v="882"/>
    <x v="83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x v="78"/>
    <x v="1"/>
    <s v="games/mobile games"/>
    <x v="109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x v="84"/>
    <x v="1"/>
    <s v="games/mobile games"/>
    <x v="724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x v="23"/>
    <x v="1"/>
    <s v="games/mobile games"/>
    <x v="883"/>
    <x v="832"/>
    <x v="6"/>
    <x v="18"/>
  </r>
  <r>
    <n v="1128"/>
    <s v="Flying Turds"/>
    <s v="#havingfunFTW"/>
    <n v="1000"/>
    <n v="1"/>
    <x v="2"/>
    <x v="1"/>
    <s v="GBP"/>
    <n v="1407425717"/>
    <n v="1404833717"/>
    <x v="0"/>
    <x v="29"/>
    <x v="1"/>
    <s v="games/mobile games"/>
    <x v="37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x v="84"/>
    <x v="1"/>
    <s v="games/mobile games"/>
    <x v="884"/>
    <x v="689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x v="83"/>
    <x v="1"/>
    <s v="games/mobile games"/>
    <x v="881"/>
    <x v="83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x v="78"/>
    <x v="1"/>
    <s v="games/mobile games"/>
    <x v="109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x v="62"/>
    <x v="1"/>
    <s v="games/mobile games"/>
    <x v="885"/>
    <x v="83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x v="29"/>
    <x v="1"/>
    <s v="games/mobile games"/>
    <x v="886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x v="29"/>
    <x v="1"/>
    <s v="games/mobile games"/>
    <x v="524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x v="29"/>
    <x v="1"/>
    <s v="games/mobile games"/>
    <x v="15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x v="79"/>
    <x v="1"/>
    <s v="games/mobile games"/>
    <x v="887"/>
    <x v="834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x v="70"/>
    <x v="1"/>
    <s v="games/mobile games"/>
    <x v="888"/>
    <x v="83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x v="80"/>
    <x v="1"/>
    <s v="games/mobile games"/>
    <x v="737"/>
    <x v="68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x v="29"/>
    <x v="1"/>
    <s v="games/mobile games"/>
    <x v="889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x v="78"/>
    <x v="1"/>
    <s v="games/mobile games"/>
    <x v="109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0"/>
    <x v="78"/>
    <x v="1"/>
    <s v="games/mobile games"/>
    <x v="109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x v="78"/>
    <x v="1"/>
    <s v="games/mobile games"/>
    <x v="109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x v="22"/>
    <x v="1"/>
    <s v="games/mobile games"/>
    <x v="890"/>
    <x v="836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x v="78"/>
    <x v="1"/>
    <s v="food/food trucks"/>
    <x v="109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x v="29"/>
    <x v="1"/>
    <s v="food/food trucks"/>
    <x v="415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x v="8"/>
    <x v="1"/>
    <s v="food/food trucks"/>
    <x v="891"/>
    <x v="83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x v="78"/>
    <x v="1"/>
    <s v="food/food trucks"/>
    <x v="109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x v="83"/>
    <x v="1"/>
    <s v="food/food trucks"/>
    <x v="892"/>
    <x v="8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x v="84"/>
    <x v="1"/>
    <s v="food/food trucks"/>
    <x v="840"/>
    <x v="839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x v="79"/>
    <x v="1"/>
    <s v="food/food trucks"/>
    <x v="893"/>
    <x v="84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x v="78"/>
    <x v="1"/>
    <s v="food/food trucks"/>
    <x v="109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0"/>
    <x v="41"/>
    <x v="1"/>
    <s v="food/food trucks"/>
    <x v="894"/>
    <x v="84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x v="29"/>
    <x v="1"/>
    <s v="food/food trucks"/>
    <x v="895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x v="83"/>
    <x v="1"/>
    <s v="food/food trucks"/>
    <x v="896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x v="22"/>
    <x v="1"/>
    <s v="food/food trucks"/>
    <x v="897"/>
    <x v="84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x v="78"/>
    <x v="1"/>
    <s v="food/food trucks"/>
    <x v="109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x v="83"/>
    <x v="1"/>
    <s v="food/food trucks"/>
    <x v="898"/>
    <x v="69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x v="83"/>
    <x v="1"/>
    <s v="food/food trucks"/>
    <x v="899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x v="78"/>
    <x v="1"/>
    <s v="food/food trucks"/>
    <x v="109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x v="10"/>
    <x v="1"/>
    <s v="food/food trucks"/>
    <x v="900"/>
    <x v="84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x v="78"/>
    <x v="1"/>
    <s v="food/food trucks"/>
    <x v="109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x v="84"/>
    <x v="1"/>
    <s v="food/food trucks"/>
    <x v="901"/>
    <x v="84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x v="78"/>
    <x v="1"/>
    <s v="food/food trucks"/>
    <x v="109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x v="78"/>
    <x v="1"/>
    <s v="food/food trucks"/>
    <x v="109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x v="20"/>
    <x v="1"/>
    <s v="food/food trucks"/>
    <x v="902"/>
    <x v="84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x v="22"/>
    <x v="1"/>
    <s v="food/food trucks"/>
    <x v="903"/>
    <x v="846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x v="38"/>
    <x v="1"/>
    <s v="food/food trucks"/>
    <x v="904"/>
    <x v="847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x v="83"/>
    <x v="1"/>
    <s v="food/food trucks"/>
    <x v="905"/>
    <x v="848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x v="83"/>
    <x v="1"/>
    <s v="food/food trucks"/>
    <x v="906"/>
    <x v="162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x v="84"/>
    <x v="1"/>
    <s v="food/food trucks"/>
    <x v="177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x v="29"/>
    <x v="1"/>
    <s v="food/food trucks"/>
    <x v="370"/>
    <x v="384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x v="78"/>
    <x v="1"/>
    <s v="food/food trucks"/>
    <x v="109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x v="29"/>
    <x v="1"/>
    <s v="food/food trucks"/>
    <x v="907"/>
    <x v="18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x v="10"/>
    <x v="1"/>
    <s v="food/food trucks"/>
    <x v="908"/>
    <x v="84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x v="82"/>
    <x v="1"/>
    <s v="food/food trucks"/>
    <x v="909"/>
    <x v="178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x v="29"/>
    <x v="1"/>
    <s v="food/food trucks"/>
    <x v="91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x v="78"/>
    <x v="1"/>
    <s v="food/food trucks"/>
    <x v="109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x v="29"/>
    <x v="1"/>
    <s v="food/food trucks"/>
    <x v="44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x v="81"/>
    <x v="1"/>
    <s v="food/food trucks"/>
    <x v="911"/>
    <x v="85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x v="268"/>
    <x v="1"/>
    <s v="food/food trucks"/>
    <x v="912"/>
    <x v="851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x v="83"/>
    <x v="1"/>
    <s v="food/food trucks"/>
    <x v="168"/>
    <x v="85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x v="80"/>
    <x v="1"/>
    <s v="food/food trucks"/>
    <x v="913"/>
    <x v="68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x v="83"/>
    <x v="1"/>
    <s v="food/food trucks"/>
    <x v="914"/>
    <x v="85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x v="269"/>
    <x v="0"/>
    <s v="photography/photobooks"/>
    <x v="915"/>
    <x v="85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x v="112"/>
    <x v="0"/>
    <s v="photography/photobooks"/>
    <x v="916"/>
    <x v="85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x v="252"/>
    <x v="0"/>
    <s v="photography/photobooks"/>
    <x v="589"/>
    <x v="85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x v="16"/>
    <x v="0"/>
    <s v="photography/photobooks"/>
    <x v="917"/>
    <x v="857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x v="268"/>
    <x v="0"/>
    <s v="photography/photobooks"/>
    <x v="918"/>
    <x v="85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x v="48"/>
    <x v="0"/>
    <s v="photography/photobooks"/>
    <x v="919"/>
    <x v="85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x v="62"/>
    <x v="0"/>
    <s v="photography/photobooks"/>
    <x v="920"/>
    <x v="86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x v="51"/>
    <x v="0"/>
    <s v="photography/photobooks"/>
    <x v="921"/>
    <x v="86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x v="41"/>
    <x v="0"/>
    <s v="photography/photobooks"/>
    <x v="922"/>
    <x v="86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x v="270"/>
    <x v="0"/>
    <s v="photography/photobooks"/>
    <x v="923"/>
    <x v="86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x v="271"/>
    <x v="0"/>
    <s v="photography/photobooks"/>
    <x v="924"/>
    <x v="86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x v="203"/>
    <x v="0"/>
    <s v="photography/photobooks"/>
    <x v="920"/>
    <x v="86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x v="272"/>
    <x v="0"/>
    <s v="photography/photobooks"/>
    <x v="925"/>
    <x v="86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x v="100"/>
    <x v="0"/>
    <s v="photography/photobooks"/>
    <x v="926"/>
    <x v="86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x v="157"/>
    <x v="0"/>
    <s v="photography/photobooks"/>
    <x v="927"/>
    <x v="8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x v="82"/>
    <x v="0"/>
    <s v="photography/photobooks"/>
    <x v="928"/>
    <x v="86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x v="273"/>
    <x v="0"/>
    <s v="photography/photobooks"/>
    <x v="929"/>
    <x v="87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x v="112"/>
    <x v="0"/>
    <s v="photography/photobooks"/>
    <x v="930"/>
    <x v="87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x v="197"/>
    <x v="0"/>
    <s v="photography/photobooks"/>
    <x v="931"/>
    <x v="87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x v="21"/>
    <x v="0"/>
    <s v="photography/photobooks"/>
    <x v="932"/>
    <x v="87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x v="7"/>
    <x v="0"/>
    <s v="photography/photobooks"/>
    <x v="933"/>
    <x v="87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x v="95"/>
    <x v="0"/>
    <s v="photography/photobooks"/>
    <x v="934"/>
    <x v="87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x v="58"/>
    <x v="0"/>
    <s v="photography/photobooks"/>
    <x v="935"/>
    <x v="876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x v="261"/>
    <x v="0"/>
    <s v="photography/photobooks"/>
    <x v="936"/>
    <x v="877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x v="11"/>
    <x v="0"/>
    <s v="photography/photobooks"/>
    <x v="937"/>
    <x v="87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x v="67"/>
    <x v="0"/>
    <s v="photography/photobooks"/>
    <x v="938"/>
    <x v="87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x v="273"/>
    <x v="0"/>
    <s v="photography/photobooks"/>
    <x v="939"/>
    <x v="88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x v="79"/>
    <x v="0"/>
    <s v="photography/photobooks"/>
    <x v="940"/>
    <x v="88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x v="183"/>
    <x v="0"/>
    <s v="photography/photobooks"/>
    <x v="941"/>
    <x v="88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x v="52"/>
    <x v="0"/>
    <s v="photography/photobooks"/>
    <x v="942"/>
    <x v="8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x v="20"/>
    <x v="0"/>
    <s v="photography/photobooks"/>
    <x v="943"/>
    <x v="88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x v="274"/>
    <x v="0"/>
    <s v="photography/photobooks"/>
    <x v="944"/>
    <x v="88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x v="147"/>
    <x v="0"/>
    <s v="photography/photobooks"/>
    <x v="945"/>
    <x v="88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x v="275"/>
    <x v="0"/>
    <s v="photography/photobooks"/>
    <x v="946"/>
    <x v="88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x v="30"/>
    <x v="0"/>
    <s v="photography/photobooks"/>
    <x v="947"/>
    <x v="888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x v="35"/>
    <x v="0"/>
    <s v="photography/photobooks"/>
    <x v="948"/>
    <x v="88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x v="205"/>
    <x v="0"/>
    <s v="photography/photobooks"/>
    <x v="949"/>
    <x v="89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x v="273"/>
    <x v="0"/>
    <s v="photography/photobooks"/>
    <x v="950"/>
    <x v="89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x v="276"/>
    <x v="0"/>
    <s v="photography/photobooks"/>
    <x v="951"/>
    <x v="89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x v="277"/>
    <x v="0"/>
    <s v="photography/photobooks"/>
    <x v="952"/>
    <x v="89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x v="59"/>
    <x v="1"/>
    <s v="music/world music"/>
    <x v="953"/>
    <x v="894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x v="83"/>
    <x v="1"/>
    <s v="music/world music"/>
    <x v="954"/>
    <x v="89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x v="244"/>
    <x v="1"/>
    <s v="music/world music"/>
    <x v="955"/>
    <x v="896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x v="78"/>
    <x v="1"/>
    <s v="music/world music"/>
    <x v="109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x v="54"/>
    <x v="1"/>
    <s v="music/world music"/>
    <x v="956"/>
    <x v="8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x v="29"/>
    <x v="1"/>
    <s v="music/world music"/>
    <x v="957"/>
    <x v="38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x v="78"/>
    <x v="1"/>
    <s v="music/world music"/>
    <x v="109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x v="78"/>
    <x v="1"/>
    <s v="music/world music"/>
    <x v="109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x v="29"/>
    <x v="1"/>
    <s v="music/world music"/>
    <x v="417"/>
    <x v="379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x v="79"/>
    <x v="1"/>
    <s v="music/world music"/>
    <x v="958"/>
    <x v="86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x v="78"/>
    <x v="1"/>
    <s v="music/world music"/>
    <x v="109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x v="79"/>
    <x v="1"/>
    <s v="music/world music"/>
    <x v="959"/>
    <x v="436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x v="78"/>
    <x v="1"/>
    <s v="music/world music"/>
    <x v="109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x v="78"/>
    <x v="1"/>
    <s v="music/world music"/>
    <x v="109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x v="83"/>
    <x v="1"/>
    <s v="music/world music"/>
    <x v="960"/>
    <x v="89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x v="78"/>
    <x v="1"/>
    <s v="music/world music"/>
    <x v="109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x v="22"/>
    <x v="1"/>
    <s v="music/world music"/>
    <x v="961"/>
    <x v="899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x v="69"/>
    <x v="1"/>
    <s v="music/world music"/>
    <x v="962"/>
    <x v="90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x v="29"/>
    <x v="1"/>
    <s v="music/world music"/>
    <x v="963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x v="44"/>
    <x v="1"/>
    <s v="music/world music"/>
    <x v="964"/>
    <x v="90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x v="43"/>
    <x v="0"/>
    <s v="music/rock"/>
    <x v="965"/>
    <x v="90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x v="57"/>
    <x v="0"/>
    <s v="music/rock"/>
    <x v="966"/>
    <x v="90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x v="162"/>
    <x v="0"/>
    <s v="music/rock"/>
    <x v="967"/>
    <x v="90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x v="133"/>
    <x v="0"/>
    <s v="music/rock"/>
    <x v="968"/>
    <x v="90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x v="211"/>
    <x v="0"/>
    <s v="music/rock"/>
    <x v="969"/>
    <x v="90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x v="75"/>
    <x v="0"/>
    <s v="music/rock"/>
    <x v="970"/>
    <x v="90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x v="278"/>
    <x v="0"/>
    <s v="music/rock"/>
    <x v="971"/>
    <x v="9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x v="142"/>
    <x v="0"/>
    <s v="music/rock"/>
    <x v="972"/>
    <x v="909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x v="261"/>
    <x v="0"/>
    <s v="music/rock"/>
    <x v="973"/>
    <x v="910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x v="279"/>
    <x v="0"/>
    <s v="music/rock"/>
    <x v="974"/>
    <x v="9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x v="261"/>
    <x v="0"/>
    <s v="music/rock"/>
    <x v="975"/>
    <x v="91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x v="280"/>
    <x v="0"/>
    <s v="music/rock"/>
    <x v="976"/>
    <x v="91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x v="281"/>
    <x v="0"/>
    <s v="music/rock"/>
    <x v="977"/>
    <x v="91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x v="282"/>
    <x v="0"/>
    <s v="music/rock"/>
    <x v="978"/>
    <x v="91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x v="283"/>
    <x v="0"/>
    <s v="music/rock"/>
    <x v="979"/>
    <x v="91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x v="93"/>
    <x v="0"/>
    <s v="music/rock"/>
    <x v="980"/>
    <x v="91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x v="142"/>
    <x v="0"/>
    <s v="music/rock"/>
    <x v="981"/>
    <x v="918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x v="47"/>
    <x v="0"/>
    <s v="music/rock"/>
    <x v="982"/>
    <x v="91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x v="217"/>
    <x v="0"/>
    <s v="music/rock"/>
    <x v="983"/>
    <x v="920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x v="14"/>
    <x v="0"/>
    <s v="music/rock"/>
    <x v="984"/>
    <x v="92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x v="69"/>
    <x v="0"/>
    <s v="music/rock"/>
    <x v="985"/>
    <x v="92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x v="36"/>
    <x v="0"/>
    <s v="music/rock"/>
    <x v="986"/>
    <x v="92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x v="133"/>
    <x v="0"/>
    <s v="music/rock"/>
    <x v="987"/>
    <x v="92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x v="180"/>
    <x v="0"/>
    <s v="music/rock"/>
    <x v="972"/>
    <x v="92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x v="0"/>
    <x v="0"/>
    <s v="music/rock"/>
    <x v="988"/>
    <x v="92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x v="190"/>
    <x v="0"/>
    <s v="music/rock"/>
    <x v="989"/>
    <x v="92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x v="39"/>
    <x v="0"/>
    <s v="music/rock"/>
    <x v="990"/>
    <x v="92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x v="162"/>
    <x v="0"/>
    <s v="music/rock"/>
    <x v="972"/>
    <x v="9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x v="33"/>
    <x v="0"/>
    <s v="music/rock"/>
    <x v="938"/>
    <x v="93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x v="241"/>
    <x v="0"/>
    <s v="music/rock"/>
    <x v="991"/>
    <x v="47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x v="284"/>
    <x v="0"/>
    <s v="music/rock"/>
    <x v="992"/>
    <x v="93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x v="285"/>
    <x v="0"/>
    <s v="music/rock"/>
    <x v="993"/>
    <x v="93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x v="32"/>
    <x v="0"/>
    <s v="music/rock"/>
    <x v="994"/>
    <x v="93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x v="286"/>
    <x v="0"/>
    <s v="music/rock"/>
    <x v="995"/>
    <x v="93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x v="245"/>
    <x v="0"/>
    <s v="music/rock"/>
    <x v="996"/>
    <x v="93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x v="143"/>
    <x v="0"/>
    <s v="music/rock"/>
    <x v="997"/>
    <x v="9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x v="208"/>
    <x v="0"/>
    <s v="music/rock"/>
    <x v="998"/>
    <x v="93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x v="142"/>
    <x v="0"/>
    <s v="music/rock"/>
    <x v="592"/>
    <x v="93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x v="220"/>
    <x v="0"/>
    <s v="music/rock"/>
    <x v="999"/>
    <x v="939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x v="19"/>
    <x v="0"/>
    <s v="music/rock"/>
    <x v="1000"/>
    <x v="94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x v="162"/>
    <x v="0"/>
    <s v="theater/plays"/>
    <x v="50"/>
    <x v="9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x v="287"/>
    <x v="0"/>
    <s v="theater/plays"/>
    <x v="1001"/>
    <x v="94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x v="9"/>
    <x v="0"/>
    <s v="theater/plays"/>
    <x v="1002"/>
    <x v="94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x v="20"/>
    <x v="0"/>
    <s v="theater/plays"/>
    <x v="1003"/>
    <x v="94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x v="42"/>
    <x v="0"/>
    <s v="theater/plays"/>
    <x v="1004"/>
    <x v="94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x v="47"/>
    <x v="0"/>
    <s v="theater/plays"/>
    <x v="1005"/>
    <x v="94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x v="48"/>
    <x v="0"/>
    <s v="theater/plays"/>
    <x v="1006"/>
    <x v="94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x v="288"/>
    <x v="0"/>
    <s v="theater/plays"/>
    <x v="945"/>
    <x v="94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x v="47"/>
    <x v="0"/>
    <s v="theater/plays"/>
    <x v="1007"/>
    <x v="949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x v="148"/>
    <x v="0"/>
    <s v="theater/plays"/>
    <x v="1008"/>
    <x v="95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x v="19"/>
    <x v="0"/>
    <s v="theater/plays"/>
    <x v="1009"/>
    <x v="95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x v="31"/>
    <x v="0"/>
    <s v="theater/plays"/>
    <x v="1010"/>
    <x v="95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x v="23"/>
    <x v="0"/>
    <s v="theater/plays"/>
    <x v="1011"/>
    <x v="9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x v="146"/>
    <x v="0"/>
    <s v="theater/plays"/>
    <x v="1012"/>
    <x v="95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x v="51"/>
    <x v="0"/>
    <s v="theater/plays"/>
    <x v="1013"/>
    <x v="95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x v="58"/>
    <x v="0"/>
    <s v="theater/plays"/>
    <x v="1014"/>
    <x v="95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x v="54"/>
    <x v="0"/>
    <s v="theater/plays"/>
    <x v="920"/>
    <x v="95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x v="60"/>
    <x v="0"/>
    <s v="theater/plays"/>
    <x v="1015"/>
    <x v="95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x v="133"/>
    <x v="0"/>
    <s v="theater/plays"/>
    <x v="31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x v="52"/>
    <x v="0"/>
    <s v="theater/plays"/>
    <x v="1016"/>
    <x v="95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x v="201"/>
    <x v="1"/>
    <s v="technology/wearables"/>
    <x v="1017"/>
    <x v="96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x v="48"/>
    <x v="1"/>
    <s v="technology/wearables"/>
    <x v="1018"/>
    <x v="96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x v="289"/>
    <x v="1"/>
    <s v="technology/wearables"/>
    <x v="1019"/>
    <x v="96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x v="43"/>
    <x v="1"/>
    <s v="technology/wearables"/>
    <x v="1020"/>
    <x v="96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x v="44"/>
    <x v="1"/>
    <s v="technology/wearables"/>
    <x v="1021"/>
    <x v="9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x v="2"/>
    <x v="1"/>
    <s v="technology/wearables"/>
    <x v="1022"/>
    <x v="96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x v="54"/>
    <x v="1"/>
    <s v="technology/wearables"/>
    <x v="1023"/>
    <x v="9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x v="61"/>
    <x v="1"/>
    <s v="technology/wearables"/>
    <x v="1024"/>
    <x v="96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x v="29"/>
    <x v="1"/>
    <s v="technology/wearables"/>
    <x v="1025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x v="259"/>
    <x v="1"/>
    <s v="technology/wearables"/>
    <x v="1026"/>
    <x v="96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x v="202"/>
    <x v="1"/>
    <s v="technology/wearables"/>
    <x v="1027"/>
    <x v="96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x v="290"/>
    <x v="1"/>
    <s v="technology/wearables"/>
    <x v="1028"/>
    <x v="97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x v="29"/>
    <x v="1"/>
    <s v="technology/wearables"/>
    <x v="1029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x v="10"/>
    <x v="1"/>
    <s v="technology/wearables"/>
    <x v="1030"/>
    <x v="97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x v="125"/>
    <x v="1"/>
    <s v="technology/wearables"/>
    <x v="1031"/>
    <x v="97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x v="82"/>
    <x v="1"/>
    <s v="technology/wearables"/>
    <x v="1032"/>
    <x v="97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x v="83"/>
    <x v="1"/>
    <s v="technology/wearables"/>
    <x v="1033"/>
    <x v="974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x v="63"/>
    <x v="1"/>
    <s v="technology/wearables"/>
    <x v="1034"/>
    <x v="97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x v="80"/>
    <x v="1"/>
    <s v="technology/wearables"/>
    <x v="1035"/>
    <x v="73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x v="34"/>
    <x v="1"/>
    <s v="technology/wearables"/>
    <x v="1036"/>
    <x v="97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x v="240"/>
    <x v="1"/>
    <s v="technology/wearables"/>
    <x v="1037"/>
    <x v="97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x v="22"/>
    <x v="1"/>
    <s v="technology/wearables"/>
    <x v="1038"/>
    <x v="97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x v="202"/>
    <x v="1"/>
    <s v="technology/wearables"/>
    <x v="1039"/>
    <x v="97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x v="14"/>
    <x v="1"/>
    <s v="technology/wearables"/>
    <x v="1040"/>
    <x v="98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x v="41"/>
    <x v="1"/>
    <s v="technology/wearables"/>
    <x v="1041"/>
    <x v="98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x v="82"/>
    <x v="1"/>
    <s v="technology/wearables"/>
    <x v="1042"/>
    <x v="98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x v="133"/>
    <x v="1"/>
    <s v="technology/wearables"/>
    <x v="1043"/>
    <x v="98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x v="69"/>
    <x v="1"/>
    <s v="technology/wearables"/>
    <x v="1044"/>
    <x v="98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x v="78"/>
    <x v="1"/>
    <s v="technology/wearables"/>
    <x v="109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x v="78"/>
    <x v="1"/>
    <s v="technology/wearables"/>
    <x v="109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x v="222"/>
    <x v="1"/>
    <s v="technology/wearables"/>
    <x v="1045"/>
    <x v="98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x v="38"/>
    <x v="1"/>
    <s v="technology/wearables"/>
    <x v="1046"/>
    <x v="98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x v="291"/>
    <x v="1"/>
    <s v="technology/wearables"/>
    <x v="1047"/>
    <x v="98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x v="205"/>
    <x v="1"/>
    <s v="technology/wearables"/>
    <x v="1048"/>
    <x v="98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x v="41"/>
    <x v="1"/>
    <s v="technology/wearables"/>
    <x v="1049"/>
    <x v="98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x v="77"/>
    <x v="1"/>
    <s v="technology/wearables"/>
    <x v="1050"/>
    <x v="9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x v="78"/>
    <x v="1"/>
    <s v="technology/wearables"/>
    <x v="109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x v="67"/>
    <x v="1"/>
    <s v="technology/wearables"/>
    <x v="1051"/>
    <x v="99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x v="29"/>
    <x v="1"/>
    <s v="technology/wearables"/>
    <x v="418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x v="292"/>
    <x v="1"/>
    <s v="technology/wearables"/>
    <x v="1052"/>
    <x v="99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x v="237"/>
    <x v="0"/>
    <s v="publishing/nonfiction"/>
    <x v="1053"/>
    <x v="99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x v="63"/>
    <x v="0"/>
    <s v="publishing/nonfiction"/>
    <x v="1054"/>
    <x v="99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x v="184"/>
    <x v="0"/>
    <s v="publishing/nonfiction"/>
    <x v="1055"/>
    <x v="99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x v="162"/>
    <x v="0"/>
    <s v="publishing/nonfiction"/>
    <x v="1056"/>
    <x v="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x v="55"/>
    <x v="0"/>
    <s v="publishing/nonfiction"/>
    <x v="1057"/>
    <x v="99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x v="293"/>
    <x v="0"/>
    <s v="publishing/nonfiction"/>
    <x v="1058"/>
    <x v="9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x v="76"/>
    <x v="0"/>
    <s v="publishing/nonfiction"/>
    <x v="1059"/>
    <x v="9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x v="148"/>
    <x v="0"/>
    <s v="publishing/nonfiction"/>
    <x v="1060"/>
    <x v="100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x v="294"/>
    <x v="0"/>
    <s v="publishing/nonfiction"/>
    <x v="1061"/>
    <x v="100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x v="288"/>
    <x v="0"/>
    <s v="publishing/nonfiction"/>
    <x v="1062"/>
    <x v="1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x v="31"/>
    <x v="0"/>
    <s v="publishing/nonfiction"/>
    <x v="1063"/>
    <x v="1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x v="212"/>
    <x v="0"/>
    <s v="publishing/nonfiction"/>
    <x v="1064"/>
    <x v="100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x v="45"/>
    <x v="0"/>
    <s v="publishing/nonfiction"/>
    <x v="1065"/>
    <x v="100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x v="71"/>
    <x v="0"/>
    <s v="publishing/nonfiction"/>
    <x v="1066"/>
    <x v="100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x v="72"/>
    <x v="0"/>
    <s v="publishing/nonfiction"/>
    <x v="1067"/>
    <x v="100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x v="10"/>
    <x v="0"/>
    <s v="publishing/nonfiction"/>
    <x v="1068"/>
    <x v="100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x v="75"/>
    <x v="0"/>
    <s v="publishing/nonfiction"/>
    <x v="1069"/>
    <x v="100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x v="295"/>
    <x v="0"/>
    <s v="publishing/nonfiction"/>
    <x v="1070"/>
    <x v="1010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x v="20"/>
    <x v="0"/>
    <s v="publishing/nonfiction"/>
    <x v="1071"/>
    <x v="101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x v="81"/>
    <x v="0"/>
    <s v="publishing/nonfiction"/>
    <x v="31"/>
    <x v="37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x v="296"/>
    <x v="0"/>
    <s v="music/rock"/>
    <x v="1072"/>
    <x v="101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x v="297"/>
    <x v="0"/>
    <s v="music/rock"/>
    <x v="1073"/>
    <x v="101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x v="206"/>
    <x v="0"/>
    <s v="music/rock"/>
    <x v="1074"/>
    <x v="101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x v="240"/>
    <x v="0"/>
    <s v="music/rock"/>
    <x v="1075"/>
    <x v="101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x v="45"/>
    <x v="0"/>
    <s v="music/rock"/>
    <x v="1076"/>
    <x v="101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x v="298"/>
    <x v="0"/>
    <s v="music/rock"/>
    <x v="1077"/>
    <x v="101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x v="9"/>
    <x v="0"/>
    <s v="music/rock"/>
    <x v="1078"/>
    <x v="101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x v="16"/>
    <x v="0"/>
    <s v="music/rock"/>
    <x v="1079"/>
    <x v="1019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x v="38"/>
    <x v="0"/>
    <s v="music/rock"/>
    <x v="1014"/>
    <x v="102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x v="47"/>
    <x v="0"/>
    <s v="music/rock"/>
    <x v="1080"/>
    <x v="102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x v="36"/>
    <x v="0"/>
    <s v="music/rock"/>
    <x v="1081"/>
    <x v="102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x v="280"/>
    <x v="0"/>
    <s v="music/rock"/>
    <x v="1082"/>
    <x v="10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x v="129"/>
    <x v="0"/>
    <s v="music/rock"/>
    <x v="1083"/>
    <x v="102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x v="162"/>
    <x v="0"/>
    <s v="music/rock"/>
    <x v="1084"/>
    <x v="1025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0"/>
    <x v="182"/>
    <x v="0"/>
    <s v="music/rock"/>
    <x v="1085"/>
    <x v="102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x v="299"/>
    <x v="0"/>
    <s v="music/rock"/>
    <x v="1086"/>
    <x v="1027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x v="81"/>
    <x v="0"/>
    <s v="music/rock"/>
    <x v="1087"/>
    <x v="102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x v="196"/>
    <x v="0"/>
    <s v="music/rock"/>
    <x v="1088"/>
    <x v="102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x v="265"/>
    <x v="0"/>
    <s v="music/rock"/>
    <x v="1089"/>
    <x v="103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x v="251"/>
    <x v="0"/>
    <s v="music/rock"/>
    <x v="1090"/>
    <x v="103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x v="287"/>
    <x v="0"/>
    <s v="music/rock"/>
    <x v="1091"/>
    <x v="103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x v="179"/>
    <x v="0"/>
    <s v="music/rock"/>
    <x v="1092"/>
    <x v="103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x v="25"/>
    <x v="0"/>
    <s v="music/rock"/>
    <x v="1093"/>
    <x v="37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x v="76"/>
    <x v="0"/>
    <s v="music/rock"/>
    <x v="1094"/>
    <x v="103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x v="300"/>
    <x v="0"/>
    <s v="music/rock"/>
    <x v="1095"/>
    <x v="10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x v="69"/>
    <x v="0"/>
    <s v="music/rock"/>
    <x v="663"/>
    <x v="103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x v="10"/>
    <x v="0"/>
    <s v="music/rock"/>
    <x v="1096"/>
    <x v="10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x v="62"/>
    <x v="0"/>
    <s v="music/rock"/>
    <x v="1097"/>
    <x v="10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x v="201"/>
    <x v="0"/>
    <s v="music/rock"/>
    <x v="1098"/>
    <x v="103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x v="47"/>
    <x v="0"/>
    <s v="music/rock"/>
    <x v="1099"/>
    <x v="1040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x v="57"/>
    <x v="0"/>
    <s v="music/rock"/>
    <x v="1100"/>
    <x v="104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x v="141"/>
    <x v="0"/>
    <s v="music/rock"/>
    <x v="1101"/>
    <x v="104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x v="196"/>
    <x v="0"/>
    <s v="music/rock"/>
    <x v="1102"/>
    <x v="104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x v="150"/>
    <x v="0"/>
    <s v="music/rock"/>
    <x v="1103"/>
    <x v="104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x v="71"/>
    <x v="0"/>
    <s v="music/rock"/>
    <x v="1104"/>
    <x v="10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x v="192"/>
    <x v="0"/>
    <s v="music/rock"/>
    <x v="1105"/>
    <x v="104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x v="69"/>
    <x v="0"/>
    <s v="music/rock"/>
    <x v="1106"/>
    <x v="104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x v="301"/>
    <x v="0"/>
    <s v="music/rock"/>
    <x v="1107"/>
    <x v="104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x v="116"/>
    <x v="0"/>
    <s v="music/rock"/>
    <x v="1108"/>
    <x v="104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x v="36"/>
    <x v="0"/>
    <s v="music/rock"/>
    <x v="1109"/>
    <x v="1050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x v="81"/>
    <x v="1"/>
    <s v="publishing/translations"/>
    <x v="1110"/>
    <x v="1051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x v="57"/>
    <x v="1"/>
    <s v="publishing/translations"/>
    <x v="714"/>
    <x v="1052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x v="83"/>
    <x v="1"/>
    <s v="publishing/translations"/>
    <x v="415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x v="84"/>
    <x v="1"/>
    <s v="publishing/translations"/>
    <x v="724"/>
    <x v="50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x v="79"/>
    <x v="1"/>
    <s v="publishing/translations"/>
    <x v="705"/>
    <x v="105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x v="78"/>
    <x v="1"/>
    <s v="publishing/translations"/>
    <x v="109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x v="29"/>
    <x v="1"/>
    <s v="publishing/translations"/>
    <x v="374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x v="83"/>
    <x v="1"/>
    <s v="publishing/translations"/>
    <x v="1111"/>
    <x v="105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x v="62"/>
    <x v="1"/>
    <s v="publishing/translations"/>
    <x v="1112"/>
    <x v="105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x v="29"/>
    <x v="1"/>
    <s v="publishing/translations"/>
    <x v="15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x v="29"/>
    <x v="1"/>
    <s v="publishing/translations"/>
    <x v="418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x v="82"/>
    <x v="1"/>
    <s v="publishing/translations"/>
    <x v="1113"/>
    <x v="105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x v="78"/>
    <x v="1"/>
    <s v="publishing/translations"/>
    <x v="109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x v="84"/>
    <x v="1"/>
    <s v="publishing/translations"/>
    <x v="1114"/>
    <x v="446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x v="29"/>
    <x v="1"/>
    <s v="publishing/translations"/>
    <x v="418"/>
    <x v="1057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x v="73"/>
    <x v="1"/>
    <s v="publishing/translations"/>
    <x v="1115"/>
    <x v="901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x v="83"/>
    <x v="1"/>
    <s v="publishing/translations"/>
    <x v="111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x v="84"/>
    <x v="1"/>
    <s v="publishing/translations"/>
    <x v="37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x v="84"/>
    <x v="1"/>
    <s v="publishing/translations"/>
    <x v="477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x v="29"/>
    <x v="1"/>
    <s v="publishing/translations"/>
    <x v="119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x v="25"/>
    <x v="1"/>
    <s v="publishing/translations"/>
    <x v="1117"/>
    <x v="105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x v="78"/>
    <x v="1"/>
    <s v="publishing/translations"/>
    <x v="109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x v="78"/>
    <x v="1"/>
    <s v="publishing/translations"/>
    <x v="109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x v="80"/>
    <x v="1"/>
    <s v="publishing/translations"/>
    <x v="1118"/>
    <x v="105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x v="83"/>
    <x v="1"/>
    <s v="publishing/translations"/>
    <x v="684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x v="78"/>
    <x v="1"/>
    <s v="publishing/translations"/>
    <x v="109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x v="81"/>
    <x v="1"/>
    <s v="publishing/translations"/>
    <x v="111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x v="5"/>
    <x v="1"/>
    <s v="publishing/translations"/>
    <x v="1120"/>
    <x v="106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x v="78"/>
    <x v="1"/>
    <s v="publishing/translations"/>
    <x v="109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x v="73"/>
    <x v="1"/>
    <s v="publishing/translations"/>
    <x v="1121"/>
    <x v="106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x v="202"/>
    <x v="1"/>
    <s v="publishing/translations"/>
    <x v="1122"/>
    <x v="106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x v="84"/>
    <x v="1"/>
    <s v="publishing/translations"/>
    <x v="370"/>
    <x v="50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x v="84"/>
    <x v="1"/>
    <s v="publishing/translations"/>
    <x v="1123"/>
    <x v="106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x v="19"/>
    <x v="1"/>
    <s v="publishing/translations"/>
    <x v="1124"/>
    <x v="106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x v="22"/>
    <x v="1"/>
    <s v="publishing/translations"/>
    <x v="419"/>
    <x v="766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x v="79"/>
    <x v="1"/>
    <s v="publishing/translations"/>
    <x v="1125"/>
    <x v="18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x v="29"/>
    <x v="1"/>
    <s v="publishing/translations"/>
    <x v="1126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x v="83"/>
    <x v="1"/>
    <s v="publishing/translations"/>
    <x v="1127"/>
    <x v="106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x v="78"/>
    <x v="1"/>
    <s v="publishing/translations"/>
    <x v="109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x v="78"/>
    <x v="1"/>
    <s v="publishing/translations"/>
    <x v="109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x v="78"/>
    <x v="1"/>
    <s v="publishing/translations"/>
    <x v="109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x v="78"/>
    <x v="1"/>
    <s v="publishing/translations"/>
    <x v="109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x v="78"/>
    <x v="1"/>
    <s v="publishing/translations"/>
    <x v="109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x v="83"/>
    <x v="1"/>
    <s v="publishing/translations"/>
    <x v="1128"/>
    <x v="38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x v="78"/>
    <x v="1"/>
    <s v="publishing/translations"/>
    <x v="109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x v="78"/>
    <x v="1"/>
    <s v="publishing/translations"/>
    <x v="109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x v="29"/>
    <x v="1"/>
    <s v="publishing/translations"/>
    <x v="1129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x v="84"/>
    <x v="1"/>
    <s v="publishing/translations"/>
    <x v="113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x v="78"/>
    <x v="1"/>
    <s v="publishing/translations"/>
    <x v="109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x v="78"/>
    <x v="1"/>
    <s v="publishing/translations"/>
    <x v="109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x v="29"/>
    <x v="1"/>
    <s v="publishing/translations"/>
    <x v="719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x v="63"/>
    <x v="1"/>
    <s v="publishing/translations"/>
    <x v="1131"/>
    <x v="1066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x v="83"/>
    <x v="1"/>
    <s v="publishing/translations"/>
    <x v="1132"/>
    <x v="10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x v="78"/>
    <x v="1"/>
    <s v="publishing/translations"/>
    <x v="109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x v="78"/>
    <x v="1"/>
    <s v="publishing/translations"/>
    <x v="109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x v="78"/>
    <x v="1"/>
    <s v="publishing/translations"/>
    <x v="109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x v="78"/>
    <x v="1"/>
    <s v="publishing/translations"/>
    <x v="109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x v="158"/>
    <x v="0"/>
    <s v="publishing/radio &amp; podcasts"/>
    <x v="1133"/>
    <x v="1068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x v="3"/>
    <x v="0"/>
    <s v="publishing/radio &amp; podcasts"/>
    <x v="1134"/>
    <x v="106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x v="20"/>
    <x v="0"/>
    <s v="publishing/radio &amp; podcasts"/>
    <x v="1135"/>
    <x v="1070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"/>
    <x v="302"/>
    <x v="0"/>
    <s v="publishing/radio &amp; podcasts"/>
    <x v="1136"/>
    <x v="107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x v="303"/>
    <x v="0"/>
    <s v="publishing/radio &amp; podcasts"/>
    <x v="1137"/>
    <x v="107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x v="290"/>
    <x v="0"/>
    <s v="publishing/radio &amp; podcasts"/>
    <x v="1138"/>
    <x v="107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x v="304"/>
    <x v="0"/>
    <s v="publishing/radio &amp; podcasts"/>
    <x v="1139"/>
    <x v="1074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x v="305"/>
    <x v="0"/>
    <s v="publishing/radio &amp; podcasts"/>
    <x v="1140"/>
    <x v="107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x v="306"/>
    <x v="0"/>
    <s v="publishing/radio &amp; podcasts"/>
    <x v="1141"/>
    <x v="107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x v="75"/>
    <x v="0"/>
    <s v="publishing/radio &amp; podcasts"/>
    <x v="1142"/>
    <x v="107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x v="307"/>
    <x v="0"/>
    <s v="publishing/radio &amp; podcasts"/>
    <x v="1143"/>
    <x v="107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x v="226"/>
    <x v="0"/>
    <s v="publishing/radio &amp; podcasts"/>
    <x v="1144"/>
    <x v="1079"/>
    <x v="3"/>
    <x v="23"/>
  </r>
  <r>
    <n v="1473"/>
    <s v="ONE LOVES ONLY FORM"/>
    <s v="Public Radio Project"/>
    <n v="1500"/>
    <n v="1807.74"/>
    <x v="0"/>
    <x v="0"/>
    <s v="USD"/>
    <n v="1330644639"/>
    <n v="1328052639"/>
    <x v="1"/>
    <x v="5"/>
    <x v="0"/>
    <s v="publishing/radio &amp; podcasts"/>
    <x v="1145"/>
    <x v="1080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x v="88"/>
    <x v="0"/>
    <s v="publishing/radio &amp; podcasts"/>
    <x v="1146"/>
    <x v="108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x v="308"/>
    <x v="0"/>
    <s v="publishing/radio &amp; podcasts"/>
    <x v="1147"/>
    <x v="108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x v="309"/>
    <x v="0"/>
    <s v="publishing/radio &amp; podcasts"/>
    <x v="1148"/>
    <x v="108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x v="232"/>
    <x v="0"/>
    <s v="publishing/radio &amp; podcasts"/>
    <x v="1149"/>
    <x v="1084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x v="310"/>
    <x v="0"/>
    <s v="publishing/radio &amp; podcasts"/>
    <x v="1150"/>
    <x v="1085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x v="26"/>
    <x v="0"/>
    <s v="publishing/radio &amp; podcasts"/>
    <x v="1151"/>
    <x v="108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x v="311"/>
    <x v="0"/>
    <s v="publishing/radio &amp; podcasts"/>
    <x v="1152"/>
    <x v="108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x v="79"/>
    <x v="1"/>
    <s v="publishing/fiction"/>
    <x v="1153"/>
    <x v="844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x v="29"/>
    <x v="1"/>
    <s v="publishing/fiction"/>
    <x v="37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x v="84"/>
    <x v="1"/>
    <s v="publishing/fiction"/>
    <x v="1154"/>
    <x v="384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x v="78"/>
    <x v="1"/>
    <s v="publishing/fiction"/>
    <x v="109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x v="83"/>
    <x v="1"/>
    <s v="publishing/fiction"/>
    <x v="1155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x v="83"/>
    <x v="1"/>
    <s v="publishing/fiction"/>
    <x v="1156"/>
    <x v="58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x v="78"/>
    <x v="1"/>
    <s v="publishing/fiction"/>
    <x v="109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x v="79"/>
    <x v="1"/>
    <s v="publishing/fiction"/>
    <x v="365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x v="78"/>
    <x v="1"/>
    <s v="publishing/fiction"/>
    <x v="109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x v="10"/>
    <x v="1"/>
    <s v="publishing/fiction"/>
    <x v="1157"/>
    <x v="1088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x v="29"/>
    <x v="1"/>
    <s v="publishing/fiction"/>
    <x v="115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x v="84"/>
    <x v="1"/>
    <s v="publishing/fiction"/>
    <x v="571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x v="78"/>
    <x v="1"/>
    <s v="publishing/fiction"/>
    <x v="109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x v="202"/>
    <x v="1"/>
    <s v="publishing/fiction"/>
    <x v="1159"/>
    <x v="108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x v="78"/>
    <x v="1"/>
    <s v="publishing/fiction"/>
    <x v="109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x v="78"/>
    <x v="1"/>
    <s v="publishing/fiction"/>
    <x v="109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x v="29"/>
    <x v="1"/>
    <s v="publishing/fiction"/>
    <x v="44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x v="83"/>
    <x v="1"/>
    <s v="publishing/fiction"/>
    <x v="1160"/>
    <x v="109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x v="29"/>
    <x v="1"/>
    <s v="publishing/fiction"/>
    <x v="1161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x v="41"/>
    <x v="1"/>
    <s v="publishing/fiction"/>
    <x v="1162"/>
    <x v="1091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x v="312"/>
    <x v="0"/>
    <s v="photography/photobooks"/>
    <x v="1163"/>
    <x v="109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x v="313"/>
    <x v="0"/>
    <s v="photography/photobooks"/>
    <x v="1164"/>
    <x v="109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x v="26"/>
    <x v="0"/>
    <s v="photography/photobooks"/>
    <x v="1165"/>
    <x v="109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x v="314"/>
    <x v="0"/>
    <s v="photography/photobooks"/>
    <x v="1166"/>
    <x v="109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x v="315"/>
    <x v="0"/>
    <s v="photography/photobooks"/>
    <x v="1167"/>
    <x v="1096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x v="68"/>
    <x v="0"/>
    <s v="photography/photobooks"/>
    <x v="209"/>
    <x v="10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x v="51"/>
    <x v="0"/>
    <s v="photography/photobooks"/>
    <x v="1168"/>
    <x v="109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x v="263"/>
    <x v="0"/>
    <s v="photography/photobooks"/>
    <x v="1169"/>
    <x v="109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x v="193"/>
    <x v="0"/>
    <s v="photography/photobooks"/>
    <x v="1170"/>
    <x v="110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x v="316"/>
    <x v="0"/>
    <s v="photography/photobooks"/>
    <x v="1171"/>
    <x v="1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x v="190"/>
    <x v="0"/>
    <s v="photography/photobooks"/>
    <x v="1172"/>
    <x v="110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x v="317"/>
    <x v="0"/>
    <s v="photography/photobooks"/>
    <x v="1173"/>
    <x v="1103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x v="224"/>
    <x v="0"/>
    <s v="photography/photobooks"/>
    <x v="1174"/>
    <x v="110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x v="282"/>
    <x v="0"/>
    <s v="photography/photobooks"/>
    <x v="1175"/>
    <x v="110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x v="160"/>
    <x v="0"/>
    <s v="photography/photobooks"/>
    <x v="1176"/>
    <x v="1106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x v="318"/>
    <x v="0"/>
    <s v="photography/photobooks"/>
    <x v="1177"/>
    <x v="110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x v="319"/>
    <x v="0"/>
    <s v="photography/photobooks"/>
    <x v="1178"/>
    <x v="1108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x v="163"/>
    <x v="0"/>
    <s v="photography/photobooks"/>
    <x v="1179"/>
    <x v="110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x v="108"/>
    <x v="0"/>
    <s v="photography/photobooks"/>
    <x v="1180"/>
    <x v="111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x v="157"/>
    <x v="0"/>
    <s v="photography/photobooks"/>
    <x v="1181"/>
    <x v="111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x v="97"/>
    <x v="0"/>
    <s v="photography/photobooks"/>
    <x v="1182"/>
    <x v="1112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x v="320"/>
    <x v="0"/>
    <s v="photography/photobooks"/>
    <x v="1183"/>
    <x v="111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x v="198"/>
    <x v="0"/>
    <s v="photography/photobooks"/>
    <x v="1184"/>
    <x v="111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x v="33"/>
    <x v="0"/>
    <s v="photography/photobooks"/>
    <x v="1185"/>
    <x v="111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x v="205"/>
    <x v="0"/>
    <s v="photography/photobooks"/>
    <x v="1186"/>
    <x v="111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x v="321"/>
    <x v="0"/>
    <s v="photography/photobooks"/>
    <x v="1187"/>
    <x v="1117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x v="16"/>
    <x v="0"/>
    <s v="photography/photobooks"/>
    <x v="1188"/>
    <x v="111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x v="322"/>
    <x v="0"/>
    <s v="photography/photobooks"/>
    <x v="1189"/>
    <x v="111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x v="261"/>
    <x v="0"/>
    <s v="photography/photobooks"/>
    <x v="1190"/>
    <x v="11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x v="323"/>
    <x v="0"/>
    <s v="photography/photobooks"/>
    <x v="1191"/>
    <x v="112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x v="196"/>
    <x v="0"/>
    <s v="photography/photobooks"/>
    <x v="1192"/>
    <x v="112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x v="324"/>
    <x v="0"/>
    <s v="photography/photobooks"/>
    <x v="1193"/>
    <x v="112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x v="325"/>
    <x v="0"/>
    <s v="photography/photobooks"/>
    <x v="1194"/>
    <x v="112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x v="232"/>
    <x v="0"/>
    <s v="photography/photobooks"/>
    <x v="1195"/>
    <x v="112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x v="238"/>
    <x v="0"/>
    <s v="photography/photobooks"/>
    <x v="1196"/>
    <x v="112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x v="326"/>
    <x v="0"/>
    <s v="photography/photobooks"/>
    <x v="1197"/>
    <x v="112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x v="291"/>
    <x v="0"/>
    <s v="photography/photobooks"/>
    <x v="1198"/>
    <x v="112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x v="67"/>
    <x v="0"/>
    <s v="photography/photobooks"/>
    <x v="1199"/>
    <x v="112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x v="4"/>
    <x v="0"/>
    <s v="photography/photobooks"/>
    <x v="1200"/>
    <x v="113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x v="15"/>
    <x v="0"/>
    <s v="photography/photobooks"/>
    <x v="1201"/>
    <x v="113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x v="84"/>
    <x v="1"/>
    <s v="photography/nature"/>
    <x v="108"/>
    <x v="366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x v="29"/>
    <x v="1"/>
    <s v="photography/nature"/>
    <x v="91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x v="29"/>
    <x v="1"/>
    <s v="photography/nature"/>
    <x v="1202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x v="78"/>
    <x v="1"/>
    <s v="photography/nature"/>
    <x v="109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x v="29"/>
    <x v="1"/>
    <s v="photography/nature"/>
    <x v="108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x v="202"/>
    <x v="1"/>
    <s v="photography/nature"/>
    <x v="1203"/>
    <x v="113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x v="78"/>
    <x v="1"/>
    <s v="photography/nature"/>
    <x v="109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x v="29"/>
    <x v="1"/>
    <s v="photography/nature"/>
    <x v="1204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x v="79"/>
    <x v="1"/>
    <s v="photography/nature"/>
    <x v="481"/>
    <x v="11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x v="63"/>
    <x v="1"/>
    <s v="photography/nature"/>
    <x v="1205"/>
    <x v="113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x v="78"/>
    <x v="1"/>
    <s v="photography/nature"/>
    <x v="109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x v="38"/>
    <x v="1"/>
    <s v="photography/nature"/>
    <x v="1206"/>
    <x v="113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x v="78"/>
    <x v="1"/>
    <s v="photography/nature"/>
    <x v="109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x v="78"/>
    <x v="1"/>
    <s v="photography/nature"/>
    <x v="109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x v="78"/>
    <x v="1"/>
    <s v="photography/nature"/>
    <x v="109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x v="8"/>
    <x v="1"/>
    <s v="photography/nature"/>
    <x v="1207"/>
    <x v="113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x v="29"/>
    <x v="1"/>
    <s v="photography/nature"/>
    <x v="91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x v="83"/>
    <x v="1"/>
    <s v="photography/nature"/>
    <x v="1208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x v="29"/>
    <x v="1"/>
    <s v="photography/nature"/>
    <x v="119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x v="80"/>
    <x v="1"/>
    <s v="photography/nature"/>
    <x v="1209"/>
    <x v="84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x v="29"/>
    <x v="1"/>
    <s v="publishing/art books"/>
    <x v="1210"/>
    <x v="40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x v="78"/>
    <x v="1"/>
    <s v="publishing/art books"/>
    <x v="109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x v="84"/>
    <x v="1"/>
    <s v="publishing/art books"/>
    <x v="1211"/>
    <x v="66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x v="29"/>
    <x v="1"/>
    <s v="publishing/art books"/>
    <x v="37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x v="29"/>
    <x v="1"/>
    <s v="publishing/art books"/>
    <x v="453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x v="211"/>
    <x v="1"/>
    <s v="publishing/art books"/>
    <x v="1212"/>
    <x v="113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x v="62"/>
    <x v="1"/>
    <s v="publishing/art books"/>
    <x v="1213"/>
    <x v="1138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x v="19"/>
    <x v="1"/>
    <s v="publishing/art books"/>
    <x v="1214"/>
    <x v="1139"/>
    <x v="3"/>
    <x v="25"/>
  </r>
  <r>
    <n v="1569"/>
    <s v="to be removed (Canceled)"/>
    <s v="to be removed"/>
    <n v="30000"/>
    <n v="0"/>
    <x v="1"/>
    <x v="0"/>
    <s v="USD"/>
    <n v="1369498714"/>
    <n v="1366906714"/>
    <x v="0"/>
    <x v="78"/>
    <x v="1"/>
    <s v="publishing/art books"/>
    <x v="109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x v="47"/>
    <x v="1"/>
    <s v="publishing/art books"/>
    <x v="613"/>
    <x v="114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x v="80"/>
    <x v="1"/>
    <s v="publishing/art books"/>
    <x v="1215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x v="83"/>
    <x v="1"/>
    <s v="publishing/art books"/>
    <x v="152"/>
    <x v="69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x v="83"/>
    <x v="1"/>
    <s v="publishing/art books"/>
    <x v="1216"/>
    <x v="114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x v="79"/>
    <x v="1"/>
    <s v="publishing/art books"/>
    <x v="1217"/>
    <x v="114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x v="2"/>
    <x v="1"/>
    <s v="publishing/art books"/>
    <x v="1218"/>
    <x v="114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x v="73"/>
    <x v="1"/>
    <s v="publishing/art books"/>
    <x v="175"/>
    <x v="17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x v="84"/>
    <x v="1"/>
    <s v="publishing/art books"/>
    <x v="1219"/>
    <x v="44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x v="80"/>
    <x v="1"/>
    <s v="publishing/art books"/>
    <x v="1220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x v="84"/>
    <x v="1"/>
    <s v="publishing/art books"/>
    <x v="1221"/>
    <x v="45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x v="78"/>
    <x v="1"/>
    <s v="publishing/art books"/>
    <x v="109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x v="29"/>
    <x v="1"/>
    <s v="photography/places"/>
    <x v="724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x v="83"/>
    <x v="1"/>
    <s v="photography/places"/>
    <x v="1222"/>
    <x v="1144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x v="29"/>
    <x v="1"/>
    <s v="photography/places"/>
    <x v="1223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x v="78"/>
    <x v="1"/>
    <s v="photography/places"/>
    <x v="109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x v="8"/>
    <x v="1"/>
    <s v="photography/places"/>
    <x v="1224"/>
    <x v="1145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x v="78"/>
    <x v="1"/>
    <s v="photography/places"/>
    <x v="109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x v="29"/>
    <x v="1"/>
    <s v="photography/places"/>
    <x v="473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x v="78"/>
    <x v="1"/>
    <s v="photography/places"/>
    <x v="109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x v="78"/>
    <x v="1"/>
    <s v="photography/places"/>
    <x v="109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0"/>
    <x v="84"/>
    <x v="1"/>
    <s v="photography/places"/>
    <x v="617"/>
    <x v="114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x v="297"/>
    <x v="1"/>
    <s v="photography/places"/>
    <x v="1225"/>
    <x v="114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x v="78"/>
    <x v="1"/>
    <s v="photography/places"/>
    <x v="109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x v="83"/>
    <x v="1"/>
    <s v="photography/places"/>
    <x v="1226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x v="73"/>
    <x v="1"/>
    <s v="photography/places"/>
    <x v="1227"/>
    <x v="44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x v="63"/>
    <x v="1"/>
    <s v="photography/places"/>
    <x v="1228"/>
    <x v="379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x v="83"/>
    <x v="1"/>
    <s v="photography/places"/>
    <x v="1229"/>
    <x v="38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x v="78"/>
    <x v="1"/>
    <s v="photography/places"/>
    <x v="109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x v="29"/>
    <x v="1"/>
    <s v="photography/places"/>
    <x v="415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x v="78"/>
    <x v="1"/>
    <s v="photography/places"/>
    <x v="109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x v="82"/>
    <x v="1"/>
    <s v="photography/places"/>
    <x v="1230"/>
    <x v="114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x v="66"/>
    <x v="0"/>
    <s v="music/rock"/>
    <x v="1231"/>
    <x v="1149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x v="58"/>
    <x v="0"/>
    <s v="music/rock"/>
    <x v="325"/>
    <x v="115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x v="209"/>
    <x v="0"/>
    <s v="music/rock"/>
    <x v="1232"/>
    <x v="115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x v="16"/>
    <x v="0"/>
    <s v="music/rock"/>
    <x v="1233"/>
    <x v="115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x v="34"/>
    <x v="0"/>
    <s v="music/rock"/>
    <x v="1234"/>
    <x v="115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x v="297"/>
    <x v="0"/>
    <s v="music/rock"/>
    <x v="1235"/>
    <x v="1154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x v="242"/>
    <x v="0"/>
    <s v="music/rock"/>
    <x v="1236"/>
    <x v="115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x v="23"/>
    <x v="0"/>
    <s v="music/rock"/>
    <x v="982"/>
    <x v="115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x v="80"/>
    <x v="0"/>
    <s v="music/rock"/>
    <x v="1237"/>
    <x v="1157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x v="300"/>
    <x v="0"/>
    <s v="music/rock"/>
    <x v="1238"/>
    <x v="115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x v="74"/>
    <x v="0"/>
    <s v="music/rock"/>
    <x v="1239"/>
    <x v="1159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x v="202"/>
    <x v="0"/>
    <s v="music/rock"/>
    <x v="1007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x v="55"/>
    <x v="0"/>
    <s v="music/rock"/>
    <x v="1240"/>
    <x v="116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x v="99"/>
    <x v="0"/>
    <s v="music/rock"/>
    <x v="1241"/>
    <x v="116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x v="327"/>
    <x v="0"/>
    <s v="music/rock"/>
    <x v="1242"/>
    <x v="116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x v="328"/>
    <x v="0"/>
    <s v="music/rock"/>
    <x v="1243"/>
    <x v="11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x v="150"/>
    <x v="0"/>
    <s v="music/rock"/>
    <x v="1244"/>
    <x v="116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x v="74"/>
    <x v="0"/>
    <s v="music/rock"/>
    <x v="1245"/>
    <x v="116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x v="23"/>
    <x v="0"/>
    <s v="music/rock"/>
    <x v="25"/>
    <x v="116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x v="57"/>
    <x v="0"/>
    <s v="music/rock"/>
    <x v="1246"/>
    <x v="116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x v="77"/>
    <x v="0"/>
    <s v="music/rock"/>
    <x v="1247"/>
    <x v="116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x v="71"/>
    <x v="0"/>
    <s v="music/rock"/>
    <x v="1248"/>
    <x v="116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x v="59"/>
    <x v="0"/>
    <s v="music/rock"/>
    <x v="1249"/>
    <x v="117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x v="20"/>
    <x v="0"/>
    <s v="music/rock"/>
    <x v="1250"/>
    <x v="117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x v="201"/>
    <x v="0"/>
    <s v="music/rock"/>
    <x v="1251"/>
    <x v="117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x v="52"/>
    <x v="0"/>
    <s v="music/rock"/>
    <x v="1252"/>
    <x v="117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x v="44"/>
    <x v="0"/>
    <s v="music/rock"/>
    <x v="967"/>
    <x v="117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x v="106"/>
    <x v="0"/>
    <s v="music/rock"/>
    <x v="1253"/>
    <x v="11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x v="141"/>
    <x v="0"/>
    <s v="music/rock"/>
    <x v="1078"/>
    <x v="11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x v="149"/>
    <x v="0"/>
    <s v="music/rock"/>
    <x v="1254"/>
    <x v="117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x v="182"/>
    <x v="0"/>
    <s v="music/rock"/>
    <x v="1255"/>
    <x v="117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x v="5"/>
    <x v="0"/>
    <s v="music/rock"/>
    <x v="1256"/>
    <x v="117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x v="6"/>
    <x v="0"/>
    <s v="music/rock"/>
    <x v="31"/>
    <x v="118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x v="58"/>
    <x v="0"/>
    <s v="music/rock"/>
    <x v="10"/>
    <x v="11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x v="77"/>
    <x v="0"/>
    <s v="music/rock"/>
    <x v="1066"/>
    <x v="118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x v="45"/>
    <x v="0"/>
    <s v="music/rock"/>
    <x v="1257"/>
    <x v="118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x v="41"/>
    <x v="0"/>
    <s v="music/rock"/>
    <x v="965"/>
    <x v="118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x v="74"/>
    <x v="0"/>
    <s v="music/rock"/>
    <x v="2"/>
    <x v="118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x v="10"/>
    <x v="0"/>
    <s v="music/rock"/>
    <x v="31"/>
    <x v="118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x v="57"/>
    <x v="0"/>
    <s v="music/rock"/>
    <x v="1258"/>
    <x v="118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x v="55"/>
    <x v="0"/>
    <s v="music/pop"/>
    <x v="578"/>
    <x v="118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x v="33"/>
    <x v="0"/>
    <s v="music/pop"/>
    <x v="31"/>
    <x v="31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x v="77"/>
    <x v="0"/>
    <s v="music/pop"/>
    <x v="1259"/>
    <x v="118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x v="130"/>
    <x v="0"/>
    <s v="music/pop"/>
    <x v="1260"/>
    <x v="119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x v="73"/>
    <x v="0"/>
    <s v="music/pop"/>
    <x v="1261"/>
    <x v="119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x v="183"/>
    <x v="0"/>
    <s v="music/pop"/>
    <x v="1097"/>
    <x v="119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x v="67"/>
    <x v="0"/>
    <s v="music/pop"/>
    <x v="1262"/>
    <x v="119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x v="240"/>
    <x v="0"/>
    <s v="music/pop"/>
    <x v="1263"/>
    <x v="119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x v="75"/>
    <x v="0"/>
    <s v="music/pop"/>
    <x v="1264"/>
    <x v="119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x v="58"/>
    <x v="0"/>
    <s v="music/pop"/>
    <x v="1265"/>
    <x v="119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x v="9"/>
    <x v="0"/>
    <s v="music/pop"/>
    <x v="1266"/>
    <x v="119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x v="16"/>
    <x v="0"/>
    <s v="music/pop"/>
    <x v="17"/>
    <x v="119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x v="129"/>
    <x v="0"/>
    <s v="music/pop"/>
    <x v="1267"/>
    <x v="119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x v="69"/>
    <x v="0"/>
    <s v="music/pop"/>
    <x v="1268"/>
    <x v="120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x v="53"/>
    <x v="0"/>
    <s v="music/pop"/>
    <x v="1269"/>
    <x v="12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x v="53"/>
    <x v="0"/>
    <s v="music/pop"/>
    <x v="1270"/>
    <x v="120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x v="170"/>
    <x v="0"/>
    <s v="music/pop"/>
    <x v="1271"/>
    <x v="120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x v="329"/>
    <x v="0"/>
    <s v="music/pop"/>
    <x v="1272"/>
    <x v="120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x v="43"/>
    <x v="0"/>
    <s v="music/pop"/>
    <x v="1273"/>
    <x v="120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x v="17"/>
    <x v="0"/>
    <s v="music/pop"/>
    <x v="1274"/>
    <x v="120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x v="21"/>
    <x v="0"/>
    <s v="music/pop"/>
    <x v="1275"/>
    <x v="12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x v="95"/>
    <x v="0"/>
    <s v="music/pop"/>
    <x v="1276"/>
    <x v="1208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x v="58"/>
    <x v="0"/>
    <s v="music/pop"/>
    <x v="1277"/>
    <x v="1209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x v="30"/>
    <x v="0"/>
    <s v="music/pop"/>
    <x v="1278"/>
    <x v="121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x v="251"/>
    <x v="0"/>
    <s v="music/pop"/>
    <x v="1279"/>
    <x v="121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x v="15"/>
    <x v="0"/>
    <s v="music/pop"/>
    <x v="1280"/>
    <x v="121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x v="141"/>
    <x v="0"/>
    <s v="music/pop"/>
    <x v="1281"/>
    <x v="121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x v="318"/>
    <x v="0"/>
    <s v="music/pop"/>
    <x v="1276"/>
    <x v="121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x v="47"/>
    <x v="0"/>
    <s v="music/pop"/>
    <x v="1282"/>
    <x v="40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x v="23"/>
    <x v="0"/>
    <s v="music/pop"/>
    <x v="946"/>
    <x v="121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x v="99"/>
    <x v="0"/>
    <s v="music/pop"/>
    <x v="1283"/>
    <x v="121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x v="72"/>
    <x v="0"/>
    <s v="music/pop"/>
    <x v="1284"/>
    <x v="121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x v="211"/>
    <x v="0"/>
    <s v="music/pop"/>
    <x v="1285"/>
    <x v="121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x v="116"/>
    <x v="0"/>
    <s v="music/pop"/>
    <x v="1286"/>
    <x v="121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x v="69"/>
    <x v="0"/>
    <s v="music/pop"/>
    <x v="1287"/>
    <x v="122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x v="288"/>
    <x v="0"/>
    <s v="music/pop"/>
    <x v="1288"/>
    <x v="122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x v="288"/>
    <x v="0"/>
    <s v="music/pop"/>
    <x v="1067"/>
    <x v="122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x v="72"/>
    <x v="0"/>
    <s v="music/pop"/>
    <x v="1289"/>
    <x v="122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x v="66"/>
    <x v="0"/>
    <s v="music/pop"/>
    <x v="1290"/>
    <x v="372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x v="20"/>
    <x v="0"/>
    <s v="music/pop"/>
    <x v="1291"/>
    <x v="1224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x v="330"/>
    <x v="1"/>
    <s v="music/faith"/>
    <x v="1292"/>
    <x v="122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x v="78"/>
    <x v="1"/>
    <s v="music/faith"/>
    <x v="109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x v="73"/>
    <x v="1"/>
    <s v="music/faith"/>
    <x v="1293"/>
    <x v="122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x v="21"/>
    <x v="1"/>
    <s v="music/faith"/>
    <x v="1294"/>
    <x v="122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x v="41"/>
    <x v="1"/>
    <s v="music/faith"/>
    <x v="82"/>
    <x v="12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x v="29"/>
    <x v="1"/>
    <s v="music/faith"/>
    <x v="1295"/>
    <x v="66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x v="70"/>
    <x v="1"/>
    <s v="music/faith"/>
    <x v="1296"/>
    <x v="1229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x v="63"/>
    <x v="1"/>
    <s v="music/faith"/>
    <x v="1297"/>
    <x v="1230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0"/>
    <x v="25"/>
    <x v="1"/>
    <s v="music/faith"/>
    <x v="31"/>
    <x v="123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x v="202"/>
    <x v="1"/>
    <s v="music/faith"/>
    <x v="1298"/>
    <x v="123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x v="44"/>
    <x v="1"/>
    <s v="music/faith"/>
    <x v="1299"/>
    <x v="12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x v="41"/>
    <x v="1"/>
    <s v="music/faith"/>
    <x v="1300"/>
    <x v="12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x v="22"/>
    <x v="1"/>
    <s v="music/faith"/>
    <x v="1301"/>
    <x v="436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x v="29"/>
    <x v="1"/>
    <s v="music/faith"/>
    <x v="833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x v="23"/>
    <x v="1"/>
    <s v="music/faith"/>
    <x v="1302"/>
    <x v="123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x v="78"/>
    <x v="1"/>
    <s v="music/faith"/>
    <x v="109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x v="19"/>
    <x v="1"/>
    <s v="music/faith"/>
    <x v="1303"/>
    <x v="123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x v="78"/>
    <x v="1"/>
    <s v="music/faith"/>
    <x v="109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x v="80"/>
    <x v="1"/>
    <s v="music/faith"/>
    <x v="1304"/>
    <x v="1237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x v="1"/>
    <x v="1"/>
    <s v="music/faith"/>
    <x v="1305"/>
    <x v="123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x v="84"/>
    <x v="1"/>
    <s v="music/faith"/>
    <x v="1306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x v="29"/>
    <x v="1"/>
    <s v="music/faith"/>
    <x v="1307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x v="84"/>
    <x v="1"/>
    <s v="music/faith"/>
    <x v="391"/>
    <x v="157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x v="202"/>
    <x v="1"/>
    <s v="music/faith"/>
    <x v="1308"/>
    <x v="123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x v="78"/>
    <x v="1"/>
    <s v="music/faith"/>
    <x v="109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x v="78"/>
    <x v="1"/>
    <s v="music/faith"/>
    <x v="109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x v="82"/>
    <x v="1"/>
    <s v="music/faith"/>
    <x v="1309"/>
    <x v="124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x v="78"/>
    <x v="1"/>
    <s v="music/faith"/>
    <x v="109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x v="80"/>
    <x v="1"/>
    <s v="music/faith"/>
    <x v="1310"/>
    <x v="124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x v="29"/>
    <x v="1"/>
    <s v="music/faith"/>
    <x v="1311"/>
    <x v="44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x v="84"/>
    <x v="1"/>
    <s v="music/faith"/>
    <x v="1131"/>
    <x v="1242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x v="78"/>
    <x v="1"/>
    <s v="music/faith"/>
    <x v="109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x v="29"/>
    <x v="1"/>
    <s v="music/faith"/>
    <x v="131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x v="57"/>
    <x v="1"/>
    <s v="music/faith"/>
    <x v="1313"/>
    <x v="124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x v="84"/>
    <x v="1"/>
    <s v="music/faith"/>
    <x v="881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x v="83"/>
    <x v="1"/>
    <s v="music/faith"/>
    <x v="847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x v="14"/>
    <x v="1"/>
    <s v="music/faith"/>
    <x v="1314"/>
    <x v="1244"/>
    <x v="4"/>
    <x v="28"/>
  </r>
  <r>
    <n v="1718"/>
    <s v="The Prodigal Son"/>
    <s v="A melody for the galaxy."/>
    <n v="35000"/>
    <n v="75"/>
    <x v="2"/>
    <x v="0"/>
    <s v="USD"/>
    <n v="1463201940"/>
    <n v="1459435149"/>
    <x v="0"/>
    <x v="84"/>
    <x v="1"/>
    <s v="music/faith"/>
    <x v="1315"/>
    <x v="839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x v="83"/>
    <x v="1"/>
    <s v="music/faith"/>
    <x v="1316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x v="22"/>
    <x v="1"/>
    <s v="music/faith"/>
    <x v="1317"/>
    <x v="124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x v="78"/>
    <x v="1"/>
    <s v="music/faith"/>
    <x v="109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x v="29"/>
    <x v="1"/>
    <s v="music/faith"/>
    <x v="1318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x v="83"/>
    <x v="1"/>
    <s v="music/faith"/>
    <x v="896"/>
    <x v="124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x v="80"/>
    <x v="1"/>
    <s v="music/faith"/>
    <x v="1319"/>
    <x v="44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x v="82"/>
    <x v="1"/>
    <s v="music/faith"/>
    <x v="1320"/>
    <x v="1247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x v="38"/>
    <x v="1"/>
    <s v="music/faith"/>
    <x v="1321"/>
    <x v="124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x v="29"/>
    <x v="1"/>
    <s v="music/faith"/>
    <x v="108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x v="63"/>
    <x v="1"/>
    <s v="music/faith"/>
    <x v="1322"/>
    <x v="124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x v="78"/>
    <x v="1"/>
    <s v="music/faith"/>
    <x v="109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x v="78"/>
    <x v="1"/>
    <s v="music/faith"/>
    <x v="109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x v="78"/>
    <x v="1"/>
    <s v="music/faith"/>
    <x v="109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x v="78"/>
    <x v="1"/>
    <s v="music/faith"/>
    <x v="109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x v="78"/>
    <x v="1"/>
    <s v="music/faith"/>
    <x v="109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x v="29"/>
    <x v="1"/>
    <s v="music/faith"/>
    <x v="1323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x v="84"/>
    <x v="1"/>
    <s v="music/faith"/>
    <x v="1324"/>
    <x v="698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x v="29"/>
    <x v="1"/>
    <s v="music/faith"/>
    <x v="1325"/>
    <x v="125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x v="41"/>
    <x v="1"/>
    <s v="music/faith"/>
    <x v="1212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x v="29"/>
    <x v="1"/>
    <s v="music/faith"/>
    <x v="177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x v="29"/>
    <x v="1"/>
    <s v="music/faith"/>
    <x v="37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x v="78"/>
    <x v="1"/>
    <s v="music/faith"/>
    <x v="109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x v="47"/>
    <x v="0"/>
    <s v="photography/photobooks"/>
    <x v="1326"/>
    <x v="125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x v="69"/>
    <x v="0"/>
    <s v="photography/photobooks"/>
    <x v="648"/>
    <x v="125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x v="85"/>
    <x v="0"/>
    <s v="photography/photobooks"/>
    <x v="1327"/>
    <x v="12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x v="16"/>
    <x v="0"/>
    <s v="photography/photobooks"/>
    <x v="1328"/>
    <x v="125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x v="30"/>
    <x v="0"/>
    <s v="photography/photobooks"/>
    <x v="1329"/>
    <x v="125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x v="329"/>
    <x v="0"/>
    <s v="photography/photobooks"/>
    <x v="1330"/>
    <x v="125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x v="180"/>
    <x v="0"/>
    <s v="photography/photobooks"/>
    <x v="1331"/>
    <x v="1257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x v="331"/>
    <x v="0"/>
    <s v="photography/photobooks"/>
    <x v="1332"/>
    <x v="125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x v="132"/>
    <x v="0"/>
    <s v="photography/photobooks"/>
    <x v="1333"/>
    <x v="125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x v="207"/>
    <x v="0"/>
    <s v="photography/photobooks"/>
    <x v="1334"/>
    <x v="126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x v="42"/>
    <x v="0"/>
    <s v="photography/photobooks"/>
    <x v="1335"/>
    <x v="1261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x v="240"/>
    <x v="0"/>
    <s v="photography/photobooks"/>
    <x v="1336"/>
    <x v="126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x v="2"/>
    <x v="0"/>
    <s v="photography/photobooks"/>
    <x v="1277"/>
    <x v="12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x v="240"/>
    <x v="0"/>
    <s v="photography/photobooks"/>
    <x v="1337"/>
    <x v="126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x v="80"/>
    <x v="0"/>
    <s v="photography/photobooks"/>
    <x v="43"/>
    <x v="50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x v="148"/>
    <x v="0"/>
    <s v="photography/photobooks"/>
    <x v="1338"/>
    <x v="1265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x v="25"/>
    <x v="0"/>
    <s v="photography/photobooks"/>
    <x v="1339"/>
    <x v="126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x v="74"/>
    <x v="0"/>
    <s v="photography/photobooks"/>
    <x v="1340"/>
    <x v="126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x v="72"/>
    <x v="0"/>
    <s v="photography/photobooks"/>
    <x v="15"/>
    <x v="126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x v="332"/>
    <x v="0"/>
    <s v="photography/photobooks"/>
    <x v="1341"/>
    <x v="126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x v="83"/>
    <x v="0"/>
    <s v="photography/photobooks"/>
    <x v="1342"/>
    <x v="127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x v="20"/>
    <x v="0"/>
    <s v="photography/photobooks"/>
    <x v="1343"/>
    <x v="127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x v="115"/>
    <x v="0"/>
    <s v="photography/photobooks"/>
    <x v="1344"/>
    <x v="127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x v="70"/>
    <x v="1"/>
    <s v="photography/photobooks"/>
    <x v="1345"/>
    <x v="127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x v="273"/>
    <x v="1"/>
    <s v="photography/photobooks"/>
    <x v="1346"/>
    <x v="127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x v="78"/>
    <x v="1"/>
    <s v="photography/photobooks"/>
    <x v="109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x v="70"/>
    <x v="1"/>
    <s v="photography/photobooks"/>
    <x v="1347"/>
    <x v="127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x v="41"/>
    <x v="1"/>
    <s v="photography/photobooks"/>
    <x v="1348"/>
    <x v="1276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x v="19"/>
    <x v="1"/>
    <s v="photography/photobooks"/>
    <x v="1349"/>
    <x v="127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x v="297"/>
    <x v="1"/>
    <s v="photography/photobooks"/>
    <x v="1350"/>
    <x v="456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x v="20"/>
    <x v="1"/>
    <s v="photography/photobooks"/>
    <x v="1351"/>
    <x v="127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x v="10"/>
    <x v="1"/>
    <s v="photography/photobooks"/>
    <x v="1352"/>
    <x v="12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x v="10"/>
    <x v="1"/>
    <s v="photography/photobooks"/>
    <x v="1353"/>
    <x v="128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x v="62"/>
    <x v="1"/>
    <s v="photography/photobooks"/>
    <x v="768"/>
    <x v="128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x v="204"/>
    <x v="1"/>
    <s v="photography/photobooks"/>
    <x v="1354"/>
    <x v="128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x v="80"/>
    <x v="1"/>
    <s v="photography/photobooks"/>
    <x v="1355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x v="73"/>
    <x v="1"/>
    <s v="photography/photobooks"/>
    <x v="1356"/>
    <x v="128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x v="41"/>
    <x v="1"/>
    <s v="photography/photobooks"/>
    <x v="1357"/>
    <x v="128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x v="44"/>
    <x v="1"/>
    <s v="photography/photobooks"/>
    <x v="1358"/>
    <x v="128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x v="215"/>
    <x v="1"/>
    <s v="photography/photobooks"/>
    <x v="1359"/>
    <x v="128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x v="54"/>
    <x v="1"/>
    <s v="photography/photobooks"/>
    <x v="1360"/>
    <x v="128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x v="88"/>
    <x v="1"/>
    <s v="photography/photobooks"/>
    <x v="1361"/>
    <x v="1288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x v="333"/>
    <x v="1"/>
    <s v="photography/photobooks"/>
    <x v="1362"/>
    <x v="12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x v="51"/>
    <x v="1"/>
    <s v="photography/photobooks"/>
    <x v="1363"/>
    <x v="129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x v="52"/>
    <x v="1"/>
    <s v="photography/photobooks"/>
    <x v="1364"/>
    <x v="1291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x v="60"/>
    <x v="1"/>
    <s v="photography/photobooks"/>
    <x v="1365"/>
    <x v="129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x v="54"/>
    <x v="1"/>
    <s v="photography/photobooks"/>
    <x v="1366"/>
    <x v="1293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x v="80"/>
    <x v="1"/>
    <s v="photography/photobooks"/>
    <x v="1367"/>
    <x v="109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x v="80"/>
    <x v="1"/>
    <s v="photography/photobooks"/>
    <x v="724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x v="41"/>
    <x v="1"/>
    <s v="photography/photobooks"/>
    <x v="1368"/>
    <x v="1294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x v="80"/>
    <x v="1"/>
    <s v="photography/photobooks"/>
    <x v="1369"/>
    <x v="129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x v="237"/>
    <x v="1"/>
    <s v="photography/photobooks"/>
    <x v="1370"/>
    <x v="1296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x v="84"/>
    <x v="1"/>
    <s v="photography/photobooks"/>
    <x v="843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x v="59"/>
    <x v="1"/>
    <s v="photography/photobooks"/>
    <x v="1371"/>
    <x v="1297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x v="75"/>
    <x v="1"/>
    <s v="photography/photobooks"/>
    <x v="1372"/>
    <x v="12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x v="48"/>
    <x v="1"/>
    <s v="photography/photobooks"/>
    <x v="1373"/>
    <x v="129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x v="205"/>
    <x v="1"/>
    <s v="photography/photobooks"/>
    <x v="697"/>
    <x v="130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x v="77"/>
    <x v="1"/>
    <s v="photography/photobooks"/>
    <x v="1374"/>
    <x v="1301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x v="79"/>
    <x v="1"/>
    <s v="photography/photobooks"/>
    <x v="1375"/>
    <x v="130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x v="116"/>
    <x v="1"/>
    <s v="photography/photobooks"/>
    <x v="1376"/>
    <x v="130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x v="77"/>
    <x v="1"/>
    <s v="photography/photobooks"/>
    <x v="1377"/>
    <x v="130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x v="59"/>
    <x v="1"/>
    <s v="photography/photobooks"/>
    <x v="1378"/>
    <x v="130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x v="11"/>
    <x v="1"/>
    <s v="photography/photobooks"/>
    <x v="1379"/>
    <x v="130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x v="47"/>
    <x v="1"/>
    <s v="photography/photobooks"/>
    <x v="1380"/>
    <x v="1307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x v="259"/>
    <x v="1"/>
    <s v="photography/photobooks"/>
    <x v="1381"/>
    <x v="1308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x v="22"/>
    <x v="1"/>
    <s v="photography/photobooks"/>
    <x v="1382"/>
    <x v="1309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x v="22"/>
    <x v="1"/>
    <s v="photography/photobooks"/>
    <x v="1383"/>
    <x v="131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x v="93"/>
    <x v="1"/>
    <s v="photography/photobooks"/>
    <x v="1384"/>
    <x v="131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x v="82"/>
    <x v="1"/>
    <s v="photography/photobooks"/>
    <x v="1385"/>
    <x v="131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x v="84"/>
    <x v="1"/>
    <s v="photography/photobooks"/>
    <x v="422"/>
    <x v="507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x v="55"/>
    <x v="1"/>
    <s v="photography/photobooks"/>
    <x v="1386"/>
    <x v="131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x v="23"/>
    <x v="1"/>
    <s v="photography/photobooks"/>
    <x v="1387"/>
    <x v="13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x v="78"/>
    <x v="1"/>
    <s v="photography/photobooks"/>
    <x v="109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x v="205"/>
    <x v="1"/>
    <s v="photography/photobooks"/>
    <x v="1388"/>
    <x v="1315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x v="78"/>
    <x v="1"/>
    <s v="photography/photobooks"/>
    <x v="109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x v="79"/>
    <x v="1"/>
    <s v="photography/photobooks"/>
    <x v="1389"/>
    <x v="131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x v="61"/>
    <x v="1"/>
    <s v="photography/photobooks"/>
    <x v="1390"/>
    <x v="1317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x v="78"/>
    <x v="1"/>
    <s v="photography/photobooks"/>
    <x v="109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x v="80"/>
    <x v="1"/>
    <s v="photography/photobooks"/>
    <x v="1391"/>
    <x v="131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x v="22"/>
    <x v="1"/>
    <s v="photography/photobooks"/>
    <x v="1392"/>
    <x v="1319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x v="7"/>
    <x v="0"/>
    <s v="music/rock"/>
    <x v="1393"/>
    <x v="1320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x v="202"/>
    <x v="0"/>
    <s v="music/rock"/>
    <x v="31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x v="51"/>
    <x v="0"/>
    <s v="music/rock"/>
    <x v="1394"/>
    <x v="1321"/>
    <x v="4"/>
    <x v="11"/>
  </r>
  <r>
    <n v="1824"/>
    <s v="Tin Man's Broken Wisdom Fund"/>
    <s v="cd fund raiser"/>
    <n v="3000"/>
    <n v="3002"/>
    <x v="0"/>
    <x v="0"/>
    <s v="USD"/>
    <n v="1389146880"/>
    <n v="1387403967"/>
    <x v="0"/>
    <x v="244"/>
    <x v="0"/>
    <s v="music/rock"/>
    <x v="1395"/>
    <x v="132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x v="133"/>
    <x v="0"/>
    <s v="music/rock"/>
    <x v="1396"/>
    <x v="1323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x v="44"/>
    <x v="0"/>
    <s v="music/rock"/>
    <x v="50"/>
    <x v="132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x v="93"/>
    <x v="0"/>
    <s v="music/rock"/>
    <x v="1397"/>
    <x v="132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x v="53"/>
    <x v="0"/>
    <s v="music/rock"/>
    <x v="1398"/>
    <x v="132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x v="51"/>
    <x v="0"/>
    <s v="music/rock"/>
    <x v="1399"/>
    <x v="132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x v="334"/>
    <x v="0"/>
    <s v="music/rock"/>
    <x v="1400"/>
    <x v="13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x v="25"/>
    <x v="0"/>
    <s v="music/rock"/>
    <x v="288"/>
    <x v="132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x v="9"/>
    <x v="0"/>
    <s v="music/rock"/>
    <x v="1401"/>
    <x v="38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x v="20"/>
    <x v="0"/>
    <s v="music/rock"/>
    <x v="1402"/>
    <x v="84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x v="240"/>
    <x v="0"/>
    <s v="music/rock"/>
    <x v="1403"/>
    <x v="1330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x v="202"/>
    <x v="0"/>
    <s v="music/rock"/>
    <x v="87"/>
    <x v="133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x v="165"/>
    <x v="0"/>
    <s v="music/rock"/>
    <x v="1404"/>
    <x v="133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x v="209"/>
    <x v="0"/>
    <s v="music/rock"/>
    <x v="1405"/>
    <x v="133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x v="33"/>
    <x v="0"/>
    <s v="music/rock"/>
    <x v="1406"/>
    <x v="1334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x v="43"/>
    <x v="0"/>
    <s v="music/rock"/>
    <x v="1407"/>
    <x v="133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x v="62"/>
    <x v="0"/>
    <s v="music/rock"/>
    <x v="1408"/>
    <x v="133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x v="244"/>
    <x v="0"/>
    <s v="music/rock"/>
    <x v="1409"/>
    <x v="133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x v="64"/>
    <x v="0"/>
    <s v="music/rock"/>
    <x v="1410"/>
    <x v="1338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x v="179"/>
    <x v="0"/>
    <s v="music/rock"/>
    <x v="1411"/>
    <x v="133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x v="9"/>
    <x v="0"/>
    <s v="music/rock"/>
    <x v="578"/>
    <x v="134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x v="10"/>
    <x v="0"/>
    <s v="music/rock"/>
    <x v="31"/>
    <x v="134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x v="335"/>
    <x v="0"/>
    <s v="music/rock"/>
    <x v="1412"/>
    <x v="134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x v="44"/>
    <x v="0"/>
    <s v="music/rock"/>
    <x v="1413"/>
    <x v="134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x v="54"/>
    <x v="0"/>
    <s v="music/rock"/>
    <x v="1414"/>
    <x v="134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x v="22"/>
    <x v="0"/>
    <s v="music/rock"/>
    <x v="1415"/>
    <x v="134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x v="122"/>
    <x v="0"/>
    <s v="music/rock"/>
    <x v="1416"/>
    <x v="13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x v="55"/>
    <x v="0"/>
    <s v="music/rock"/>
    <x v="1417"/>
    <x v="1347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x v="132"/>
    <x v="0"/>
    <s v="music/rock"/>
    <x v="1418"/>
    <x v="134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x v="25"/>
    <x v="0"/>
    <s v="music/rock"/>
    <x v="1419"/>
    <x v="134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x v="49"/>
    <x v="0"/>
    <s v="music/rock"/>
    <x v="1420"/>
    <x v="1350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x v="277"/>
    <x v="0"/>
    <s v="music/rock"/>
    <x v="1421"/>
    <x v="135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x v="44"/>
    <x v="0"/>
    <s v="music/rock"/>
    <x v="982"/>
    <x v="135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x v="19"/>
    <x v="0"/>
    <s v="music/rock"/>
    <x v="31"/>
    <x v="135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x v="184"/>
    <x v="0"/>
    <s v="music/rock"/>
    <x v="1422"/>
    <x v="135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x v="66"/>
    <x v="0"/>
    <s v="music/rock"/>
    <x v="1423"/>
    <x v="135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x v="10"/>
    <x v="0"/>
    <s v="music/rock"/>
    <x v="1424"/>
    <x v="1356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x v="78"/>
    <x v="1"/>
    <s v="games/mobile games"/>
    <x v="109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x v="38"/>
    <x v="1"/>
    <s v="games/mobile games"/>
    <x v="1425"/>
    <x v="1357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x v="84"/>
    <x v="1"/>
    <s v="games/mobile games"/>
    <x v="177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x v="53"/>
    <x v="1"/>
    <s v="games/mobile games"/>
    <x v="1426"/>
    <x v="13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x v="84"/>
    <x v="1"/>
    <s v="games/mobile games"/>
    <x v="1427"/>
    <x v="45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x v="84"/>
    <x v="1"/>
    <s v="games/mobile games"/>
    <x v="724"/>
    <x v="37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x v="29"/>
    <x v="1"/>
    <s v="games/mobile games"/>
    <x v="833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x v="57"/>
    <x v="1"/>
    <s v="games/mobile games"/>
    <x v="1428"/>
    <x v="13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x v="78"/>
    <x v="1"/>
    <s v="games/mobile games"/>
    <x v="109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x v="202"/>
    <x v="1"/>
    <s v="games/mobile games"/>
    <x v="1429"/>
    <x v="136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x v="195"/>
    <x v="1"/>
    <s v="games/mobile games"/>
    <x v="1430"/>
    <x v="136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x v="62"/>
    <x v="1"/>
    <s v="games/mobile games"/>
    <x v="550"/>
    <x v="136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x v="84"/>
    <x v="1"/>
    <s v="games/mobile games"/>
    <x v="871"/>
    <x v="66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x v="84"/>
    <x v="1"/>
    <s v="games/mobile games"/>
    <x v="1431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x v="83"/>
    <x v="1"/>
    <s v="games/mobile games"/>
    <x v="872"/>
    <x v="136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x v="78"/>
    <x v="1"/>
    <s v="games/mobile games"/>
    <x v="109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x v="78"/>
    <x v="1"/>
    <s v="games/mobile games"/>
    <x v="109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x v="78"/>
    <x v="1"/>
    <s v="games/mobile games"/>
    <x v="109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x v="84"/>
    <x v="1"/>
    <s v="games/mobile games"/>
    <x v="154"/>
    <x v="366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x v="54"/>
    <x v="1"/>
    <s v="games/mobile games"/>
    <x v="1432"/>
    <x v="136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x v="16"/>
    <x v="0"/>
    <s v="music/indie rock"/>
    <x v="1433"/>
    <x v="136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x v="75"/>
    <x v="0"/>
    <s v="music/indie rock"/>
    <x v="1434"/>
    <x v="136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x v="58"/>
    <x v="0"/>
    <s v="music/indie rock"/>
    <x v="1435"/>
    <x v="1367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x v="55"/>
    <x v="0"/>
    <s v="music/indie rock"/>
    <x v="1436"/>
    <x v="1368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x v="217"/>
    <x v="0"/>
    <s v="music/indie rock"/>
    <x v="1437"/>
    <x v="13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x v="60"/>
    <x v="0"/>
    <s v="music/indie rock"/>
    <x v="1438"/>
    <x v="1370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x v="22"/>
    <x v="0"/>
    <s v="music/indie rock"/>
    <x v="1439"/>
    <x v="137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x v="30"/>
    <x v="0"/>
    <s v="music/indie rock"/>
    <x v="1440"/>
    <x v="137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x v="34"/>
    <x v="0"/>
    <s v="music/indie rock"/>
    <x v="15"/>
    <x v="137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x v="336"/>
    <x v="0"/>
    <s v="music/indie rock"/>
    <x v="1441"/>
    <x v="1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x v="148"/>
    <x v="0"/>
    <s v="music/indie rock"/>
    <x v="1442"/>
    <x v="137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x v="55"/>
    <x v="0"/>
    <s v="music/indie rock"/>
    <x v="1443"/>
    <x v="137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x v="43"/>
    <x v="0"/>
    <s v="music/indie rock"/>
    <x v="87"/>
    <x v="137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x v="9"/>
    <x v="0"/>
    <s v="music/indie rock"/>
    <x v="1444"/>
    <x v="137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x v="5"/>
    <x v="0"/>
    <s v="music/indie rock"/>
    <x v="1445"/>
    <x v="137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x v="62"/>
    <x v="0"/>
    <s v="music/indie rock"/>
    <x v="1446"/>
    <x v="138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x v="275"/>
    <x v="0"/>
    <s v="music/indie rock"/>
    <x v="1447"/>
    <x v="138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x v="64"/>
    <x v="0"/>
    <s v="music/indie rock"/>
    <x v="1448"/>
    <x v="138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x v="288"/>
    <x v="0"/>
    <s v="music/indie rock"/>
    <x v="25"/>
    <x v="138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x v="241"/>
    <x v="0"/>
    <s v="music/indie rock"/>
    <x v="1449"/>
    <x v="138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x v="20"/>
    <x v="1"/>
    <s v="technology/gadgets"/>
    <x v="1450"/>
    <x v="138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x v="83"/>
    <x v="1"/>
    <s v="technology/gadgets"/>
    <x v="444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x v="14"/>
    <x v="1"/>
    <s v="technology/gadgets"/>
    <x v="1451"/>
    <x v="138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x v="84"/>
    <x v="1"/>
    <s v="technology/gadgets"/>
    <x v="370"/>
    <x v="38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x v="80"/>
    <x v="1"/>
    <s v="technology/gadgets"/>
    <x v="1452"/>
    <x v="68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x v="221"/>
    <x v="1"/>
    <s v="technology/gadgets"/>
    <x v="1453"/>
    <x v="138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x v="80"/>
    <x v="1"/>
    <s v="technology/gadgets"/>
    <x v="1454"/>
    <x v="124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x v="80"/>
    <x v="1"/>
    <s v="technology/gadgets"/>
    <x v="1455"/>
    <x v="138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x v="44"/>
    <x v="1"/>
    <s v="technology/gadgets"/>
    <x v="1456"/>
    <x v="138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x v="168"/>
    <x v="1"/>
    <s v="technology/gadgets"/>
    <x v="1457"/>
    <x v="139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x v="29"/>
    <x v="1"/>
    <s v="technology/gadgets"/>
    <x v="1458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x v="288"/>
    <x v="1"/>
    <s v="technology/gadgets"/>
    <x v="1459"/>
    <x v="139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x v="55"/>
    <x v="1"/>
    <s v="technology/gadgets"/>
    <x v="1460"/>
    <x v="13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x v="84"/>
    <x v="1"/>
    <s v="technology/gadgets"/>
    <x v="1461"/>
    <x v="18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x v="80"/>
    <x v="1"/>
    <s v="technology/gadgets"/>
    <x v="1462"/>
    <x v="453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x v="79"/>
    <x v="1"/>
    <s v="technology/gadgets"/>
    <x v="872"/>
    <x v="1363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x v="16"/>
    <x v="1"/>
    <s v="technology/gadgets"/>
    <x v="1463"/>
    <x v="13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x v="82"/>
    <x v="1"/>
    <s v="technology/gadgets"/>
    <x v="1464"/>
    <x v="68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x v="22"/>
    <x v="1"/>
    <s v="technology/gadgets"/>
    <x v="1465"/>
    <x v="139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x v="217"/>
    <x v="1"/>
    <s v="technology/gadgets"/>
    <x v="1466"/>
    <x v="139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x v="44"/>
    <x v="0"/>
    <s v="music/indie rock"/>
    <x v="346"/>
    <x v="12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x v="31"/>
    <x v="0"/>
    <s v="music/indie rock"/>
    <x v="1467"/>
    <x v="139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x v="62"/>
    <x v="0"/>
    <s v="music/indie rock"/>
    <x v="1468"/>
    <x v="139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x v="51"/>
    <x v="0"/>
    <s v="music/indie rock"/>
    <x v="316"/>
    <x v="139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x v="47"/>
    <x v="0"/>
    <s v="music/indie rock"/>
    <x v="1469"/>
    <x v="139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x v="329"/>
    <x v="0"/>
    <s v="music/indie rock"/>
    <x v="1470"/>
    <x v="140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0"/>
    <x v="202"/>
    <x v="0"/>
    <s v="music/indie rock"/>
    <x v="101"/>
    <x v="140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x v="69"/>
    <x v="0"/>
    <s v="music/indie rock"/>
    <x v="1471"/>
    <x v="140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x v="11"/>
    <x v="0"/>
    <s v="music/indie rock"/>
    <x v="1472"/>
    <x v="140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x v="55"/>
    <x v="0"/>
    <s v="music/indie rock"/>
    <x v="74"/>
    <x v="140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x v="133"/>
    <x v="0"/>
    <s v="music/indie rock"/>
    <x v="1473"/>
    <x v="140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x v="144"/>
    <x v="0"/>
    <s v="music/indie rock"/>
    <x v="1474"/>
    <x v="14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x v="238"/>
    <x v="0"/>
    <s v="music/indie rock"/>
    <x v="1475"/>
    <x v="14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x v="99"/>
    <x v="0"/>
    <s v="music/indie rock"/>
    <x v="1476"/>
    <x v="140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x v="133"/>
    <x v="0"/>
    <s v="music/indie rock"/>
    <x v="1477"/>
    <x v="140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x v="108"/>
    <x v="0"/>
    <s v="music/indie rock"/>
    <x v="1478"/>
    <x v="141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x v="60"/>
    <x v="0"/>
    <s v="music/indie rock"/>
    <x v="1479"/>
    <x v="141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x v="229"/>
    <x v="0"/>
    <s v="music/indie rock"/>
    <x v="1480"/>
    <x v="141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x v="93"/>
    <x v="0"/>
    <s v="music/indie rock"/>
    <x v="1076"/>
    <x v="141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x v="162"/>
    <x v="0"/>
    <s v="music/indie rock"/>
    <x v="1481"/>
    <x v="14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x v="337"/>
    <x v="0"/>
    <s v="technology/hardware"/>
    <x v="1482"/>
    <x v="141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x v="195"/>
    <x v="0"/>
    <s v="technology/hardware"/>
    <x v="1483"/>
    <x v="141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x v="338"/>
    <x v="0"/>
    <s v="technology/hardware"/>
    <x v="1484"/>
    <x v="141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x v="339"/>
    <x v="0"/>
    <s v="technology/hardware"/>
    <x v="1485"/>
    <x v="141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x v="340"/>
    <x v="0"/>
    <s v="technology/hardware"/>
    <x v="1486"/>
    <x v="141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x v="16"/>
    <x v="0"/>
    <s v="technology/hardware"/>
    <x v="1487"/>
    <x v="142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x v="23"/>
    <x v="0"/>
    <s v="technology/hardware"/>
    <x v="1488"/>
    <x v="142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x v="341"/>
    <x v="0"/>
    <s v="technology/hardware"/>
    <x v="1489"/>
    <x v="142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x v="342"/>
    <x v="0"/>
    <s v="technology/hardware"/>
    <x v="1490"/>
    <x v="142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x v="343"/>
    <x v="0"/>
    <s v="technology/hardware"/>
    <x v="1491"/>
    <x v="142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x v="344"/>
    <x v="0"/>
    <s v="technology/hardware"/>
    <x v="1492"/>
    <x v="142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x v="345"/>
    <x v="0"/>
    <s v="technology/hardware"/>
    <x v="1493"/>
    <x v="142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x v="206"/>
    <x v="0"/>
    <s v="technology/hardware"/>
    <x v="1494"/>
    <x v="1427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x v="119"/>
    <x v="0"/>
    <s v="technology/hardware"/>
    <x v="1495"/>
    <x v="142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x v="126"/>
    <x v="0"/>
    <s v="technology/hardware"/>
    <x v="1496"/>
    <x v="142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x v="346"/>
    <x v="0"/>
    <s v="technology/hardware"/>
    <x v="1497"/>
    <x v="143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x v="347"/>
    <x v="0"/>
    <s v="technology/hardware"/>
    <x v="1498"/>
    <x v="143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x v="348"/>
    <x v="0"/>
    <s v="technology/hardware"/>
    <x v="1499"/>
    <x v="143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x v="349"/>
    <x v="0"/>
    <s v="technology/hardware"/>
    <x v="1500"/>
    <x v="143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x v="51"/>
    <x v="0"/>
    <s v="technology/hardware"/>
    <x v="1501"/>
    <x v="143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x v="350"/>
    <x v="0"/>
    <s v="technology/hardware"/>
    <x v="1502"/>
    <x v="143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x v="351"/>
    <x v="0"/>
    <s v="technology/hardware"/>
    <x v="1503"/>
    <x v="143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x v="242"/>
    <x v="0"/>
    <s v="technology/hardware"/>
    <x v="1504"/>
    <x v="143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x v="352"/>
    <x v="0"/>
    <s v="technology/hardware"/>
    <x v="1505"/>
    <x v="143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x v="273"/>
    <x v="0"/>
    <s v="technology/hardware"/>
    <x v="1506"/>
    <x v="143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x v="353"/>
    <x v="0"/>
    <s v="technology/hardware"/>
    <x v="1507"/>
    <x v="144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x v="316"/>
    <x v="0"/>
    <s v="technology/hardware"/>
    <x v="1508"/>
    <x v="144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x v="354"/>
    <x v="0"/>
    <s v="technology/hardware"/>
    <x v="1509"/>
    <x v="144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x v="355"/>
    <x v="0"/>
    <s v="technology/hardware"/>
    <x v="1510"/>
    <x v="144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x v="356"/>
    <x v="0"/>
    <s v="technology/hardware"/>
    <x v="1511"/>
    <x v="144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x v="357"/>
    <x v="0"/>
    <s v="technology/hardware"/>
    <x v="1512"/>
    <x v="144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x v="146"/>
    <x v="0"/>
    <s v="technology/hardware"/>
    <x v="1513"/>
    <x v="144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x v="358"/>
    <x v="0"/>
    <s v="technology/hardware"/>
    <x v="1514"/>
    <x v="144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x v="359"/>
    <x v="0"/>
    <s v="technology/hardware"/>
    <x v="1515"/>
    <x v="144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x v="35"/>
    <x v="0"/>
    <s v="technology/hardware"/>
    <x v="1516"/>
    <x v="144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x v="360"/>
    <x v="0"/>
    <s v="technology/hardware"/>
    <x v="1517"/>
    <x v="145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x v="361"/>
    <x v="0"/>
    <s v="technology/hardware"/>
    <x v="1518"/>
    <x v="145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x v="362"/>
    <x v="0"/>
    <s v="technology/hardware"/>
    <x v="1519"/>
    <x v="145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x v="363"/>
    <x v="0"/>
    <s v="technology/hardware"/>
    <x v="1520"/>
    <x v="145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x v="364"/>
    <x v="0"/>
    <s v="technology/hardware"/>
    <x v="1521"/>
    <x v="145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x v="8"/>
    <x v="1"/>
    <s v="photography/people"/>
    <x v="1522"/>
    <x v="145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x v="78"/>
    <x v="1"/>
    <s v="photography/people"/>
    <x v="109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x v="38"/>
    <x v="1"/>
    <s v="photography/people"/>
    <x v="1523"/>
    <x v="1456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x v="63"/>
    <x v="1"/>
    <s v="photography/people"/>
    <x v="1524"/>
    <x v="145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x v="80"/>
    <x v="1"/>
    <s v="photography/people"/>
    <x v="1525"/>
    <x v="8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x v="29"/>
    <x v="1"/>
    <s v="photography/people"/>
    <x v="833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x v="33"/>
    <x v="1"/>
    <s v="photography/people"/>
    <x v="1526"/>
    <x v="1458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0"/>
    <x v="29"/>
    <x v="1"/>
    <s v="photography/people"/>
    <x v="151"/>
    <x v="38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x v="29"/>
    <x v="1"/>
    <s v="photography/people"/>
    <x v="460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x v="81"/>
    <x v="1"/>
    <s v="photography/people"/>
    <x v="1527"/>
    <x v="1459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x v="83"/>
    <x v="1"/>
    <s v="photography/people"/>
    <x v="1528"/>
    <x v="146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x v="84"/>
    <x v="1"/>
    <s v="photography/people"/>
    <x v="1529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x v="78"/>
    <x v="1"/>
    <s v="photography/people"/>
    <x v="109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x v="78"/>
    <x v="1"/>
    <s v="photography/people"/>
    <x v="109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x v="83"/>
    <x v="1"/>
    <s v="photography/people"/>
    <x v="1530"/>
    <x v="43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x v="78"/>
    <x v="1"/>
    <s v="photography/people"/>
    <x v="109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x v="78"/>
    <x v="1"/>
    <s v="photography/people"/>
    <x v="109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x v="83"/>
    <x v="1"/>
    <s v="photography/people"/>
    <x v="1531"/>
    <x v="146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x v="63"/>
    <x v="1"/>
    <s v="photography/people"/>
    <x v="1532"/>
    <x v="146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x v="20"/>
    <x v="1"/>
    <s v="photography/people"/>
    <x v="856"/>
    <x v="38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x v="365"/>
    <x v="0"/>
    <s v="technology/hardware"/>
    <x v="1533"/>
    <x v="146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x v="366"/>
    <x v="0"/>
    <s v="technology/hardware"/>
    <x v="1534"/>
    <x v="146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x v="57"/>
    <x v="0"/>
    <s v="technology/hardware"/>
    <x v="1535"/>
    <x v="146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x v="178"/>
    <x v="0"/>
    <s v="technology/hardware"/>
    <x v="1536"/>
    <x v="146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x v="277"/>
    <x v="0"/>
    <s v="technology/hardware"/>
    <x v="1537"/>
    <x v="146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x v="175"/>
    <x v="0"/>
    <s v="technology/hardware"/>
    <x v="1538"/>
    <x v="146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x v="89"/>
    <x v="0"/>
    <s v="technology/hardware"/>
    <x v="1539"/>
    <x v="146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x v="14"/>
    <x v="0"/>
    <s v="technology/hardware"/>
    <x v="1540"/>
    <x v="147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x v="367"/>
    <x v="0"/>
    <s v="technology/hardware"/>
    <x v="1541"/>
    <x v="147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x v="368"/>
    <x v="0"/>
    <s v="technology/hardware"/>
    <x v="1542"/>
    <x v="147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x v="369"/>
    <x v="0"/>
    <s v="technology/hardware"/>
    <x v="1543"/>
    <x v="147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x v="275"/>
    <x v="0"/>
    <s v="technology/hardware"/>
    <x v="1544"/>
    <x v="147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x v="370"/>
    <x v="0"/>
    <s v="technology/hardware"/>
    <x v="1545"/>
    <x v="147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x v="371"/>
    <x v="0"/>
    <s v="technology/hardware"/>
    <x v="1546"/>
    <x v="147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x v="372"/>
    <x v="0"/>
    <s v="technology/hardware"/>
    <x v="1547"/>
    <x v="147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x v="373"/>
    <x v="0"/>
    <s v="technology/hardware"/>
    <x v="1548"/>
    <x v="147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x v="374"/>
    <x v="0"/>
    <s v="technology/hardware"/>
    <x v="1549"/>
    <x v="147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x v="375"/>
    <x v="0"/>
    <s v="technology/hardware"/>
    <x v="1550"/>
    <x v="148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x v="376"/>
    <x v="0"/>
    <s v="technology/hardware"/>
    <x v="1551"/>
    <x v="148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x v="259"/>
    <x v="0"/>
    <s v="technology/hardware"/>
    <x v="1552"/>
    <x v="148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x v="195"/>
    <x v="0"/>
    <s v="technology/hardware"/>
    <x v="1553"/>
    <x v="148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x v="166"/>
    <x v="0"/>
    <s v="technology/hardware"/>
    <x v="1554"/>
    <x v="148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x v="377"/>
    <x v="0"/>
    <s v="technology/hardware"/>
    <x v="1555"/>
    <x v="1485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x v="217"/>
    <x v="0"/>
    <s v="technology/hardware"/>
    <x v="1556"/>
    <x v="148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x v="378"/>
    <x v="0"/>
    <s v="technology/hardware"/>
    <x v="1557"/>
    <x v="148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x v="379"/>
    <x v="0"/>
    <s v="technology/hardware"/>
    <x v="1558"/>
    <x v="148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x v="380"/>
    <x v="0"/>
    <s v="technology/hardware"/>
    <x v="1559"/>
    <x v="148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x v="1"/>
    <x v="0"/>
    <s v="technology/hardware"/>
    <x v="1560"/>
    <x v="149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x v="225"/>
    <x v="0"/>
    <s v="technology/hardware"/>
    <x v="1561"/>
    <x v="149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x v="381"/>
    <x v="0"/>
    <s v="technology/hardware"/>
    <x v="1562"/>
    <x v="149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x v="278"/>
    <x v="0"/>
    <s v="technology/hardware"/>
    <x v="1563"/>
    <x v="149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x v="382"/>
    <x v="0"/>
    <s v="technology/hardware"/>
    <x v="1564"/>
    <x v="149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x v="150"/>
    <x v="0"/>
    <s v="technology/hardware"/>
    <x v="1565"/>
    <x v="149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x v="278"/>
    <x v="0"/>
    <s v="technology/hardware"/>
    <x v="1566"/>
    <x v="149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x v="383"/>
    <x v="0"/>
    <s v="technology/hardware"/>
    <x v="1567"/>
    <x v="149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x v="384"/>
    <x v="0"/>
    <s v="technology/hardware"/>
    <x v="1568"/>
    <x v="149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x v="385"/>
    <x v="0"/>
    <s v="technology/hardware"/>
    <x v="1569"/>
    <x v="1499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x v="386"/>
    <x v="0"/>
    <s v="technology/hardware"/>
    <x v="1570"/>
    <x v="150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x v="169"/>
    <x v="0"/>
    <s v="technology/hardware"/>
    <x v="1571"/>
    <x v="150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x v="197"/>
    <x v="0"/>
    <s v="technology/hardware"/>
    <x v="1572"/>
    <x v="150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x v="148"/>
    <x v="0"/>
    <s v="technology/hardware"/>
    <x v="1573"/>
    <x v="150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x v="205"/>
    <x v="0"/>
    <s v="technology/hardware"/>
    <x v="1574"/>
    <x v="150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x v="189"/>
    <x v="0"/>
    <s v="technology/hardware"/>
    <x v="1575"/>
    <x v="150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x v="387"/>
    <x v="0"/>
    <s v="technology/hardware"/>
    <x v="1576"/>
    <x v="15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x v="40"/>
    <x v="0"/>
    <s v="technology/hardware"/>
    <x v="1577"/>
    <x v="150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x v="37"/>
    <x v="0"/>
    <s v="technology/hardware"/>
    <x v="1578"/>
    <x v="150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x v="388"/>
    <x v="0"/>
    <s v="technology/hardware"/>
    <x v="1579"/>
    <x v="150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x v="389"/>
    <x v="0"/>
    <s v="technology/hardware"/>
    <x v="1580"/>
    <x v="1510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x v="390"/>
    <x v="0"/>
    <s v="technology/hardware"/>
    <x v="1581"/>
    <x v="151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x v="203"/>
    <x v="0"/>
    <s v="technology/hardware"/>
    <x v="1582"/>
    <x v="151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x v="391"/>
    <x v="0"/>
    <s v="technology/hardware"/>
    <x v="1583"/>
    <x v="151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x v="392"/>
    <x v="0"/>
    <s v="technology/hardware"/>
    <x v="1584"/>
    <x v="151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x v="212"/>
    <x v="0"/>
    <s v="technology/hardware"/>
    <x v="1585"/>
    <x v="151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x v="393"/>
    <x v="0"/>
    <s v="technology/hardware"/>
    <x v="1586"/>
    <x v="1516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x v="21"/>
    <x v="0"/>
    <s v="technology/hardware"/>
    <x v="1587"/>
    <x v="151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x v="394"/>
    <x v="0"/>
    <s v="technology/hardware"/>
    <x v="1588"/>
    <x v="151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x v="395"/>
    <x v="0"/>
    <s v="technology/hardware"/>
    <x v="1589"/>
    <x v="1519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x v="396"/>
    <x v="0"/>
    <s v="technology/hardware"/>
    <x v="1590"/>
    <x v="152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x v="269"/>
    <x v="0"/>
    <s v="technology/hardware"/>
    <x v="1591"/>
    <x v="152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x v="397"/>
    <x v="0"/>
    <s v="technology/hardware"/>
    <x v="1592"/>
    <x v="152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x v="2"/>
    <x v="0"/>
    <s v="technology/hardware"/>
    <x v="1593"/>
    <x v="152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x v="398"/>
    <x v="0"/>
    <s v="technology/hardware"/>
    <x v="1594"/>
    <x v="1524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x v="72"/>
    <x v="0"/>
    <s v="technology/hardware"/>
    <x v="1595"/>
    <x v="152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x v="399"/>
    <x v="0"/>
    <s v="technology/hardware"/>
    <x v="1596"/>
    <x v="152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x v="400"/>
    <x v="0"/>
    <s v="technology/hardware"/>
    <x v="1597"/>
    <x v="1527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x v="71"/>
    <x v="0"/>
    <s v="technology/hardware"/>
    <x v="1598"/>
    <x v="152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x v="73"/>
    <x v="0"/>
    <s v="technology/hardware"/>
    <x v="1599"/>
    <x v="152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x v="88"/>
    <x v="0"/>
    <s v="technology/hardware"/>
    <x v="1600"/>
    <x v="15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x v="40"/>
    <x v="0"/>
    <s v="technology/hardware"/>
    <x v="1601"/>
    <x v="153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x v="401"/>
    <x v="0"/>
    <s v="technology/hardware"/>
    <x v="1602"/>
    <x v="153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x v="402"/>
    <x v="0"/>
    <s v="technology/hardware"/>
    <x v="1603"/>
    <x v="153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x v="403"/>
    <x v="0"/>
    <s v="technology/hardware"/>
    <x v="1604"/>
    <x v="153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x v="404"/>
    <x v="0"/>
    <s v="technology/hardware"/>
    <x v="1605"/>
    <x v="153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x v="83"/>
    <x v="0"/>
    <s v="technology/hardware"/>
    <x v="78"/>
    <x v="1536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x v="405"/>
    <x v="0"/>
    <s v="technology/hardware"/>
    <x v="1606"/>
    <x v="153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x v="406"/>
    <x v="0"/>
    <s v="technology/hardware"/>
    <x v="1607"/>
    <x v="153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x v="101"/>
    <x v="0"/>
    <s v="technology/hardware"/>
    <x v="1608"/>
    <x v="1539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x v="53"/>
    <x v="0"/>
    <s v="technology/hardware"/>
    <x v="1609"/>
    <x v="154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x v="407"/>
    <x v="0"/>
    <s v="technology/hardware"/>
    <x v="1610"/>
    <x v="154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x v="133"/>
    <x v="0"/>
    <s v="technology/hardware"/>
    <x v="1611"/>
    <x v="15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x v="165"/>
    <x v="0"/>
    <s v="music/indie rock"/>
    <x v="1612"/>
    <x v="154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x v="44"/>
    <x v="0"/>
    <s v="music/indie rock"/>
    <x v="1613"/>
    <x v="15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x v="20"/>
    <x v="0"/>
    <s v="music/indie rock"/>
    <x v="1614"/>
    <x v="447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x v="67"/>
    <x v="0"/>
    <s v="music/indie rock"/>
    <x v="1002"/>
    <x v="154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x v="183"/>
    <x v="0"/>
    <s v="music/indie rock"/>
    <x v="1615"/>
    <x v="1546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x v="2"/>
    <x v="0"/>
    <s v="music/indie rock"/>
    <x v="1616"/>
    <x v="154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x v="20"/>
    <x v="0"/>
    <s v="music/indie rock"/>
    <x v="1617"/>
    <x v="154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x v="11"/>
    <x v="0"/>
    <s v="music/indie rock"/>
    <x v="1618"/>
    <x v="154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x v="95"/>
    <x v="0"/>
    <s v="music/indie rock"/>
    <x v="1619"/>
    <x v="155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x v="322"/>
    <x v="0"/>
    <s v="music/indie rock"/>
    <x v="1620"/>
    <x v="155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x v="336"/>
    <x v="0"/>
    <s v="music/indie rock"/>
    <x v="1621"/>
    <x v="155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x v="165"/>
    <x v="0"/>
    <s v="music/indie rock"/>
    <x v="1622"/>
    <x v="155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x v="23"/>
    <x v="0"/>
    <s v="music/indie rock"/>
    <x v="95"/>
    <x v="155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x v="250"/>
    <x v="0"/>
    <s v="music/indie rock"/>
    <x v="1623"/>
    <x v="155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x v="19"/>
    <x v="0"/>
    <s v="music/indie rock"/>
    <x v="31"/>
    <x v="386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x v="25"/>
    <x v="0"/>
    <s v="music/indie rock"/>
    <x v="658"/>
    <x v="155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x v="44"/>
    <x v="0"/>
    <s v="music/indie rock"/>
    <x v="31"/>
    <x v="1557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x v="58"/>
    <x v="0"/>
    <s v="music/indie rock"/>
    <x v="1415"/>
    <x v="1558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0"/>
    <x v="287"/>
    <x v="0"/>
    <s v="music/indie rock"/>
    <x v="1624"/>
    <x v="1559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x v="74"/>
    <x v="0"/>
    <s v="music/indie rock"/>
    <x v="1625"/>
    <x v="156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x v="34"/>
    <x v="0"/>
    <s v="music/indie rock"/>
    <x v="1626"/>
    <x v="156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x v="44"/>
    <x v="0"/>
    <s v="music/indie rock"/>
    <x v="1627"/>
    <x v="1562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x v="248"/>
    <x v="0"/>
    <s v="music/indie rock"/>
    <x v="1628"/>
    <x v="156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x v="77"/>
    <x v="0"/>
    <s v="music/indie rock"/>
    <x v="1629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x v="221"/>
    <x v="0"/>
    <s v="music/indie rock"/>
    <x v="1630"/>
    <x v="156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x v="34"/>
    <x v="0"/>
    <s v="music/indie rock"/>
    <x v="1631"/>
    <x v="156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x v="6"/>
    <x v="0"/>
    <s v="music/indie rock"/>
    <x v="1632"/>
    <x v="156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x v="277"/>
    <x v="0"/>
    <s v="music/indie rock"/>
    <x v="1633"/>
    <x v="156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x v="244"/>
    <x v="0"/>
    <s v="music/indie rock"/>
    <x v="1634"/>
    <x v="1568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x v="44"/>
    <x v="0"/>
    <s v="music/indie rock"/>
    <x v="28"/>
    <x v="1569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x v="70"/>
    <x v="0"/>
    <s v="music/indie rock"/>
    <x v="1635"/>
    <x v="157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x v="202"/>
    <x v="0"/>
    <s v="music/indie rock"/>
    <x v="31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x v="329"/>
    <x v="0"/>
    <s v="music/indie rock"/>
    <x v="1636"/>
    <x v="157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x v="206"/>
    <x v="0"/>
    <s v="music/indie rock"/>
    <x v="1637"/>
    <x v="157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x v="17"/>
    <x v="0"/>
    <s v="music/indie rock"/>
    <x v="1638"/>
    <x v="157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x v="297"/>
    <x v="0"/>
    <s v="music/indie rock"/>
    <x v="1639"/>
    <x v="157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x v="2"/>
    <x v="0"/>
    <s v="music/indie rock"/>
    <x v="1640"/>
    <x v="157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x v="57"/>
    <x v="0"/>
    <s v="music/indie rock"/>
    <x v="1641"/>
    <x v="157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x v="19"/>
    <x v="0"/>
    <s v="music/indie rock"/>
    <x v="1266"/>
    <x v="157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x v="50"/>
    <x v="0"/>
    <s v="music/indie rock"/>
    <x v="1642"/>
    <x v="157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x v="73"/>
    <x v="1"/>
    <s v="games/video games"/>
    <x v="1643"/>
    <x v="1579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x v="83"/>
    <x v="1"/>
    <s v="games/video games"/>
    <x v="1644"/>
    <x v="158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x v="81"/>
    <x v="1"/>
    <s v="games/video games"/>
    <x v="709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x v="81"/>
    <x v="1"/>
    <s v="games/video games"/>
    <x v="1645"/>
    <x v="1581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x v="74"/>
    <x v="1"/>
    <s v="games/video games"/>
    <x v="1646"/>
    <x v="158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x v="84"/>
    <x v="1"/>
    <s v="games/video games"/>
    <x v="833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x v="163"/>
    <x v="1"/>
    <s v="games/video games"/>
    <x v="1647"/>
    <x v="158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x v="29"/>
    <x v="1"/>
    <s v="games/video games"/>
    <x v="874"/>
    <x v="38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x v="8"/>
    <x v="1"/>
    <s v="games/video games"/>
    <x v="1648"/>
    <x v="158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x v="80"/>
    <x v="1"/>
    <s v="games/video games"/>
    <x v="1649"/>
    <x v="124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x v="83"/>
    <x v="1"/>
    <s v="games/video games"/>
    <x v="152"/>
    <x v="158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x v="221"/>
    <x v="1"/>
    <s v="games/video games"/>
    <x v="1650"/>
    <x v="1586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x v="83"/>
    <x v="1"/>
    <s v="games/video games"/>
    <x v="1462"/>
    <x v="158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x v="83"/>
    <x v="1"/>
    <s v="games/video games"/>
    <x v="1651"/>
    <x v="1588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x v="19"/>
    <x v="1"/>
    <s v="games/video games"/>
    <x v="1652"/>
    <x v="1589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x v="80"/>
    <x v="1"/>
    <s v="games/video games"/>
    <x v="1653"/>
    <x v="159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x v="408"/>
    <x v="1"/>
    <s v="games/video games"/>
    <x v="1654"/>
    <x v="1591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x v="8"/>
    <x v="1"/>
    <s v="games/video games"/>
    <x v="1655"/>
    <x v="159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x v="66"/>
    <x v="1"/>
    <s v="games/video games"/>
    <x v="1656"/>
    <x v="159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x v="202"/>
    <x v="1"/>
    <s v="games/video games"/>
    <x v="1657"/>
    <x v="1594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x v="78"/>
    <x v="1"/>
    <s v="games/video games"/>
    <x v="109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x v="8"/>
    <x v="1"/>
    <s v="games/video games"/>
    <x v="1658"/>
    <x v="159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x v="81"/>
    <x v="1"/>
    <s v="games/video games"/>
    <x v="1659"/>
    <x v="834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x v="54"/>
    <x v="1"/>
    <s v="games/video games"/>
    <x v="1660"/>
    <x v="159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x v="30"/>
    <x v="1"/>
    <s v="games/video games"/>
    <x v="1661"/>
    <x v="159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x v="29"/>
    <x v="1"/>
    <s v="games/video games"/>
    <x v="459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0"/>
    <x v="165"/>
    <x v="1"/>
    <s v="games/video games"/>
    <x v="1662"/>
    <x v="15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x v="84"/>
    <x v="1"/>
    <s v="games/video games"/>
    <x v="17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x v="78"/>
    <x v="1"/>
    <s v="games/video games"/>
    <x v="109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0"/>
    <x v="80"/>
    <x v="1"/>
    <s v="games/video games"/>
    <x v="1663"/>
    <x v="1599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x v="79"/>
    <x v="1"/>
    <s v="games/video games"/>
    <x v="1664"/>
    <x v="1584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x v="80"/>
    <x v="1"/>
    <s v="games/video games"/>
    <x v="874"/>
    <x v="38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x v="80"/>
    <x v="1"/>
    <s v="games/video games"/>
    <x v="1665"/>
    <x v="43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x v="84"/>
    <x v="1"/>
    <s v="games/video games"/>
    <x v="417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x v="81"/>
    <x v="1"/>
    <s v="games/video games"/>
    <x v="1666"/>
    <x v="1581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x v="183"/>
    <x v="1"/>
    <s v="games/video games"/>
    <x v="1667"/>
    <x v="1600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x v="7"/>
    <x v="1"/>
    <s v="games/video games"/>
    <x v="1668"/>
    <x v="160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x v="409"/>
    <x v="1"/>
    <s v="games/video games"/>
    <x v="1669"/>
    <x v="160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x v="84"/>
    <x v="1"/>
    <s v="games/video games"/>
    <x v="1670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x v="38"/>
    <x v="1"/>
    <s v="games/video games"/>
    <x v="1671"/>
    <x v="1603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x v="62"/>
    <x v="0"/>
    <s v="music/rock"/>
    <x v="1672"/>
    <x v="160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x v="6"/>
    <x v="0"/>
    <s v="music/rock"/>
    <x v="1146"/>
    <x v="160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x v="34"/>
    <x v="0"/>
    <s v="music/rock"/>
    <x v="1673"/>
    <x v="160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x v="183"/>
    <x v="0"/>
    <s v="music/rock"/>
    <x v="1674"/>
    <x v="1607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x v="27"/>
    <x v="0"/>
    <s v="music/rock"/>
    <x v="1675"/>
    <x v="1608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x v="58"/>
    <x v="0"/>
    <s v="music/rock"/>
    <x v="1676"/>
    <x v="1609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x v="22"/>
    <x v="0"/>
    <s v="music/rock"/>
    <x v="43"/>
    <x v="38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x v="158"/>
    <x v="0"/>
    <s v="music/rock"/>
    <x v="1677"/>
    <x v="161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x v="63"/>
    <x v="0"/>
    <s v="music/rock"/>
    <x v="31"/>
    <x v="16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x v="10"/>
    <x v="0"/>
    <s v="music/rock"/>
    <x v="1678"/>
    <x v="16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x v="5"/>
    <x v="0"/>
    <s v="music/rock"/>
    <x v="1679"/>
    <x v="161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x v="62"/>
    <x v="0"/>
    <s v="music/rock"/>
    <x v="31"/>
    <x v="92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x v="240"/>
    <x v="0"/>
    <s v="music/rock"/>
    <x v="1680"/>
    <x v="161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x v="287"/>
    <x v="0"/>
    <s v="music/rock"/>
    <x v="1681"/>
    <x v="161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x v="55"/>
    <x v="0"/>
    <s v="music/rock"/>
    <x v="1682"/>
    <x v="161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x v="26"/>
    <x v="0"/>
    <s v="music/rock"/>
    <x v="1683"/>
    <x v="161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x v="44"/>
    <x v="0"/>
    <s v="music/rock"/>
    <x v="1684"/>
    <x v="1618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x v="410"/>
    <x v="0"/>
    <s v="music/rock"/>
    <x v="1675"/>
    <x v="161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x v="64"/>
    <x v="0"/>
    <s v="music/rock"/>
    <x v="1685"/>
    <x v="1620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x v="76"/>
    <x v="0"/>
    <s v="music/rock"/>
    <x v="1686"/>
    <x v="162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x v="28"/>
    <x v="0"/>
    <s v="games/tabletop games"/>
    <x v="1687"/>
    <x v="162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x v="289"/>
    <x v="0"/>
    <s v="games/tabletop games"/>
    <x v="1688"/>
    <x v="162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x v="411"/>
    <x v="0"/>
    <s v="games/tabletop games"/>
    <x v="1689"/>
    <x v="162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x v="161"/>
    <x v="0"/>
    <s v="games/tabletop games"/>
    <x v="1690"/>
    <x v="162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x v="412"/>
    <x v="0"/>
    <s v="games/tabletop games"/>
    <x v="1691"/>
    <x v="162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x v="413"/>
    <x v="0"/>
    <s v="games/tabletop games"/>
    <x v="1692"/>
    <x v="16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x v="414"/>
    <x v="0"/>
    <s v="games/tabletop games"/>
    <x v="1693"/>
    <x v="162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x v="415"/>
    <x v="0"/>
    <s v="games/tabletop games"/>
    <x v="1694"/>
    <x v="162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x v="106"/>
    <x v="0"/>
    <s v="games/tabletop games"/>
    <x v="1695"/>
    <x v="163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x v="416"/>
    <x v="0"/>
    <s v="games/tabletop games"/>
    <x v="1696"/>
    <x v="163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x v="20"/>
    <x v="0"/>
    <s v="games/tabletop games"/>
    <x v="1697"/>
    <x v="16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x v="417"/>
    <x v="0"/>
    <s v="games/tabletop games"/>
    <x v="1698"/>
    <x v="163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x v="418"/>
    <x v="0"/>
    <s v="games/tabletop games"/>
    <x v="1699"/>
    <x v="163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x v="419"/>
    <x v="0"/>
    <s v="games/tabletop games"/>
    <x v="1700"/>
    <x v="163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x v="248"/>
    <x v="0"/>
    <s v="games/tabletop games"/>
    <x v="1187"/>
    <x v="163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x v="302"/>
    <x v="0"/>
    <s v="games/tabletop games"/>
    <x v="1701"/>
    <x v="163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x v="420"/>
    <x v="0"/>
    <s v="games/tabletop games"/>
    <x v="1702"/>
    <x v="163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x v="421"/>
    <x v="0"/>
    <s v="games/tabletop games"/>
    <x v="1703"/>
    <x v="163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x v="140"/>
    <x v="0"/>
    <s v="games/tabletop games"/>
    <x v="1704"/>
    <x v="164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x v="40"/>
    <x v="0"/>
    <s v="games/tabletop games"/>
    <x v="1705"/>
    <x v="16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x v="33"/>
    <x v="0"/>
    <s v="music/electronic music"/>
    <x v="1706"/>
    <x v="16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x v="422"/>
    <x v="0"/>
    <s v="music/electronic music"/>
    <x v="1707"/>
    <x v="164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x v="133"/>
    <x v="0"/>
    <s v="music/electronic music"/>
    <x v="1708"/>
    <x v="16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x v="196"/>
    <x v="0"/>
    <s v="music/electronic music"/>
    <x v="1709"/>
    <x v="164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x v="74"/>
    <x v="0"/>
    <s v="music/electronic music"/>
    <x v="1710"/>
    <x v="131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x v="69"/>
    <x v="0"/>
    <s v="music/electronic music"/>
    <x v="1711"/>
    <x v="1646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x v="63"/>
    <x v="0"/>
    <s v="music/electronic music"/>
    <x v="31"/>
    <x v="164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x v="54"/>
    <x v="0"/>
    <s v="music/electronic music"/>
    <x v="264"/>
    <x v="1648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x v="41"/>
    <x v="0"/>
    <s v="music/electronic music"/>
    <x v="1712"/>
    <x v="1649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x v="250"/>
    <x v="0"/>
    <s v="music/electronic music"/>
    <x v="1713"/>
    <x v="165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x v="148"/>
    <x v="0"/>
    <s v="music/electronic music"/>
    <x v="1714"/>
    <x v="61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x v="252"/>
    <x v="0"/>
    <s v="music/electronic music"/>
    <x v="1715"/>
    <x v="165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x v="29"/>
    <x v="0"/>
    <s v="music/electronic music"/>
    <x v="1716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x v="54"/>
    <x v="0"/>
    <s v="music/electronic music"/>
    <x v="1717"/>
    <x v="1652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x v="51"/>
    <x v="0"/>
    <s v="music/electronic music"/>
    <x v="1718"/>
    <x v="165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x v="25"/>
    <x v="0"/>
    <s v="music/electronic music"/>
    <x v="1719"/>
    <x v="165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x v="82"/>
    <x v="0"/>
    <s v="music/electronic music"/>
    <x v="1720"/>
    <x v="165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x v="88"/>
    <x v="0"/>
    <s v="music/electronic music"/>
    <x v="1721"/>
    <x v="1656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x v="10"/>
    <x v="0"/>
    <s v="music/electronic music"/>
    <x v="1240"/>
    <x v="165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x v="50"/>
    <x v="0"/>
    <s v="music/electronic music"/>
    <x v="1722"/>
    <x v="165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x v="423"/>
    <x v="0"/>
    <s v="games/tabletop games"/>
    <x v="1723"/>
    <x v="165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x v="209"/>
    <x v="0"/>
    <s v="games/tabletop games"/>
    <x v="1724"/>
    <x v="166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x v="61"/>
    <x v="0"/>
    <s v="games/tabletop games"/>
    <x v="1725"/>
    <x v="166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x v="228"/>
    <x v="0"/>
    <s v="games/tabletop games"/>
    <x v="1726"/>
    <x v="166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x v="424"/>
    <x v="0"/>
    <s v="games/tabletop games"/>
    <x v="1727"/>
    <x v="166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x v="306"/>
    <x v="0"/>
    <s v="games/tabletop games"/>
    <x v="1728"/>
    <x v="166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x v="425"/>
    <x v="0"/>
    <s v="games/tabletop games"/>
    <x v="1729"/>
    <x v="166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x v="296"/>
    <x v="0"/>
    <s v="games/tabletop games"/>
    <x v="1730"/>
    <x v="166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x v="380"/>
    <x v="0"/>
    <s v="games/tabletop games"/>
    <x v="1731"/>
    <x v="166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x v="156"/>
    <x v="0"/>
    <s v="games/tabletop games"/>
    <x v="1732"/>
    <x v="1668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x v="426"/>
    <x v="0"/>
    <s v="games/tabletop games"/>
    <x v="1733"/>
    <x v="1669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x v="427"/>
    <x v="0"/>
    <s v="games/tabletop games"/>
    <x v="1734"/>
    <x v="167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x v="428"/>
    <x v="0"/>
    <s v="games/tabletop games"/>
    <x v="1735"/>
    <x v="167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x v="33"/>
    <x v="0"/>
    <s v="games/tabletop games"/>
    <x v="1736"/>
    <x v="167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x v="206"/>
    <x v="0"/>
    <s v="games/tabletop games"/>
    <x v="1737"/>
    <x v="167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x v="340"/>
    <x v="0"/>
    <s v="games/tabletop games"/>
    <x v="1738"/>
    <x v="1674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x v="429"/>
    <x v="0"/>
    <s v="games/tabletop games"/>
    <x v="1739"/>
    <x v="167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x v="1"/>
    <x v="0"/>
    <s v="games/tabletop games"/>
    <x v="1740"/>
    <x v="167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x v="374"/>
    <x v="0"/>
    <s v="games/tabletop games"/>
    <x v="1741"/>
    <x v="167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x v="93"/>
    <x v="0"/>
    <s v="games/tabletop games"/>
    <x v="1742"/>
    <x v="167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x v="430"/>
    <x v="0"/>
    <s v="games/tabletop games"/>
    <x v="1743"/>
    <x v="167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x v="431"/>
    <x v="0"/>
    <s v="games/tabletop games"/>
    <x v="1744"/>
    <x v="168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x v="432"/>
    <x v="0"/>
    <s v="games/tabletop games"/>
    <x v="1745"/>
    <x v="168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x v="126"/>
    <x v="0"/>
    <s v="games/tabletop games"/>
    <x v="1746"/>
    <x v="168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x v="433"/>
    <x v="0"/>
    <s v="games/tabletop games"/>
    <x v="1747"/>
    <x v="168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x v="7"/>
    <x v="0"/>
    <s v="games/tabletop games"/>
    <x v="1684"/>
    <x v="168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x v="434"/>
    <x v="0"/>
    <s v="games/tabletop games"/>
    <x v="1748"/>
    <x v="16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x v="130"/>
    <x v="0"/>
    <s v="games/tabletop games"/>
    <x v="1749"/>
    <x v="1686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x v="387"/>
    <x v="0"/>
    <s v="games/tabletop games"/>
    <x v="1750"/>
    <x v="168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x v="435"/>
    <x v="0"/>
    <s v="games/tabletop games"/>
    <x v="1751"/>
    <x v="168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x v="436"/>
    <x v="0"/>
    <s v="games/tabletop games"/>
    <x v="1752"/>
    <x v="168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x v="437"/>
    <x v="0"/>
    <s v="games/tabletop games"/>
    <x v="1753"/>
    <x v="1690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x v="87"/>
    <x v="0"/>
    <s v="games/tabletop games"/>
    <x v="1754"/>
    <x v="169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x v="438"/>
    <x v="0"/>
    <s v="games/tabletop games"/>
    <x v="1755"/>
    <x v="169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x v="197"/>
    <x v="0"/>
    <s v="games/tabletop games"/>
    <x v="1756"/>
    <x v="169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x v="133"/>
    <x v="0"/>
    <s v="games/tabletop games"/>
    <x v="1757"/>
    <x v="169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x v="39"/>
    <x v="0"/>
    <s v="games/tabletop games"/>
    <x v="1758"/>
    <x v="169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x v="242"/>
    <x v="0"/>
    <s v="games/tabletop games"/>
    <x v="1759"/>
    <x v="16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x v="190"/>
    <x v="0"/>
    <s v="games/tabletop games"/>
    <x v="1760"/>
    <x v="169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x v="87"/>
    <x v="0"/>
    <s v="games/tabletop games"/>
    <x v="1761"/>
    <x v="16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x v="439"/>
    <x v="0"/>
    <s v="games/tabletop games"/>
    <x v="1762"/>
    <x v="169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x v="331"/>
    <x v="0"/>
    <s v="games/tabletop games"/>
    <x v="1763"/>
    <x v="170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x v="65"/>
    <x v="0"/>
    <s v="games/tabletop games"/>
    <x v="1764"/>
    <x v="17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x v="440"/>
    <x v="0"/>
    <s v="games/tabletop games"/>
    <x v="1765"/>
    <x v="170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x v="57"/>
    <x v="0"/>
    <s v="games/tabletop games"/>
    <x v="1766"/>
    <x v="17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x v="441"/>
    <x v="0"/>
    <s v="games/tabletop games"/>
    <x v="1767"/>
    <x v="170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x v="442"/>
    <x v="0"/>
    <s v="games/tabletop games"/>
    <x v="1768"/>
    <x v="170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x v="441"/>
    <x v="0"/>
    <s v="games/tabletop games"/>
    <x v="946"/>
    <x v="1706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x v="443"/>
    <x v="0"/>
    <s v="games/tabletop games"/>
    <x v="1769"/>
    <x v="170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x v="444"/>
    <x v="0"/>
    <s v="games/tabletop games"/>
    <x v="1770"/>
    <x v="17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x v="445"/>
    <x v="0"/>
    <s v="games/tabletop games"/>
    <x v="1771"/>
    <x v="1709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x v="446"/>
    <x v="0"/>
    <s v="games/tabletop games"/>
    <x v="1772"/>
    <x v="171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x v="206"/>
    <x v="0"/>
    <s v="games/tabletop games"/>
    <x v="1773"/>
    <x v="171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x v="221"/>
    <x v="0"/>
    <s v="games/tabletop games"/>
    <x v="1774"/>
    <x v="171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x v="1"/>
    <x v="0"/>
    <s v="games/tabletop games"/>
    <x v="1775"/>
    <x v="171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x v="11"/>
    <x v="0"/>
    <s v="games/tabletop games"/>
    <x v="1776"/>
    <x v="171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x v="447"/>
    <x v="0"/>
    <s v="games/tabletop games"/>
    <x v="1777"/>
    <x v="171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x v="332"/>
    <x v="0"/>
    <s v="games/tabletop games"/>
    <x v="1778"/>
    <x v="171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x v="58"/>
    <x v="0"/>
    <s v="games/tabletop games"/>
    <x v="1779"/>
    <x v="171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x v="436"/>
    <x v="0"/>
    <s v="games/tabletop games"/>
    <x v="1780"/>
    <x v="171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x v="202"/>
    <x v="0"/>
    <s v="music/rock"/>
    <x v="1781"/>
    <x v="171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x v="8"/>
    <x v="0"/>
    <s v="music/rock"/>
    <x v="1782"/>
    <x v="172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x v="53"/>
    <x v="0"/>
    <s v="music/rock"/>
    <x v="1783"/>
    <x v="172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x v="211"/>
    <x v="0"/>
    <s v="music/rock"/>
    <x v="1784"/>
    <x v="172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x v="1"/>
    <x v="0"/>
    <s v="music/rock"/>
    <x v="1785"/>
    <x v="172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x v="25"/>
    <x v="0"/>
    <s v="music/rock"/>
    <x v="1395"/>
    <x v="172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x v="448"/>
    <x v="0"/>
    <s v="music/rock"/>
    <x v="1786"/>
    <x v="172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x v="20"/>
    <x v="0"/>
    <s v="music/rock"/>
    <x v="1787"/>
    <x v="1726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x v="20"/>
    <x v="0"/>
    <s v="music/rock"/>
    <x v="202"/>
    <x v="172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x v="60"/>
    <x v="0"/>
    <s v="music/rock"/>
    <x v="1788"/>
    <x v="172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x v="68"/>
    <x v="0"/>
    <s v="music/rock"/>
    <x v="1789"/>
    <x v="1729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x v="67"/>
    <x v="0"/>
    <s v="music/rock"/>
    <x v="1790"/>
    <x v="1730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x v="74"/>
    <x v="0"/>
    <s v="music/rock"/>
    <x v="1791"/>
    <x v="173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x v="300"/>
    <x v="0"/>
    <s v="music/rock"/>
    <x v="1792"/>
    <x v="173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x v="69"/>
    <x v="0"/>
    <s v="music/rock"/>
    <x v="1410"/>
    <x v="173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x v="108"/>
    <x v="0"/>
    <s v="music/rock"/>
    <x v="1793"/>
    <x v="1734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x v="10"/>
    <x v="0"/>
    <s v="music/rock"/>
    <x v="1794"/>
    <x v="173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x v="449"/>
    <x v="0"/>
    <s v="music/rock"/>
    <x v="1795"/>
    <x v="1736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x v="25"/>
    <x v="0"/>
    <s v="music/rock"/>
    <x v="1796"/>
    <x v="173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x v="63"/>
    <x v="0"/>
    <s v="music/rock"/>
    <x v="982"/>
    <x v="1738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x v="263"/>
    <x v="0"/>
    <s v="music/indie rock"/>
    <x v="1797"/>
    <x v="173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x v="268"/>
    <x v="0"/>
    <s v="music/indie rock"/>
    <x v="1798"/>
    <x v="174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x v="273"/>
    <x v="0"/>
    <s v="music/indie rock"/>
    <x v="1799"/>
    <x v="17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x v="116"/>
    <x v="0"/>
    <s v="music/indie rock"/>
    <x v="1800"/>
    <x v="174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x v="157"/>
    <x v="0"/>
    <s v="music/indie rock"/>
    <x v="1801"/>
    <x v="174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x v="196"/>
    <x v="0"/>
    <s v="music/indie rock"/>
    <x v="1802"/>
    <x v="174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x v="11"/>
    <x v="0"/>
    <s v="music/indie rock"/>
    <x v="1803"/>
    <x v="174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x v="450"/>
    <x v="0"/>
    <s v="music/indie rock"/>
    <x v="1804"/>
    <x v="1746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x v="329"/>
    <x v="0"/>
    <s v="music/indie rock"/>
    <x v="1805"/>
    <x v="174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x v="451"/>
    <x v="0"/>
    <s v="music/indie rock"/>
    <x v="1806"/>
    <x v="174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x v="201"/>
    <x v="0"/>
    <s v="music/indie rock"/>
    <x v="1807"/>
    <x v="174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x v="1"/>
    <x v="0"/>
    <s v="music/indie rock"/>
    <x v="1808"/>
    <x v="1750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x v="328"/>
    <x v="0"/>
    <s v="music/indie rock"/>
    <x v="1809"/>
    <x v="17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x v="133"/>
    <x v="0"/>
    <s v="music/indie rock"/>
    <x v="1810"/>
    <x v="175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x v="31"/>
    <x v="0"/>
    <s v="music/indie rock"/>
    <x v="946"/>
    <x v="175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x v="452"/>
    <x v="0"/>
    <s v="music/indie rock"/>
    <x v="1811"/>
    <x v="175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x v="19"/>
    <x v="0"/>
    <s v="music/indie rock"/>
    <x v="87"/>
    <x v="1755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x v="430"/>
    <x v="0"/>
    <s v="music/indie rock"/>
    <x v="1812"/>
    <x v="175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x v="99"/>
    <x v="0"/>
    <s v="music/indie rock"/>
    <x v="1813"/>
    <x v="175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x v="30"/>
    <x v="0"/>
    <s v="music/indie rock"/>
    <x v="1814"/>
    <x v="175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x v="31"/>
    <x v="1"/>
    <s v="food/small batch"/>
    <x v="1815"/>
    <x v="175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x v="80"/>
    <x v="1"/>
    <s v="food/small batch"/>
    <x v="1816"/>
    <x v="124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x v="80"/>
    <x v="1"/>
    <s v="food/small batch"/>
    <x v="1817"/>
    <x v="18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x v="42"/>
    <x v="1"/>
    <s v="food/small batch"/>
    <x v="1818"/>
    <x v="176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x v="63"/>
    <x v="1"/>
    <s v="food/small batch"/>
    <x v="1819"/>
    <x v="176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x v="29"/>
    <x v="1"/>
    <s v="food/small batch"/>
    <x v="174"/>
    <x v="176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x v="453"/>
    <x v="0"/>
    <s v="food/small batch"/>
    <x v="1820"/>
    <x v="176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x v="416"/>
    <x v="0"/>
    <s v="food/small batch"/>
    <x v="1821"/>
    <x v="176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x v="207"/>
    <x v="0"/>
    <s v="food/small batch"/>
    <x v="1822"/>
    <x v="176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x v="430"/>
    <x v="0"/>
    <s v="food/small batch"/>
    <x v="1823"/>
    <x v="1766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x v="454"/>
    <x v="0"/>
    <s v="food/small batch"/>
    <x v="1824"/>
    <x v="176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x v="455"/>
    <x v="0"/>
    <s v="food/small batch"/>
    <x v="1825"/>
    <x v="176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x v="225"/>
    <x v="0"/>
    <s v="food/small batch"/>
    <x v="1826"/>
    <x v="176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x v="85"/>
    <x v="0"/>
    <s v="food/small batch"/>
    <x v="1827"/>
    <x v="177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x v="170"/>
    <x v="0"/>
    <s v="food/small batch"/>
    <x v="1828"/>
    <x v="177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x v="456"/>
    <x v="0"/>
    <s v="food/small batch"/>
    <x v="1829"/>
    <x v="177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x v="122"/>
    <x v="0"/>
    <s v="food/small batch"/>
    <x v="1830"/>
    <x v="177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x v="252"/>
    <x v="0"/>
    <s v="food/small batch"/>
    <x v="1831"/>
    <x v="177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x v="457"/>
    <x v="0"/>
    <s v="food/small batch"/>
    <x v="1832"/>
    <x v="177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x v="458"/>
    <x v="0"/>
    <s v="food/small batch"/>
    <x v="1833"/>
    <x v="177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x v="78"/>
    <x v="1"/>
    <s v="technology/web"/>
    <x v="109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x v="78"/>
    <x v="1"/>
    <s v="technology/web"/>
    <x v="109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x v="29"/>
    <x v="1"/>
    <s v="technology/web"/>
    <x v="419"/>
    <x v="468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x v="29"/>
    <x v="1"/>
    <s v="technology/web"/>
    <x v="37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x v="78"/>
    <x v="1"/>
    <s v="technology/web"/>
    <x v="109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x v="83"/>
    <x v="1"/>
    <s v="technology/web"/>
    <x v="1834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x v="29"/>
    <x v="1"/>
    <s v="technology/web"/>
    <x v="1835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x v="81"/>
    <x v="1"/>
    <s v="technology/web"/>
    <x v="1836"/>
    <x v="123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x v="78"/>
    <x v="1"/>
    <s v="technology/web"/>
    <x v="109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x v="78"/>
    <x v="1"/>
    <s v="technology/web"/>
    <x v="109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x v="63"/>
    <x v="1"/>
    <s v="technology/web"/>
    <x v="1837"/>
    <x v="177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x v="78"/>
    <x v="1"/>
    <s v="technology/web"/>
    <x v="109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x v="78"/>
    <x v="1"/>
    <s v="technology/web"/>
    <x v="109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x v="29"/>
    <x v="1"/>
    <s v="technology/web"/>
    <x v="1838"/>
    <x v="38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x v="84"/>
    <x v="1"/>
    <s v="technology/web"/>
    <x v="1839"/>
    <x v="446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x v="78"/>
    <x v="1"/>
    <s v="technology/web"/>
    <x v="109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x v="78"/>
    <x v="1"/>
    <s v="technology/web"/>
    <x v="109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x v="78"/>
    <x v="1"/>
    <s v="technology/web"/>
    <x v="109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x v="83"/>
    <x v="1"/>
    <s v="technology/web"/>
    <x v="1840"/>
    <x v="1778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x v="29"/>
    <x v="1"/>
    <s v="technology/web"/>
    <x v="167"/>
    <x v="453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x v="78"/>
    <x v="1"/>
    <s v="technology/web"/>
    <x v="109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x v="84"/>
    <x v="1"/>
    <s v="technology/web"/>
    <x v="1841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x v="78"/>
    <x v="1"/>
    <s v="technology/web"/>
    <x v="109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x v="78"/>
    <x v="1"/>
    <s v="technology/web"/>
    <x v="109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x v="78"/>
    <x v="1"/>
    <s v="technology/web"/>
    <x v="109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x v="74"/>
    <x v="1"/>
    <s v="technology/web"/>
    <x v="1842"/>
    <x v="177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x v="25"/>
    <x v="1"/>
    <s v="technology/web"/>
    <x v="1843"/>
    <x v="178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x v="84"/>
    <x v="1"/>
    <s v="technology/web"/>
    <x v="1161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x v="78"/>
    <x v="1"/>
    <s v="technology/web"/>
    <x v="109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x v="80"/>
    <x v="1"/>
    <s v="technology/web"/>
    <x v="1844"/>
    <x v="44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x v="78"/>
    <x v="1"/>
    <s v="technology/web"/>
    <x v="109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x v="79"/>
    <x v="1"/>
    <s v="technology/web"/>
    <x v="1845"/>
    <x v="18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x v="29"/>
    <x v="1"/>
    <s v="technology/web"/>
    <x v="1846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x v="29"/>
    <x v="1"/>
    <s v="technology/web"/>
    <x v="1847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x v="78"/>
    <x v="1"/>
    <s v="technology/web"/>
    <x v="109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x v="80"/>
    <x v="1"/>
    <s v="technology/web"/>
    <x v="1848"/>
    <x v="178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x v="78"/>
    <x v="1"/>
    <s v="technology/web"/>
    <x v="109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x v="78"/>
    <x v="1"/>
    <s v="technology/web"/>
    <x v="109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x v="78"/>
    <x v="1"/>
    <s v="technology/web"/>
    <x v="109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x v="83"/>
    <x v="1"/>
    <s v="technology/web"/>
    <x v="456"/>
    <x v="178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x v="63"/>
    <x v="1"/>
    <s v="technology/web"/>
    <x v="1849"/>
    <x v="178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x v="84"/>
    <x v="1"/>
    <s v="technology/web"/>
    <x v="453"/>
    <x v="839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x v="83"/>
    <x v="1"/>
    <s v="technology/web"/>
    <x v="1850"/>
    <x v="178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x v="22"/>
    <x v="1"/>
    <s v="technology/web"/>
    <x v="417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x v="63"/>
    <x v="1"/>
    <s v="technology/web"/>
    <x v="1851"/>
    <x v="178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x v="78"/>
    <x v="1"/>
    <s v="technology/web"/>
    <x v="109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x v="83"/>
    <x v="1"/>
    <s v="technology/web"/>
    <x v="1852"/>
    <x v="178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x v="22"/>
    <x v="1"/>
    <s v="technology/web"/>
    <x v="1853"/>
    <x v="178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x v="29"/>
    <x v="1"/>
    <s v="technology/web"/>
    <x v="1854"/>
    <x v="18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x v="78"/>
    <x v="1"/>
    <s v="technology/web"/>
    <x v="109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x v="29"/>
    <x v="1"/>
    <s v="technology/web"/>
    <x v="415"/>
    <x v="38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x v="78"/>
    <x v="1"/>
    <s v="technology/web"/>
    <x v="109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x v="29"/>
    <x v="1"/>
    <s v="technology/web"/>
    <x v="833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x v="84"/>
    <x v="1"/>
    <s v="technology/web"/>
    <x v="1855"/>
    <x v="1788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x v="78"/>
    <x v="1"/>
    <s v="technology/web"/>
    <x v="109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x v="29"/>
    <x v="1"/>
    <s v="technology/web"/>
    <x v="418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x v="78"/>
    <x v="1"/>
    <s v="technology/web"/>
    <x v="109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x v="78"/>
    <x v="1"/>
    <s v="technology/web"/>
    <x v="109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x v="78"/>
    <x v="1"/>
    <s v="technology/web"/>
    <x v="109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x v="78"/>
    <x v="1"/>
    <s v="technology/web"/>
    <x v="109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x v="82"/>
    <x v="1"/>
    <s v="food/food trucks"/>
    <x v="1856"/>
    <x v="1789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x v="29"/>
    <x v="1"/>
    <s v="food/food trucks"/>
    <x v="414"/>
    <x v="368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x v="8"/>
    <x v="1"/>
    <s v="food/food trucks"/>
    <x v="1857"/>
    <x v="179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x v="78"/>
    <x v="1"/>
    <s v="food/food trucks"/>
    <x v="109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x v="9"/>
    <x v="1"/>
    <s v="food/food trucks"/>
    <x v="1858"/>
    <x v="1791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x v="38"/>
    <x v="1"/>
    <s v="food/food trucks"/>
    <x v="1859"/>
    <x v="179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x v="51"/>
    <x v="1"/>
    <s v="food/food trucks"/>
    <x v="1860"/>
    <x v="179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x v="84"/>
    <x v="1"/>
    <s v="food/food trucks"/>
    <x v="418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x v="79"/>
    <x v="1"/>
    <s v="food/food trucks"/>
    <x v="1861"/>
    <x v="474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x v="78"/>
    <x v="1"/>
    <s v="food/food trucks"/>
    <x v="109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x v="83"/>
    <x v="1"/>
    <s v="food/food trucks"/>
    <x v="1862"/>
    <x v="69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x v="78"/>
    <x v="1"/>
    <s v="food/food trucks"/>
    <x v="109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x v="83"/>
    <x v="1"/>
    <s v="food/food trucks"/>
    <x v="1863"/>
    <x v="158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x v="62"/>
    <x v="1"/>
    <s v="food/food trucks"/>
    <x v="1864"/>
    <x v="179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x v="79"/>
    <x v="1"/>
    <s v="food/food trucks"/>
    <x v="1865"/>
    <x v="179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x v="29"/>
    <x v="1"/>
    <s v="food/food trucks"/>
    <x v="1866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x v="78"/>
    <x v="1"/>
    <s v="food/food trucks"/>
    <x v="109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0"/>
    <x v="81"/>
    <x v="1"/>
    <s v="food/food trucks"/>
    <x v="459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x v="78"/>
    <x v="1"/>
    <s v="food/food trucks"/>
    <x v="109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x v="17"/>
    <x v="1"/>
    <s v="food/food trucks"/>
    <x v="1867"/>
    <x v="1796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x v="29"/>
    <x v="1"/>
    <s v="food/food trucks"/>
    <x v="374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x v="29"/>
    <x v="1"/>
    <s v="food/food trucks"/>
    <x v="418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x v="29"/>
    <x v="1"/>
    <s v="food/food trucks"/>
    <x v="473"/>
    <x v="1797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x v="82"/>
    <x v="1"/>
    <s v="food/food trucks"/>
    <x v="1868"/>
    <x v="179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x v="29"/>
    <x v="1"/>
    <s v="food/food trucks"/>
    <x v="1869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x v="78"/>
    <x v="1"/>
    <s v="food/food trucks"/>
    <x v="109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x v="29"/>
    <x v="1"/>
    <s v="food/food trucks"/>
    <x v="133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x v="29"/>
    <x v="1"/>
    <s v="food/food trucks"/>
    <x v="187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x v="80"/>
    <x v="1"/>
    <s v="food/food trucks"/>
    <x v="1871"/>
    <x v="179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x v="84"/>
    <x v="1"/>
    <s v="food/food trucks"/>
    <x v="449"/>
    <x v="689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x v="84"/>
    <x v="1"/>
    <s v="food/food trucks"/>
    <x v="133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x v="84"/>
    <x v="1"/>
    <s v="food/food trucks"/>
    <x v="107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x v="78"/>
    <x v="1"/>
    <s v="food/food trucks"/>
    <x v="109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x v="84"/>
    <x v="1"/>
    <s v="food/food trucks"/>
    <x v="1872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x v="80"/>
    <x v="1"/>
    <s v="food/food trucks"/>
    <x v="1873"/>
    <x v="18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x v="84"/>
    <x v="1"/>
    <s v="food/food trucks"/>
    <x v="1874"/>
    <x v="381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x v="78"/>
    <x v="1"/>
    <s v="food/food trucks"/>
    <x v="109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x v="29"/>
    <x v="1"/>
    <s v="food/food trucks"/>
    <x v="119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x v="78"/>
    <x v="1"/>
    <s v="food/food trucks"/>
    <x v="109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x v="84"/>
    <x v="1"/>
    <s v="food/food trucks"/>
    <x v="418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x v="280"/>
    <x v="0"/>
    <s v="food/small batch"/>
    <x v="1875"/>
    <x v="180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x v="459"/>
    <x v="0"/>
    <s v="food/small batch"/>
    <x v="1876"/>
    <x v="18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x v="409"/>
    <x v="0"/>
    <s v="food/small batch"/>
    <x v="1877"/>
    <x v="18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x v="42"/>
    <x v="0"/>
    <s v="food/small batch"/>
    <x v="1878"/>
    <x v="180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x v="248"/>
    <x v="0"/>
    <s v="food/small batch"/>
    <x v="1789"/>
    <x v="180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x v="112"/>
    <x v="0"/>
    <s v="food/small batch"/>
    <x v="1879"/>
    <x v="18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x v="152"/>
    <x v="0"/>
    <s v="food/small batch"/>
    <x v="1880"/>
    <x v="180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x v="82"/>
    <x v="0"/>
    <s v="food/small batch"/>
    <x v="1881"/>
    <x v="18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x v="148"/>
    <x v="0"/>
    <s v="food/small batch"/>
    <x v="1277"/>
    <x v="47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x v="332"/>
    <x v="0"/>
    <s v="food/small batch"/>
    <x v="1882"/>
    <x v="180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x v="153"/>
    <x v="0"/>
    <s v="food/small batch"/>
    <x v="1883"/>
    <x v="181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x v="41"/>
    <x v="0"/>
    <s v="food/small batch"/>
    <x v="1884"/>
    <x v="181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x v="85"/>
    <x v="0"/>
    <s v="food/small batch"/>
    <x v="1885"/>
    <x v="181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x v="208"/>
    <x v="0"/>
    <s v="food/small batch"/>
    <x v="1886"/>
    <x v="18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x v="38"/>
    <x v="0"/>
    <s v="food/small batch"/>
    <x v="1887"/>
    <x v="181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x v="85"/>
    <x v="0"/>
    <s v="food/small batch"/>
    <x v="1888"/>
    <x v="181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x v="204"/>
    <x v="0"/>
    <s v="food/small batch"/>
    <x v="1889"/>
    <x v="181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x v="144"/>
    <x v="0"/>
    <s v="food/small batch"/>
    <x v="1890"/>
    <x v="181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x v="460"/>
    <x v="0"/>
    <s v="food/small batch"/>
    <x v="1891"/>
    <x v="181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x v="32"/>
    <x v="0"/>
    <s v="food/small batch"/>
    <x v="1892"/>
    <x v="181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x v="48"/>
    <x v="0"/>
    <s v="music/indie rock"/>
    <x v="965"/>
    <x v="182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x v="248"/>
    <x v="0"/>
    <s v="music/indie rock"/>
    <x v="1893"/>
    <x v="182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x v="11"/>
    <x v="0"/>
    <s v="music/indie rock"/>
    <x v="63"/>
    <x v="114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x v="68"/>
    <x v="0"/>
    <s v="music/indie rock"/>
    <x v="206"/>
    <x v="182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x v="53"/>
    <x v="0"/>
    <s v="music/indie rock"/>
    <x v="1894"/>
    <x v="182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x v="47"/>
    <x v="0"/>
    <s v="music/indie rock"/>
    <x v="31"/>
    <x v="182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x v="68"/>
    <x v="0"/>
    <s v="music/indie rock"/>
    <x v="23"/>
    <x v="182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x v="6"/>
    <x v="0"/>
    <s v="music/indie rock"/>
    <x v="1895"/>
    <x v="182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x v="5"/>
    <x v="0"/>
    <s v="music/indie rock"/>
    <x v="981"/>
    <x v="182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x v="17"/>
    <x v="0"/>
    <s v="music/indie rock"/>
    <x v="1896"/>
    <x v="182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x v="57"/>
    <x v="0"/>
    <s v="music/indie rock"/>
    <x v="602"/>
    <x v="1829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x v="201"/>
    <x v="0"/>
    <s v="music/indie rock"/>
    <x v="1897"/>
    <x v="183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x v="5"/>
    <x v="0"/>
    <s v="music/indie rock"/>
    <x v="31"/>
    <x v="183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x v="44"/>
    <x v="0"/>
    <s v="music/indie rock"/>
    <x v="1898"/>
    <x v="18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x v="75"/>
    <x v="0"/>
    <s v="music/indie rock"/>
    <x v="1262"/>
    <x v="18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x v="165"/>
    <x v="0"/>
    <s v="music/indie rock"/>
    <x v="1899"/>
    <x v="183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x v="14"/>
    <x v="0"/>
    <s v="music/indie rock"/>
    <x v="1900"/>
    <x v="18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x v="1"/>
    <x v="0"/>
    <s v="music/indie rock"/>
    <x v="1901"/>
    <x v="1836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x v="38"/>
    <x v="0"/>
    <s v="music/indie rock"/>
    <x v="1902"/>
    <x v="1837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x v="22"/>
    <x v="0"/>
    <s v="music/indie rock"/>
    <x v="31"/>
    <x v="409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x v="195"/>
    <x v="0"/>
    <s v="music/indie rock"/>
    <x v="1903"/>
    <x v="183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x v="20"/>
    <x v="0"/>
    <s v="music/indie rock"/>
    <x v="1787"/>
    <x v="17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x v="10"/>
    <x v="0"/>
    <s v="music/indie rock"/>
    <x v="1904"/>
    <x v="183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x v="240"/>
    <x v="0"/>
    <s v="music/indie rock"/>
    <x v="1905"/>
    <x v="184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x v="14"/>
    <x v="0"/>
    <s v="music/indie rock"/>
    <x v="1906"/>
    <x v="184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x v="209"/>
    <x v="0"/>
    <s v="music/indie rock"/>
    <x v="1907"/>
    <x v="1842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x v="44"/>
    <x v="0"/>
    <s v="music/indie rock"/>
    <x v="1908"/>
    <x v="184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x v="71"/>
    <x v="0"/>
    <s v="music/indie rock"/>
    <x v="1909"/>
    <x v="184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x v="11"/>
    <x v="0"/>
    <s v="music/indie rock"/>
    <x v="1910"/>
    <x v="184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x v="38"/>
    <x v="0"/>
    <s v="music/indie rock"/>
    <x v="1911"/>
    <x v="184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x v="73"/>
    <x v="0"/>
    <s v="music/indie rock"/>
    <x v="1912"/>
    <x v="1847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x v="74"/>
    <x v="0"/>
    <s v="music/indie rock"/>
    <x v="1054"/>
    <x v="184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x v="461"/>
    <x v="0"/>
    <s v="music/indie rock"/>
    <x v="1913"/>
    <x v="184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x v="70"/>
    <x v="0"/>
    <s v="music/indie rock"/>
    <x v="1914"/>
    <x v="185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x v="288"/>
    <x v="0"/>
    <s v="music/indie rock"/>
    <x v="1915"/>
    <x v="185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x v="73"/>
    <x v="0"/>
    <s v="music/indie rock"/>
    <x v="31"/>
    <x v="1852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x v="66"/>
    <x v="0"/>
    <s v="music/indie rock"/>
    <x v="1916"/>
    <x v="185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x v="9"/>
    <x v="0"/>
    <s v="music/indie rock"/>
    <x v="1917"/>
    <x v="185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x v="203"/>
    <x v="0"/>
    <s v="music/indie rock"/>
    <x v="1918"/>
    <x v="185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x v="60"/>
    <x v="0"/>
    <s v="music/indie rock"/>
    <x v="1614"/>
    <x v="185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x v="63"/>
    <x v="1"/>
    <s v="food/restaurants"/>
    <x v="1919"/>
    <x v="185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x v="81"/>
    <x v="1"/>
    <s v="food/restaurants"/>
    <x v="1920"/>
    <x v="185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x v="78"/>
    <x v="1"/>
    <s v="food/restaurants"/>
    <x v="109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x v="78"/>
    <x v="1"/>
    <s v="food/restaurants"/>
    <x v="109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x v="78"/>
    <x v="1"/>
    <s v="food/restaurants"/>
    <x v="109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x v="84"/>
    <x v="1"/>
    <s v="food/restaurants"/>
    <x v="722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x v="78"/>
    <x v="1"/>
    <s v="food/restaurants"/>
    <x v="109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x v="78"/>
    <x v="1"/>
    <s v="food/restaurants"/>
    <x v="109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x v="33"/>
    <x v="1"/>
    <s v="food/restaurants"/>
    <x v="1921"/>
    <x v="68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x v="84"/>
    <x v="1"/>
    <s v="food/restaurants"/>
    <x v="840"/>
    <x v="839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x v="78"/>
    <x v="1"/>
    <s v="food/restaurants"/>
    <x v="109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x v="78"/>
    <x v="1"/>
    <s v="food/restaurants"/>
    <x v="109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x v="78"/>
    <x v="1"/>
    <s v="food/restaurants"/>
    <x v="109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x v="80"/>
    <x v="1"/>
    <s v="food/restaurants"/>
    <x v="1922"/>
    <x v="1859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x v="8"/>
    <x v="1"/>
    <s v="food/restaurants"/>
    <x v="1923"/>
    <x v="186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x v="78"/>
    <x v="1"/>
    <s v="food/restaurants"/>
    <x v="109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x v="51"/>
    <x v="1"/>
    <s v="food/restaurants"/>
    <x v="1924"/>
    <x v="1861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x v="78"/>
    <x v="1"/>
    <s v="food/restaurants"/>
    <x v="109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x v="80"/>
    <x v="1"/>
    <s v="food/restaurants"/>
    <x v="1925"/>
    <x v="186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x v="78"/>
    <x v="1"/>
    <s v="food/restaurants"/>
    <x v="109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x v="462"/>
    <x v="0"/>
    <s v="music/classical music"/>
    <x v="1926"/>
    <x v="186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x v="74"/>
    <x v="0"/>
    <s v="music/classical music"/>
    <x v="31"/>
    <x v="1864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x v="55"/>
    <x v="0"/>
    <s v="music/classical music"/>
    <x v="1927"/>
    <x v="186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x v="68"/>
    <x v="0"/>
    <s v="music/classical music"/>
    <x v="264"/>
    <x v="186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x v="144"/>
    <x v="0"/>
    <s v="music/classical music"/>
    <x v="1928"/>
    <x v="1867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x v="51"/>
    <x v="0"/>
    <s v="music/classical music"/>
    <x v="1929"/>
    <x v="1868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x v="26"/>
    <x v="0"/>
    <s v="music/classical music"/>
    <x v="1930"/>
    <x v="1869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x v="75"/>
    <x v="0"/>
    <s v="music/classical music"/>
    <x v="1931"/>
    <x v="187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0"/>
    <x v="88"/>
    <x v="0"/>
    <s v="music/classical music"/>
    <x v="1932"/>
    <x v="187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x v="53"/>
    <x v="0"/>
    <s v="music/classical music"/>
    <x v="31"/>
    <x v="187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x v="42"/>
    <x v="0"/>
    <s v="music/classical music"/>
    <x v="84"/>
    <x v="187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x v="65"/>
    <x v="0"/>
    <s v="music/classical music"/>
    <x v="1933"/>
    <x v="187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x v="327"/>
    <x v="0"/>
    <s v="music/classical music"/>
    <x v="1934"/>
    <x v="187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x v="25"/>
    <x v="0"/>
    <s v="music/classical music"/>
    <x v="2"/>
    <x v="1876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0"/>
    <x v="76"/>
    <x v="0"/>
    <s v="music/classical music"/>
    <x v="640"/>
    <x v="187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x v="80"/>
    <x v="0"/>
    <s v="music/classical music"/>
    <x v="1339"/>
    <x v="187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x v="202"/>
    <x v="0"/>
    <s v="music/classical music"/>
    <x v="1007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x v="333"/>
    <x v="0"/>
    <s v="music/classical music"/>
    <x v="1935"/>
    <x v="187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x v="211"/>
    <x v="0"/>
    <s v="music/classical music"/>
    <x v="598"/>
    <x v="188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x v="74"/>
    <x v="0"/>
    <s v="music/classical music"/>
    <x v="1936"/>
    <x v="188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x v="287"/>
    <x v="0"/>
    <s v="music/classical music"/>
    <x v="1937"/>
    <x v="188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x v="62"/>
    <x v="0"/>
    <s v="music/classical music"/>
    <x v="1938"/>
    <x v="1883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x v="62"/>
    <x v="0"/>
    <s v="music/classical music"/>
    <x v="1939"/>
    <x v="188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x v="7"/>
    <x v="0"/>
    <s v="music/classical music"/>
    <x v="1940"/>
    <x v="188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x v="42"/>
    <x v="0"/>
    <s v="music/classical music"/>
    <x v="1941"/>
    <x v="188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x v="71"/>
    <x v="0"/>
    <s v="music/classical music"/>
    <x v="1942"/>
    <x v="188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x v="179"/>
    <x v="0"/>
    <s v="music/classical music"/>
    <x v="1943"/>
    <x v="1888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x v="77"/>
    <x v="0"/>
    <s v="music/classical music"/>
    <x v="1944"/>
    <x v="1889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x v="77"/>
    <x v="0"/>
    <s v="music/classical music"/>
    <x v="1945"/>
    <x v="189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x v="3"/>
    <x v="0"/>
    <s v="music/classical music"/>
    <x v="1946"/>
    <x v="189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x v="66"/>
    <x v="0"/>
    <s v="music/classical music"/>
    <x v="1947"/>
    <x v="189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x v="59"/>
    <x v="0"/>
    <s v="music/classical music"/>
    <x v="1635"/>
    <x v="189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x v="65"/>
    <x v="0"/>
    <s v="music/classical music"/>
    <x v="1948"/>
    <x v="189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x v="85"/>
    <x v="0"/>
    <s v="music/classical music"/>
    <x v="1949"/>
    <x v="18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x v="2"/>
    <x v="0"/>
    <s v="music/classical music"/>
    <x v="1950"/>
    <x v="189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x v="69"/>
    <x v="0"/>
    <s v="music/classical music"/>
    <x v="1951"/>
    <x v="1897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x v="17"/>
    <x v="0"/>
    <s v="music/classical music"/>
    <x v="1952"/>
    <x v="189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x v="59"/>
    <x v="0"/>
    <s v="music/classical music"/>
    <x v="1953"/>
    <x v="189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x v="20"/>
    <x v="0"/>
    <s v="music/classical music"/>
    <x v="1954"/>
    <x v="190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x v="64"/>
    <x v="0"/>
    <s v="music/classical music"/>
    <x v="1787"/>
    <x v="190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x v="78"/>
    <x v="1"/>
    <s v="food/food trucks"/>
    <x v="109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x v="83"/>
    <x v="1"/>
    <s v="food/food trucks"/>
    <x v="571"/>
    <x v="384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x v="78"/>
    <x v="1"/>
    <s v="food/food trucks"/>
    <x v="109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x v="78"/>
    <x v="1"/>
    <s v="food/food trucks"/>
    <x v="109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x v="29"/>
    <x v="1"/>
    <s v="food/food trucks"/>
    <x v="460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x v="78"/>
    <x v="1"/>
    <s v="food/food trucks"/>
    <x v="109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x v="84"/>
    <x v="1"/>
    <s v="food/food trucks"/>
    <x v="48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x v="29"/>
    <x v="1"/>
    <s v="food/food trucks"/>
    <x v="724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x v="84"/>
    <x v="1"/>
    <s v="food/food trucks"/>
    <x v="1955"/>
    <x v="190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x v="84"/>
    <x v="1"/>
    <s v="food/food trucks"/>
    <x v="1956"/>
    <x v="190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x v="80"/>
    <x v="1"/>
    <s v="food/food trucks"/>
    <x v="1161"/>
    <x v="37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x v="78"/>
    <x v="1"/>
    <s v="food/food trucks"/>
    <x v="109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x v="78"/>
    <x v="1"/>
    <s v="food/food trucks"/>
    <x v="109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x v="78"/>
    <x v="1"/>
    <s v="food/food trucks"/>
    <x v="109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x v="78"/>
    <x v="1"/>
    <s v="food/food trucks"/>
    <x v="109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x v="78"/>
    <x v="1"/>
    <s v="food/food trucks"/>
    <x v="109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x v="78"/>
    <x v="1"/>
    <s v="food/food trucks"/>
    <x v="109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x v="78"/>
    <x v="1"/>
    <s v="food/food trucks"/>
    <x v="109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x v="8"/>
    <x v="1"/>
    <s v="food/food trucks"/>
    <x v="1957"/>
    <x v="190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x v="84"/>
    <x v="1"/>
    <s v="food/food trucks"/>
    <x v="722"/>
    <x v="157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x v="202"/>
    <x v="1"/>
    <s v="food/food trucks"/>
    <x v="1958"/>
    <x v="190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x v="29"/>
    <x v="1"/>
    <s v="food/food trucks"/>
    <x v="1959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x v="81"/>
    <x v="1"/>
    <s v="food/food trucks"/>
    <x v="724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x v="78"/>
    <x v="1"/>
    <s v="food/food trucks"/>
    <x v="109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x v="29"/>
    <x v="1"/>
    <s v="food/food trucks"/>
    <x v="874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x v="29"/>
    <x v="1"/>
    <s v="food/food trucks"/>
    <x v="874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x v="79"/>
    <x v="1"/>
    <s v="food/food trucks"/>
    <x v="1960"/>
    <x v="190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x v="22"/>
    <x v="1"/>
    <s v="food/food trucks"/>
    <x v="1961"/>
    <x v="1907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x v="29"/>
    <x v="1"/>
    <s v="food/food trucks"/>
    <x v="134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x v="78"/>
    <x v="1"/>
    <s v="food/food trucks"/>
    <x v="109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x v="84"/>
    <x v="1"/>
    <s v="food/food trucks"/>
    <x v="1651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x v="29"/>
    <x v="1"/>
    <s v="food/food trucks"/>
    <x v="874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x v="78"/>
    <x v="1"/>
    <s v="food/food trucks"/>
    <x v="109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x v="29"/>
    <x v="1"/>
    <s v="food/food trucks"/>
    <x v="466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x v="10"/>
    <x v="1"/>
    <s v="food/food trucks"/>
    <x v="1962"/>
    <x v="190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x v="74"/>
    <x v="1"/>
    <s v="food/food trucks"/>
    <x v="1963"/>
    <x v="190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x v="63"/>
    <x v="1"/>
    <s v="food/food trucks"/>
    <x v="905"/>
    <x v="191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x v="25"/>
    <x v="1"/>
    <s v="food/food trucks"/>
    <x v="1964"/>
    <x v="191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x v="81"/>
    <x v="1"/>
    <s v="food/food trucks"/>
    <x v="1965"/>
    <x v="66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x v="209"/>
    <x v="1"/>
    <s v="food/food trucks"/>
    <x v="1966"/>
    <x v="1912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x v="299"/>
    <x v="0"/>
    <s v="technology/space exploration"/>
    <x v="1967"/>
    <x v="1913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x v="463"/>
    <x v="0"/>
    <s v="technology/space exploration"/>
    <x v="1968"/>
    <x v="191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x v="133"/>
    <x v="0"/>
    <s v="technology/space exploration"/>
    <x v="1969"/>
    <x v="191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x v="306"/>
    <x v="0"/>
    <s v="technology/space exploration"/>
    <x v="1970"/>
    <x v="191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x v="464"/>
    <x v="0"/>
    <s v="technology/space exploration"/>
    <x v="1971"/>
    <x v="191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x v="465"/>
    <x v="0"/>
    <s v="technology/space exploration"/>
    <x v="1972"/>
    <x v="191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x v="367"/>
    <x v="0"/>
    <s v="technology/space exploration"/>
    <x v="1973"/>
    <x v="191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x v="466"/>
    <x v="0"/>
    <s v="technology/space exploration"/>
    <x v="1974"/>
    <x v="192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x v="467"/>
    <x v="0"/>
    <s v="technology/space exploration"/>
    <x v="1975"/>
    <x v="192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x v="468"/>
    <x v="0"/>
    <s v="technology/space exploration"/>
    <x v="1976"/>
    <x v="192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x v="469"/>
    <x v="0"/>
    <s v="technology/space exploration"/>
    <x v="1977"/>
    <x v="192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x v="324"/>
    <x v="0"/>
    <s v="technology/space exploration"/>
    <x v="1978"/>
    <x v="192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x v="33"/>
    <x v="0"/>
    <s v="technology/space exploration"/>
    <x v="1979"/>
    <x v="192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x v="61"/>
    <x v="0"/>
    <s v="technology/space exploration"/>
    <x v="607"/>
    <x v="192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x v="250"/>
    <x v="0"/>
    <s v="technology/space exploration"/>
    <x v="1980"/>
    <x v="192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x v="146"/>
    <x v="0"/>
    <s v="technology/space exploration"/>
    <x v="1981"/>
    <x v="192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x v="180"/>
    <x v="0"/>
    <s v="technology/space exploration"/>
    <x v="1982"/>
    <x v="1929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x v="99"/>
    <x v="0"/>
    <s v="technology/space exploration"/>
    <x v="1983"/>
    <x v="193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x v="28"/>
    <x v="0"/>
    <s v="technology/space exploration"/>
    <x v="1984"/>
    <x v="193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x v="470"/>
    <x v="0"/>
    <s v="technology/space exploration"/>
    <x v="1985"/>
    <x v="193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x v="471"/>
    <x v="0"/>
    <s v="technology/space exploration"/>
    <x v="1986"/>
    <x v="193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x v="142"/>
    <x v="0"/>
    <s v="technology/space exploration"/>
    <x v="1987"/>
    <x v="193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x v="95"/>
    <x v="0"/>
    <s v="technology/space exploration"/>
    <x v="430"/>
    <x v="193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x v="472"/>
    <x v="0"/>
    <s v="technology/space exploration"/>
    <x v="1988"/>
    <x v="19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x v="47"/>
    <x v="0"/>
    <s v="technology/space exploration"/>
    <x v="1989"/>
    <x v="193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x v="133"/>
    <x v="0"/>
    <s v="technology/space exploration"/>
    <x v="199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x v="43"/>
    <x v="0"/>
    <s v="technology/space exploration"/>
    <x v="1991"/>
    <x v="193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x v="64"/>
    <x v="0"/>
    <s v="technology/space exploration"/>
    <x v="1992"/>
    <x v="193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x v="61"/>
    <x v="0"/>
    <s v="technology/space exploration"/>
    <x v="1993"/>
    <x v="194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x v="75"/>
    <x v="0"/>
    <s v="technology/space exploration"/>
    <x v="1994"/>
    <x v="194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x v="172"/>
    <x v="0"/>
    <s v="technology/space exploration"/>
    <x v="1995"/>
    <x v="194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x v="288"/>
    <x v="0"/>
    <s v="technology/space exploration"/>
    <x v="1996"/>
    <x v="194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x v="473"/>
    <x v="0"/>
    <s v="technology/space exploration"/>
    <x v="1997"/>
    <x v="1944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x v="20"/>
    <x v="0"/>
    <s v="technology/space exploration"/>
    <x v="1998"/>
    <x v="194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x v="87"/>
    <x v="0"/>
    <s v="technology/space exploration"/>
    <x v="31"/>
    <x v="194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x v="133"/>
    <x v="0"/>
    <s v="technology/space exploration"/>
    <x v="1999"/>
    <x v="194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x v="55"/>
    <x v="0"/>
    <s v="technology/space exploration"/>
    <x v="2000"/>
    <x v="1948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x v="25"/>
    <x v="0"/>
    <s v="technology/space exploration"/>
    <x v="2001"/>
    <x v="1949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x v="72"/>
    <x v="0"/>
    <s v="technology/space exploration"/>
    <x v="2002"/>
    <x v="195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x v="50"/>
    <x v="0"/>
    <s v="technology/space exploration"/>
    <x v="1719"/>
    <x v="195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x v="29"/>
    <x v="1"/>
    <s v="technology/space exploration"/>
    <x v="4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x v="78"/>
    <x v="1"/>
    <s v="technology/space exploration"/>
    <x v="109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x v="474"/>
    <x v="1"/>
    <s v="technology/space exploration"/>
    <x v="2003"/>
    <x v="195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x v="47"/>
    <x v="1"/>
    <s v="technology/space exploration"/>
    <x v="2004"/>
    <x v="195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x v="23"/>
    <x v="1"/>
    <s v="technology/space exploration"/>
    <x v="1131"/>
    <x v="1954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x v="475"/>
    <x v="1"/>
    <s v="technology/space exploration"/>
    <x v="2005"/>
    <x v="195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x v="83"/>
    <x v="1"/>
    <s v="technology/space exploration"/>
    <x v="2006"/>
    <x v="105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x v="79"/>
    <x v="1"/>
    <s v="technology/space exploration"/>
    <x v="2007"/>
    <x v="19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x v="83"/>
    <x v="1"/>
    <s v="technology/space exploration"/>
    <x v="2008"/>
    <x v="195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x v="81"/>
    <x v="1"/>
    <s v="technology/space exploration"/>
    <x v="2009"/>
    <x v="195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x v="57"/>
    <x v="1"/>
    <s v="technology/space exploration"/>
    <x v="2010"/>
    <x v="195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x v="202"/>
    <x v="1"/>
    <s v="technology/space exploration"/>
    <x v="2011"/>
    <x v="196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x v="16"/>
    <x v="1"/>
    <s v="technology/space exploration"/>
    <x v="2012"/>
    <x v="196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x v="79"/>
    <x v="1"/>
    <s v="technology/space exploration"/>
    <x v="2013"/>
    <x v="439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0"/>
    <x v="68"/>
    <x v="1"/>
    <s v="technology/space exploration"/>
    <x v="2014"/>
    <x v="196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x v="215"/>
    <x v="1"/>
    <s v="technology/space exploration"/>
    <x v="2015"/>
    <x v="196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x v="211"/>
    <x v="1"/>
    <s v="technology/space exploration"/>
    <x v="2016"/>
    <x v="196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x v="80"/>
    <x v="1"/>
    <s v="technology/space exploration"/>
    <x v="2017"/>
    <x v="1965"/>
    <x v="2"/>
    <x v="36"/>
  </r>
  <r>
    <n v="2659"/>
    <s v="test (Canceled)"/>
    <s v="test"/>
    <n v="49000"/>
    <n v="1333"/>
    <x v="1"/>
    <x v="0"/>
    <s v="USD"/>
    <n v="1429321210"/>
    <n v="1426729210"/>
    <x v="0"/>
    <x v="73"/>
    <x v="1"/>
    <s v="technology/space exploration"/>
    <x v="2018"/>
    <x v="196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x v="81"/>
    <x v="1"/>
    <s v="technology/space exploration"/>
    <x v="2019"/>
    <x v="1967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x v="65"/>
    <x v="0"/>
    <s v="technology/makerspaces"/>
    <x v="1335"/>
    <x v="1968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x v="144"/>
    <x v="0"/>
    <s v="technology/makerspaces"/>
    <x v="2020"/>
    <x v="1969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x v="66"/>
    <x v="0"/>
    <s v="technology/makerspaces"/>
    <x v="2021"/>
    <x v="197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x v="201"/>
    <x v="0"/>
    <s v="technology/makerspaces"/>
    <x v="2022"/>
    <x v="197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x v="67"/>
    <x v="0"/>
    <s v="technology/makerspaces"/>
    <x v="2023"/>
    <x v="197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x v="190"/>
    <x v="0"/>
    <s v="technology/makerspaces"/>
    <x v="2024"/>
    <x v="197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x v="59"/>
    <x v="0"/>
    <s v="technology/makerspaces"/>
    <x v="1934"/>
    <x v="1974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x v="33"/>
    <x v="0"/>
    <s v="technology/makerspaces"/>
    <x v="2025"/>
    <x v="197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x v="202"/>
    <x v="0"/>
    <s v="technology/makerspaces"/>
    <x v="1239"/>
    <x v="197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x v="65"/>
    <x v="1"/>
    <s v="technology/makerspaces"/>
    <x v="2026"/>
    <x v="197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x v="87"/>
    <x v="1"/>
    <s v="technology/makerspaces"/>
    <x v="2027"/>
    <x v="197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x v="5"/>
    <x v="1"/>
    <s v="technology/makerspaces"/>
    <x v="2028"/>
    <x v="197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x v="36"/>
    <x v="1"/>
    <s v="technology/makerspaces"/>
    <x v="2029"/>
    <x v="198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x v="199"/>
    <x v="1"/>
    <s v="technology/makerspaces"/>
    <x v="2030"/>
    <x v="198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x v="60"/>
    <x v="1"/>
    <s v="technology/makerspaces"/>
    <x v="2031"/>
    <x v="198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x v="82"/>
    <x v="1"/>
    <s v="technology/makerspaces"/>
    <x v="2032"/>
    <x v="198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x v="74"/>
    <x v="1"/>
    <s v="technology/makerspaces"/>
    <x v="2033"/>
    <x v="198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x v="84"/>
    <x v="1"/>
    <s v="technology/makerspaces"/>
    <x v="2034"/>
    <x v="198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x v="83"/>
    <x v="1"/>
    <s v="technology/makerspaces"/>
    <x v="2035"/>
    <x v="895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0"/>
    <x v="80"/>
    <x v="1"/>
    <s v="technology/makerspaces"/>
    <x v="2036"/>
    <x v="16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x v="84"/>
    <x v="1"/>
    <s v="food/food trucks"/>
    <x v="1839"/>
    <x v="446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x v="9"/>
    <x v="1"/>
    <s v="food/food trucks"/>
    <x v="2037"/>
    <x v="1986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x v="83"/>
    <x v="1"/>
    <s v="food/food trucks"/>
    <x v="1156"/>
    <x v="1053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x v="80"/>
    <x v="1"/>
    <s v="food/food trucks"/>
    <x v="736"/>
    <x v="444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x v="29"/>
    <x v="1"/>
    <s v="food/food trucks"/>
    <x v="459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x v="78"/>
    <x v="1"/>
    <s v="food/food trucks"/>
    <x v="109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x v="78"/>
    <x v="1"/>
    <s v="food/food trucks"/>
    <x v="109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x v="25"/>
    <x v="1"/>
    <s v="food/food trucks"/>
    <x v="2038"/>
    <x v="198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x v="29"/>
    <x v="1"/>
    <s v="food/food trucks"/>
    <x v="187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x v="115"/>
    <x v="1"/>
    <s v="food/food trucks"/>
    <x v="2039"/>
    <x v="1988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x v="84"/>
    <x v="1"/>
    <s v="food/food trucks"/>
    <x v="2040"/>
    <x v="844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x v="29"/>
    <x v="1"/>
    <s v="food/food trucks"/>
    <x v="1154"/>
    <x v="38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x v="83"/>
    <x v="1"/>
    <s v="food/food trucks"/>
    <x v="417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x v="29"/>
    <x v="1"/>
    <s v="food/food trucks"/>
    <x v="372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x v="83"/>
    <x v="1"/>
    <s v="food/food trucks"/>
    <x v="2041"/>
    <x v="198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x v="44"/>
    <x v="1"/>
    <s v="food/food trucks"/>
    <x v="2042"/>
    <x v="199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x v="47"/>
    <x v="1"/>
    <s v="food/food trucks"/>
    <x v="2043"/>
    <x v="199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x v="84"/>
    <x v="1"/>
    <s v="food/food trucks"/>
    <x v="2044"/>
    <x v="1992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x v="78"/>
    <x v="1"/>
    <s v="food/food trucks"/>
    <x v="109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x v="80"/>
    <x v="1"/>
    <s v="food/food trucks"/>
    <x v="2045"/>
    <x v="84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x v="67"/>
    <x v="1"/>
    <s v="theater/spaces"/>
    <x v="2046"/>
    <x v="199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x v="55"/>
    <x v="1"/>
    <s v="theater/spaces"/>
    <x v="2047"/>
    <x v="199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x v="43"/>
    <x v="1"/>
    <s v="theater/spaces"/>
    <x v="603"/>
    <x v="199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x v="63"/>
    <x v="1"/>
    <s v="theater/spaces"/>
    <x v="2048"/>
    <x v="199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x v="22"/>
    <x v="1"/>
    <s v="theater/spaces"/>
    <x v="2049"/>
    <x v="199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x v="40"/>
    <x v="0"/>
    <s v="theater/spaces"/>
    <x v="2050"/>
    <x v="199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x v="476"/>
    <x v="0"/>
    <s v="theater/spaces"/>
    <x v="2051"/>
    <x v="1999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x v="477"/>
    <x v="0"/>
    <s v="theater/spaces"/>
    <x v="2052"/>
    <x v="2000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x v="478"/>
    <x v="0"/>
    <s v="theater/spaces"/>
    <x v="2053"/>
    <x v="2001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x v="479"/>
    <x v="0"/>
    <s v="theater/spaces"/>
    <x v="2054"/>
    <x v="200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x v="196"/>
    <x v="0"/>
    <s v="theater/spaces"/>
    <x v="2055"/>
    <x v="200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x v="235"/>
    <x v="0"/>
    <s v="theater/spaces"/>
    <x v="2056"/>
    <x v="200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x v="480"/>
    <x v="0"/>
    <s v="theater/spaces"/>
    <x v="2057"/>
    <x v="2005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x v="120"/>
    <x v="0"/>
    <s v="theater/spaces"/>
    <x v="2058"/>
    <x v="200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x v="481"/>
    <x v="0"/>
    <s v="theater/spaces"/>
    <x v="2059"/>
    <x v="200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x v="482"/>
    <x v="0"/>
    <s v="theater/spaces"/>
    <x v="2060"/>
    <x v="200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x v="166"/>
    <x v="0"/>
    <s v="theater/spaces"/>
    <x v="2061"/>
    <x v="200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x v="265"/>
    <x v="0"/>
    <s v="theater/spaces"/>
    <x v="2062"/>
    <x v="201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x v="50"/>
    <x v="0"/>
    <s v="theater/spaces"/>
    <x v="2063"/>
    <x v="201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x v="210"/>
    <x v="0"/>
    <s v="theater/spaces"/>
    <x v="2064"/>
    <x v="201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x v="314"/>
    <x v="0"/>
    <s v="technology/hardware"/>
    <x v="2065"/>
    <x v="2013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x v="333"/>
    <x v="0"/>
    <s v="technology/hardware"/>
    <x v="2066"/>
    <x v="201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x v="282"/>
    <x v="0"/>
    <s v="technology/hardware"/>
    <x v="2067"/>
    <x v="201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x v="483"/>
    <x v="0"/>
    <s v="technology/hardware"/>
    <x v="2068"/>
    <x v="2016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x v="116"/>
    <x v="0"/>
    <s v="technology/hardware"/>
    <x v="2069"/>
    <x v="2017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x v="442"/>
    <x v="0"/>
    <s v="technology/hardware"/>
    <x v="2070"/>
    <x v="2018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x v="484"/>
    <x v="0"/>
    <s v="technology/hardware"/>
    <x v="2071"/>
    <x v="2019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x v="413"/>
    <x v="0"/>
    <s v="technology/hardware"/>
    <x v="2072"/>
    <x v="202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x v="23"/>
    <x v="0"/>
    <s v="technology/hardware"/>
    <x v="970"/>
    <x v="202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x v="345"/>
    <x v="0"/>
    <s v="technology/hardware"/>
    <x v="2073"/>
    <x v="202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x v="77"/>
    <x v="0"/>
    <s v="technology/hardware"/>
    <x v="2074"/>
    <x v="202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x v="96"/>
    <x v="0"/>
    <s v="technology/hardware"/>
    <x v="2075"/>
    <x v="202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x v="46"/>
    <x v="0"/>
    <s v="technology/hardware"/>
    <x v="2076"/>
    <x v="202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x v="430"/>
    <x v="0"/>
    <s v="technology/hardware"/>
    <x v="2077"/>
    <x v="202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x v="485"/>
    <x v="0"/>
    <s v="technology/hardware"/>
    <x v="2078"/>
    <x v="202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x v="6"/>
    <x v="0"/>
    <s v="technology/hardware"/>
    <x v="2079"/>
    <x v="202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x v="231"/>
    <x v="0"/>
    <s v="technology/hardware"/>
    <x v="2080"/>
    <x v="202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x v="41"/>
    <x v="0"/>
    <s v="technology/hardware"/>
    <x v="2081"/>
    <x v="20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x v="277"/>
    <x v="0"/>
    <s v="technology/hardware"/>
    <x v="2082"/>
    <x v="203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x v="57"/>
    <x v="0"/>
    <s v="technology/hardware"/>
    <x v="101"/>
    <x v="203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x v="80"/>
    <x v="1"/>
    <s v="publishing/children's books"/>
    <x v="2083"/>
    <x v="44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x v="59"/>
    <x v="1"/>
    <s v="publishing/children's books"/>
    <x v="2084"/>
    <x v="2033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x v="78"/>
    <x v="1"/>
    <s v="publishing/children's books"/>
    <x v="109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x v="19"/>
    <x v="1"/>
    <s v="publishing/children's books"/>
    <x v="2085"/>
    <x v="2034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x v="72"/>
    <x v="1"/>
    <s v="publishing/children's books"/>
    <x v="2086"/>
    <x v="203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x v="10"/>
    <x v="1"/>
    <s v="publishing/children's books"/>
    <x v="2087"/>
    <x v="203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x v="80"/>
    <x v="1"/>
    <s v="publishing/children's books"/>
    <x v="2088"/>
    <x v="436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x v="80"/>
    <x v="1"/>
    <s v="publishing/children's books"/>
    <x v="550"/>
    <x v="514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x v="84"/>
    <x v="1"/>
    <s v="publishing/children's books"/>
    <x v="2089"/>
    <x v="698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x v="78"/>
    <x v="1"/>
    <s v="publishing/children's books"/>
    <x v="109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x v="78"/>
    <x v="1"/>
    <s v="publishing/children's books"/>
    <x v="109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x v="25"/>
    <x v="1"/>
    <s v="publishing/children's books"/>
    <x v="2090"/>
    <x v="203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x v="22"/>
    <x v="1"/>
    <s v="publishing/children's books"/>
    <x v="2091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x v="78"/>
    <x v="1"/>
    <s v="publishing/children's books"/>
    <x v="109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x v="41"/>
    <x v="1"/>
    <s v="publishing/children's books"/>
    <x v="2092"/>
    <x v="203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x v="51"/>
    <x v="1"/>
    <s v="publishing/children's books"/>
    <x v="156"/>
    <x v="2039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x v="84"/>
    <x v="1"/>
    <s v="publishing/children's books"/>
    <x v="886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x v="79"/>
    <x v="1"/>
    <s v="publishing/children's books"/>
    <x v="2093"/>
    <x v="49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x v="84"/>
    <x v="1"/>
    <s v="publishing/children's books"/>
    <x v="1131"/>
    <x v="185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x v="78"/>
    <x v="1"/>
    <s v="publishing/children's books"/>
    <x v="109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x v="80"/>
    <x v="1"/>
    <s v="publishing/children's books"/>
    <x v="174"/>
    <x v="377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x v="29"/>
    <x v="1"/>
    <s v="publishing/children's books"/>
    <x v="2094"/>
    <x v="384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x v="83"/>
    <x v="1"/>
    <s v="publishing/children's books"/>
    <x v="2095"/>
    <x v="18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x v="80"/>
    <x v="1"/>
    <s v="publishing/children's books"/>
    <x v="2096"/>
    <x v="798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x v="78"/>
    <x v="1"/>
    <s v="publishing/children's books"/>
    <x v="109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x v="80"/>
    <x v="1"/>
    <s v="publishing/children's books"/>
    <x v="172"/>
    <x v="38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x v="83"/>
    <x v="1"/>
    <s v="publishing/children's books"/>
    <x v="1671"/>
    <x v="204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x v="69"/>
    <x v="1"/>
    <s v="publishing/children's books"/>
    <x v="2097"/>
    <x v="204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x v="84"/>
    <x v="1"/>
    <s v="publishing/children's books"/>
    <x v="1161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x v="51"/>
    <x v="1"/>
    <s v="publishing/children's books"/>
    <x v="2098"/>
    <x v="204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x v="78"/>
    <x v="1"/>
    <s v="publishing/children's books"/>
    <x v="109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x v="78"/>
    <x v="1"/>
    <s v="publishing/children's books"/>
    <x v="109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x v="29"/>
    <x v="1"/>
    <s v="publishing/children's books"/>
    <x v="2099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x v="62"/>
    <x v="1"/>
    <s v="publishing/children's books"/>
    <x v="2100"/>
    <x v="204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x v="84"/>
    <x v="1"/>
    <s v="publishing/children's books"/>
    <x v="419"/>
    <x v="76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x v="17"/>
    <x v="1"/>
    <s v="publishing/children's books"/>
    <x v="2101"/>
    <x v="204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x v="29"/>
    <x v="1"/>
    <s v="publishing/children's books"/>
    <x v="119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x v="41"/>
    <x v="1"/>
    <s v="publishing/children's books"/>
    <x v="2102"/>
    <x v="204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x v="29"/>
    <x v="1"/>
    <s v="publishing/children's books"/>
    <x v="2103"/>
    <x v="45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x v="78"/>
    <x v="1"/>
    <s v="publishing/children's books"/>
    <x v="109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x v="33"/>
    <x v="0"/>
    <s v="theater/plays"/>
    <x v="2104"/>
    <x v="122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x v="59"/>
    <x v="0"/>
    <s v="theater/plays"/>
    <x v="43"/>
    <x v="59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x v="42"/>
    <x v="0"/>
    <s v="theater/plays"/>
    <x v="1444"/>
    <x v="20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x v="52"/>
    <x v="0"/>
    <s v="theater/plays"/>
    <x v="984"/>
    <x v="204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x v="136"/>
    <x v="0"/>
    <s v="theater/plays"/>
    <x v="212"/>
    <x v="204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x v="142"/>
    <x v="0"/>
    <s v="theater/plays"/>
    <x v="2105"/>
    <x v="204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x v="44"/>
    <x v="0"/>
    <s v="theater/plays"/>
    <x v="2106"/>
    <x v="20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x v="9"/>
    <x v="0"/>
    <s v="theater/plays"/>
    <x v="78"/>
    <x v="594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x v="54"/>
    <x v="0"/>
    <s v="theater/plays"/>
    <x v="2107"/>
    <x v="205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x v="36"/>
    <x v="0"/>
    <s v="theater/plays"/>
    <x v="2108"/>
    <x v="205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x v="33"/>
    <x v="0"/>
    <s v="theater/plays"/>
    <x v="78"/>
    <x v="205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x v="54"/>
    <x v="0"/>
    <s v="theater/plays"/>
    <x v="2109"/>
    <x v="205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x v="196"/>
    <x v="0"/>
    <s v="theater/plays"/>
    <x v="2110"/>
    <x v="205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x v="83"/>
    <x v="0"/>
    <s v="theater/plays"/>
    <x v="2111"/>
    <x v="38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x v="9"/>
    <x v="0"/>
    <s v="theater/plays"/>
    <x v="2112"/>
    <x v="205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x v="64"/>
    <x v="0"/>
    <s v="theater/plays"/>
    <x v="2113"/>
    <x v="8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x v="225"/>
    <x v="0"/>
    <s v="theater/plays"/>
    <x v="2114"/>
    <x v="205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x v="237"/>
    <x v="0"/>
    <s v="theater/plays"/>
    <x v="578"/>
    <x v="205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x v="208"/>
    <x v="0"/>
    <s v="theater/plays"/>
    <x v="2115"/>
    <x v="205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x v="162"/>
    <x v="0"/>
    <s v="theater/plays"/>
    <x v="2116"/>
    <x v="206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x v="62"/>
    <x v="0"/>
    <s v="theater/plays"/>
    <x v="2117"/>
    <x v="206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x v="240"/>
    <x v="0"/>
    <s v="theater/plays"/>
    <x v="2118"/>
    <x v="20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x v="261"/>
    <x v="0"/>
    <s v="theater/plays"/>
    <x v="2119"/>
    <x v="20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x v="23"/>
    <x v="0"/>
    <s v="theater/plays"/>
    <x v="93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x v="59"/>
    <x v="0"/>
    <s v="theater/plays"/>
    <x v="1007"/>
    <x v="20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x v="88"/>
    <x v="0"/>
    <s v="theater/plays"/>
    <x v="2120"/>
    <x v="20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x v="251"/>
    <x v="0"/>
    <s v="theater/plays"/>
    <x v="582"/>
    <x v="20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x v="50"/>
    <x v="0"/>
    <s v="theater/plays"/>
    <x v="2121"/>
    <x v="2067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x v="64"/>
    <x v="0"/>
    <s v="theater/plays"/>
    <x v="2122"/>
    <x v="206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x v="7"/>
    <x v="0"/>
    <s v="theater/plays"/>
    <x v="2123"/>
    <x v="206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x v="52"/>
    <x v="0"/>
    <s v="theater/plays"/>
    <x v="2124"/>
    <x v="207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x v="183"/>
    <x v="0"/>
    <s v="theater/plays"/>
    <x v="2125"/>
    <x v="207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x v="93"/>
    <x v="0"/>
    <s v="theater/plays"/>
    <x v="2126"/>
    <x v="207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x v="31"/>
    <x v="0"/>
    <s v="theater/plays"/>
    <x v="2127"/>
    <x v="207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x v="25"/>
    <x v="0"/>
    <s v="theater/plays"/>
    <x v="1003"/>
    <x v="207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x v="39"/>
    <x v="0"/>
    <s v="theater/plays"/>
    <x v="2128"/>
    <x v="207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x v="51"/>
    <x v="0"/>
    <s v="theater/plays"/>
    <x v="2129"/>
    <x v="207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x v="332"/>
    <x v="0"/>
    <s v="theater/plays"/>
    <x v="2130"/>
    <x v="207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x v="201"/>
    <x v="0"/>
    <s v="theater/plays"/>
    <x v="2131"/>
    <x v="207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x v="9"/>
    <x v="0"/>
    <s v="theater/plays"/>
    <x v="1627"/>
    <x v="207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x v="2"/>
    <x v="0"/>
    <s v="theater/plays"/>
    <x v="31"/>
    <x v="138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x v="225"/>
    <x v="0"/>
    <s v="theater/plays"/>
    <x v="31"/>
    <x v="208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x v="25"/>
    <x v="0"/>
    <s v="theater/plays"/>
    <x v="1014"/>
    <x v="208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x v="41"/>
    <x v="0"/>
    <s v="theater/plays"/>
    <x v="2132"/>
    <x v="70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x v="13"/>
    <x v="0"/>
    <s v="theater/plays"/>
    <x v="101"/>
    <x v="208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x v="10"/>
    <x v="0"/>
    <s v="theater/plays"/>
    <x v="2133"/>
    <x v="208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x v="23"/>
    <x v="0"/>
    <s v="theater/plays"/>
    <x v="966"/>
    <x v="208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x v="174"/>
    <x v="0"/>
    <s v="theater/plays"/>
    <x v="2134"/>
    <x v="208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x v="88"/>
    <x v="0"/>
    <s v="theater/plays"/>
    <x v="2135"/>
    <x v="208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x v="202"/>
    <x v="0"/>
    <s v="theater/plays"/>
    <x v="31"/>
    <x v="2087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x v="47"/>
    <x v="0"/>
    <s v="theater/plays"/>
    <x v="1934"/>
    <x v="208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x v="195"/>
    <x v="0"/>
    <s v="theater/plays"/>
    <x v="2136"/>
    <x v="208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0"/>
    <x v="2"/>
    <x v="0"/>
    <s v="theater/plays"/>
    <x v="2137"/>
    <x v="209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x v="64"/>
    <x v="0"/>
    <s v="theater/plays"/>
    <x v="2138"/>
    <x v="209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x v="251"/>
    <x v="0"/>
    <s v="theater/plays"/>
    <x v="2139"/>
    <x v="209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x v="202"/>
    <x v="0"/>
    <s v="theater/plays"/>
    <x v="919"/>
    <x v="2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x v="64"/>
    <x v="0"/>
    <s v="theater/plays"/>
    <x v="31"/>
    <x v="7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x v="241"/>
    <x v="0"/>
    <s v="theater/plays"/>
    <x v="966"/>
    <x v="209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x v="162"/>
    <x v="0"/>
    <s v="theater/plays"/>
    <x v="2140"/>
    <x v="209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x v="462"/>
    <x v="0"/>
    <s v="theater/plays"/>
    <x v="87"/>
    <x v="209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x v="29"/>
    <x v="1"/>
    <s v="theater/plays"/>
    <x v="460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x v="78"/>
    <x v="1"/>
    <s v="theater/plays"/>
    <x v="109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x v="78"/>
    <x v="1"/>
    <s v="theater/plays"/>
    <x v="109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x v="29"/>
    <x v="1"/>
    <s v="theater/plays"/>
    <x v="2141"/>
    <x v="18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x v="70"/>
    <x v="1"/>
    <s v="theater/plays"/>
    <x v="2142"/>
    <x v="209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x v="78"/>
    <x v="1"/>
    <s v="theater/plays"/>
    <x v="109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x v="78"/>
    <x v="1"/>
    <s v="theater/plays"/>
    <x v="109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x v="83"/>
    <x v="1"/>
    <s v="theater/plays"/>
    <x v="418"/>
    <x v="46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x v="29"/>
    <x v="1"/>
    <s v="theater/plays"/>
    <x v="4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x v="62"/>
    <x v="1"/>
    <s v="theater/plays"/>
    <x v="2143"/>
    <x v="209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x v="78"/>
    <x v="1"/>
    <s v="theater/plays"/>
    <x v="109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x v="79"/>
    <x v="1"/>
    <s v="theater/plays"/>
    <x v="1160"/>
    <x v="20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x v="78"/>
    <x v="1"/>
    <s v="theater/plays"/>
    <x v="109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x v="25"/>
    <x v="1"/>
    <s v="theater/plays"/>
    <x v="2144"/>
    <x v="210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x v="81"/>
    <x v="1"/>
    <s v="theater/plays"/>
    <x v="2145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x v="79"/>
    <x v="1"/>
    <s v="theater/plays"/>
    <x v="2146"/>
    <x v="838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x v="41"/>
    <x v="1"/>
    <s v="theater/plays"/>
    <x v="2147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x v="78"/>
    <x v="1"/>
    <s v="theater/plays"/>
    <x v="109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x v="29"/>
    <x v="1"/>
    <s v="theater/plays"/>
    <x v="1922"/>
    <x v="43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x v="82"/>
    <x v="1"/>
    <s v="theater/plays"/>
    <x v="2148"/>
    <x v="210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x v="83"/>
    <x v="1"/>
    <s v="theater/plays"/>
    <x v="2149"/>
    <x v="210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x v="83"/>
    <x v="1"/>
    <s v="theater/plays"/>
    <x v="2150"/>
    <x v="178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x v="29"/>
    <x v="1"/>
    <s v="theater/plays"/>
    <x v="167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x v="83"/>
    <x v="1"/>
    <s v="theater/plays"/>
    <x v="1462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x v="78"/>
    <x v="1"/>
    <s v="theater/plays"/>
    <x v="109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x v="84"/>
    <x v="1"/>
    <s v="theater/plays"/>
    <x v="2151"/>
    <x v="38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x v="73"/>
    <x v="1"/>
    <s v="theater/plays"/>
    <x v="2152"/>
    <x v="2103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x v="65"/>
    <x v="1"/>
    <s v="theater/plays"/>
    <x v="2153"/>
    <x v="21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x v="81"/>
    <x v="1"/>
    <s v="theater/plays"/>
    <x v="2011"/>
    <x v="127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x v="82"/>
    <x v="1"/>
    <s v="theater/plays"/>
    <x v="2154"/>
    <x v="16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x v="62"/>
    <x v="1"/>
    <s v="theater/plays"/>
    <x v="2155"/>
    <x v="210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x v="78"/>
    <x v="1"/>
    <s v="theater/plays"/>
    <x v="109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x v="22"/>
    <x v="1"/>
    <s v="theater/plays"/>
    <x v="2156"/>
    <x v="210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x v="83"/>
    <x v="1"/>
    <s v="theater/plays"/>
    <x v="1656"/>
    <x v="210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x v="83"/>
    <x v="1"/>
    <s v="theater/plays"/>
    <x v="2157"/>
    <x v="105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x v="78"/>
    <x v="1"/>
    <s v="theater/plays"/>
    <x v="109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x v="79"/>
    <x v="1"/>
    <s v="theater/plays"/>
    <x v="2158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x v="80"/>
    <x v="1"/>
    <s v="theater/plays"/>
    <x v="1153"/>
    <x v="2108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x v="29"/>
    <x v="1"/>
    <s v="theater/plays"/>
    <x v="2159"/>
    <x v="210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x v="60"/>
    <x v="1"/>
    <s v="theater/plays"/>
    <x v="2160"/>
    <x v="211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x v="78"/>
    <x v="1"/>
    <s v="theater/plays"/>
    <x v="109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x v="80"/>
    <x v="1"/>
    <s v="theater/plays"/>
    <x v="2161"/>
    <x v="211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x v="81"/>
    <x v="1"/>
    <s v="theater/plays"/>
    <x v="2162"/>
    <x v="211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x v="80"/>
    <x v="1"/>
    <s v="theater/plays"/>
    <x v="2163"/>
    <x v="2113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x v="81"/>
    <x v="1"/>
    <s v="theater/plays"/>
    <x v="2164"/>
    <x v="438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x v="29"/>
    <x v="1"/>
    <s v="theater/plays"/>
    <x v="15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x v="29"/>
    <x v="1"/>
    <s v="theater/plays"/>
    <x v="874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x v="78"/>
    <x v="1"/>
    <s v="theater/plays"/>
    <x v="109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x v="25"/>
    <x v="1"/>
    <s v="theater/plays"/>
    <x v="2165"/>
    <x v="21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x v="83"/>
    <x v="1"/>
    <s v="theater/plays"/>
    <x v="857"/>
    <x v="589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x v="73"/>
    <x v="1"/>
    <s v="theater/plays"/>
    <x v="2166"/>
    <x v="211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x v="57"/>
    <x v="1"/>
    <s v="theater/plays"/>
    <x v="2167"/>
    <x v="211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x v="84"/>
    <x v="1"/>
    <s v="theater/plays"/>
    <x v="724"/>
    <x v="38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x v="78"/>
    <x v="1"/>
    <s v="theater/plays"/>
    <x v="109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x v="80"/>
    <x v="1"/>
    <s v="theater/plays"/>
    <x v="2168"/>
    <x v="2117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x v="8"/>
    <x v="1"/>
    <s v="theater/plays"/>
    <x v="2169"/>
    <x v="211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x v="83"/>
    <x v="1"/>
    <s v="theater/plays"/>
    <x v="2170"/>
    <x v="2119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x v="8"/>
    <x v="1"/>
    <s v="theater/plays"/>
    <x v="2171"/>
    <x v="212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x v="78"/>
    <x v="1"/>
    <s v="theater/plays"/>
    <x v="109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x v="63"/>
    <x v="1"/>
    <s v="theater/plays"/>
    <x v="2172"/>
    <x v="212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x v="84"/>
    <x v="1"/>
    <s v="theater/plays"/>
    <x v="417"/>
    <x v="36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x v="29"/>
    <x v="1"/>
    <s v="theater/plays"/>
    <x v="374"/>
    <x v="38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x v="80"/>
    <x v="1"/>
    <s v="theater/plays"/>
    <x v="2173"/>
    <x v="212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x v="80"/>
    <x v="1"/>
    <s v="theater/plays"/>
    <x v="152"/>
    <x v="65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x v="57"/>
    <x v="1"/>
    <s v="theater/plays"/>
    <x v="2174"/>
    <x v="212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x v="63"/>
    <x v="1"/>
    <s v="theater/plays"/>
    <x v="2175"/>
    <x v="212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x v="84"/>
    <x v="1"/>
    <s v="theater/plays"/>
    <x v="123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x v="81"/>
    <x v="1"/>
    <s v="theater/plays"/>
    <x v="178"/>
    <x v="185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x v="29"/>
    <x v="1"/>
    <s v="theater/plays"/>
    <x v="469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x v="29"/>
    <x v="1"/>
    <s v="theater/plays"/>
    <x v="372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x v="25"/>
    <x v="1"/>
    <s v="theater/plays"/>
    <x v="2176"/>
    <x v="212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x v="55"/>
    <x v="1"/>
    <s v="theater/plays"/>
    <x v="2177"/>
    <x v="212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x v="84"/>
    <x v="1"/>
    <s v="theater/plays"/>
    <x v="459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x v="29"/>
    <x v="1"/>
    <s v="theater/plays"/>
    <x v="524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x v="83"/>
    <x v="1"/>
    <s v="theater/plays"/>
    <x v="2178"/>
    <x v="212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x v="63"/>
    <x v="1"/>
    <s v="theater/plays"/>
    <x v="2179"/>
    <x v="21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x v="82"/>
    <x v="1"/>
    <s v="theater/plays"/>
    <x v="2180"/>
    <x v="212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x v="9"/>
    <x v="1"/>
    <s v="theater/plays"/>
    <x v="2181"/>
    <x v="213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x v="79"/>
    <x v="1"/>
    <s v="theater/plays"/>
    <x v="2182"/>
    <x v="43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x v="62"/>
    <x v="1"/>
    <s v="theater/plays"/>
    <x v="2183"/>
    <x v="213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x v="83"/>
    <x v="0"/>
    <s v="theater/musical"/>
    <x v="2184"/>
    <x v="13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x v="79"/>
    <x v="0"/>
    <s v="theater/musical"/>
    <x v="31"/>
    <x v="16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x v="73"/>
    <x v="0"/>
    <s v="theater/musical"/>
    <x v="31"/>
    <x v="18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x v="206"/>
    <x v="0"/>
    <s v="theater/musical"/>
    <x v="1912"/>
    <x v="213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x v="473"/>
    <x v="0"/>
    <s v="theater/musical"/>
    <x v="2185"/>
    <x v="213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x v="133"/>
    <x v="0"/>
    <s v="theater/musical"/>
    <x v="1054"/>
    <x v="76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x v="64"/>
    <x v="0"/>
    <s v="theater/musical"/>
    <x v="2186"/>
    <x v="213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x v="54"/>
    <x v="0"/>
    <s v="theater/musical"/>
    <x v="31"/>
    <x v="69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x v="58"/>
    <x v="0"/>
    <s v="theater/musical"/>
    <x v="2187"/>
    <x v="213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x v="95"/>
    <x v="0"/>
    <s v="theater/musical"/>
    <x v="2188"/>
    <x v="213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x v="82"/>
    <x v="0"/>
    <s v="theater/musical"/>
    <x v="938"/>
    <x v="213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x v="44"/>
    <x v="0"/>
    <s v="theater/musical"/>
    <x v="2189"/>
    <x v="213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x v="241"/>
    <x v="0"/>
    <s v="theater/musical"/>
    <x v="2190"/>
    <x v="2139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x v="77"/>
    <x v="0"/>
    <s v="theater/musical"/>
    <x v="1277"/>
    <x v="21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x v="70"/>
    <x v="0"/>
    <s v="theater/musical"/>
    <x v="2191"/>
    <x v="214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x v="69"/>
    <x v="0"/>
    <s v="theater/musical"/>
    <x v="602"/>
    <x v="1829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x v="165"/>
    <x v="0"/>
    <s v="theater/musical"/>
    <x v="25"/>
    <x v="2142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x v="58"/>
    <x v="0"/>
    <s v="theater/musical"/>
    <x v="300"/>
    <x v="214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x v="20"/>
    <x v="0"/>
    <s v="theater/musical"/>
    <x v="2192"/>
    <x v="2144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x v="51"/>
    <x v="0"/>
    <s v="theater/musical"/>
    <x v="2193"/>
    <x v="214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x v="29"/>
    <x v="1"/>
    <s v="theater/spaces"/>
    <x v="524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x v="91"/>
    <x v="1"/>
    <s v="theater/spaces"/>
    <x v="2194"/>
    <x v="214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x v="78"/>
    <x v="1"/>
    <s v="theater/spaces"/>
    <x v="109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x v="29"/>
    <x v="1"/>
    <s v="theater/spaces"/>
    <x v="460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x v="78"/>
    <x v="1"/>
    <s v="theater/spaces"/>
    <x v="109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x v="84"/>
    <x v="1"/>
    <s v="theater/spaces"/>
    <x v="37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x v="62"/>
    <x v="1"/>
    <s v="theater/spaces"/>
    <x v="2195"/>
    <x v="214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x v="82"/>
    <x v="1"/>
    <s v="theater/spaces"/>
    <x v="2196"/>
    <x v="214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x v="84"/>
    <x v="1"/>
    <s v="theater/spaces"/>
    <x v="453"/>
    <x v="38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x v="78"/>
    <x v="1"/>
    <s v="theater/spaces"/>
    <x v="109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x v="6"/>
    <x v="1"/>
    <s v="theater/spaces"/>
    <x v="2197"/>
    <x v="214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x v="22"/>
    <x v="1"/>
    <s v="theater/spaces"/>
    <x v="2198"/>
    <x v="215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x v="83"/>
    <x v="1"/>
    <s v="theater/spaces"/>
    <x v="2199"/>
    <x v="215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x v="78"/>
    <x v="1"/>
    <s v="theater/spaces"/>
    <x v="109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x v="202"/>
    <x v="1"/>
    <s v="theater/spaces"/>
    <x v="2200"/>
    <x v="17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x v="9"/>
    <x v="1"/>
    <s v="theater/spaces"/>
    <x v="2201"/>
    <x v="215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x v="83"/>
    <x v="1"/>
    <s v="theater/spaces"/>
    <x v="2202"/>
    <x v="736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x v="78"/>
    <x v="1"/>
    <s v="theater/spaces"/>
    <x v="109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x v="78"/>
    <x v="1"/>
    <s v="theater/spaces"/>
    <x v="109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x v="78"/>
    <x v="1"/>
    <s v="theater/spaces"/>
    <x v="109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x v="52"/>
    <x v="0"/>
    <s v="theater/plays"/>
    <x v="2203"/>
    <x v="215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x v="9"/>
    <x v="0"/>
    <s v="theater/plays"/>
    <x v="662"/>
    <x v="2154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x v="15"/>
    <x v="0"/>
    <s v="theater/plays"/>
    <x v="2204"/>
    <x v="215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x v="193"/>
    <x v="0"/>
    <s v="theater/plays"/>
    <x v="2205"/>
    <x v="215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x v="70"/>
    <x v="0"/>
    <s v="theater/plays"/>
    <x v="2206"/>
    <x v="215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x v="130"/>
    <x v="0"/>
    <s v="theater/plays"/>
    <x v="2207"/>
    <x v="215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x v="26"/>
    <x v="0"/>
    <s v="theater/plays"/>
    <x v="2208"/>
    <x v="2159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x v="5"/>
    <x v="0"/>
    <s v="theater/plays"/>
    <x v="938"/>
    <x v="216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x v="57"/>
    <x v="0"/>
    <s v="theater/plays"/>
    <x v="2209"/>
    <x v="216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x v="110"/>
    <x v="0"/>
    <s v="theater/plays"/>
    <x v="938"/>
    <x v="216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x v="68"/>
    <x v="0"/>
    <s v="theater/plays"/>
    <x v="2210"/>
    <x v="216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x v="57"/>
    <x v="0"/>
    <s v="theater/plays"/>
    <x v="2211"/>
    <x v="216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x v="51"/>
    <x v="0"/>
    <s v="theater/plays"/>
    <x v="2212"/>
    <x v="21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x v="45"/>
    <x v="0"/>
    <s v="theater/plays"/>
    <x v="607"/>
    <x v="216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x v="116"/>
    <x v="0"/>
    <s v="theater/plays"/>
    <x v="2213"/>
    <x v="216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x v="25"/>
    <x v="0"/>
    <s v="theater/plays"/>
    <x v="2214"/>
    <x v="216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x v="209"/>
    <x v="0"/>
    <s v="theater/plays"/>
    <x v="2215"/>
    <x v="8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x v="38"/>
    <x v="0"/>
    <s v="theater/plays"/>
    <x v="2216"/>
    <x v="21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x v="67"/>
    <x v="0"/>
    <s v="theater/plays"/>
    <x v="578"/>
    <x v="217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x v="54"/>
    <x v="0"/>
    <s v="theater/plays"/>
    <x v="2217"/>
    <x v="217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x v="174"/>
    <x v="0"/>
    <s v="theater/spaces"/>
    <x v="2218"/>
    <x v="217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x v="211"/>
    <x v="0"/>
    <s v="theater/spaces"/>
    <x v="2219"/>
    <x v="217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x v="486"/>
    <x v="0"/>
    <s v="theater/spaces"/>
    <x v="2220"/>
    <x v="21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x v="423"/>
    <x v="0"/>
    <s v="theater/spaces"/>
    <x v="2221"/>
    <x v="217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x v="112"/>
    <x v="0"/>
    <s v="theater/spaces"/>
    <x v="2222"/>
    <x v="217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x v="66"/>
    <x v="0"/>
    <s v="theater/spaces"/>
    <x v="269"/>
    <x v="2177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x v="236"/>
    <x v="0"/>
    <s v="theater/spaces"/>
    <x v="2223"/>
    <x v="217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x v="33"/>
    <x v="0"/>
    <s v="theater/spaces"/>
    <x v="31"/>
    <x v="68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0"/>
    <x v="487"/>
    <x v="0"/>
    <s v="theater/spaces"/>
    <x v="2224"/>
    <x v="2179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x v="74"/>
    <x v="0"/>
    <s v="theater/spaces"/>
    <x v="31"/>
    <x v="218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x v="251"/>
    <x v="0"/>
    <s v="theater/spaces"/>
    <x v="2225"/>
    <x v="218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x v="31"/>
    <x v="0"/>
    <s v="theater/spaces"/>
    <x v="2226"/>
    <x v="2182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x v="19"/>
    <x v="0"/>
    <s v="theater/spaces"/>
    <x v="2227"/>
    <x v="218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x v="211"/>
    <x v="0"/>
    <s v="theater/spaces"/>
    <x v="2228"/>
    <x v="218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x v="437"/>
    <x v="0"/>
    <s v="theater/spaces"/>
    <x v="2229"/>
    <x v="218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x v="413"/>
    <x v="0"/>
    <s v="theater/spaces"/>
    <x v="2230"/>
    <x v="21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x v="248"/>
    <x v="0"/>
    <s v="theater/spaces"/>
    <x v="2231"/>
    <x v="218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x v="488"/>
    <x v="0"/>
    <s v="theater/spaces"/>
    <x v="2232"/>
    <x v="218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x v="9"/>
    <x v="0"/>
    <s v="theater/spaces"/>
    <x v="2233"/>
    <x v="21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x v="22"/>
    <x v="0"/>
    <s v="theater/spaces"/>
    <x v="31"/>
    <x v="37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x v="489"/>
    <x v="0"/>
    <s v="theater/spaces"/>
    <x v="2234"/>
    <x v="2190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x v="201"/>
    <x v="0"/>
    <s v="theater/spaces"/>
    <x v="2235"/>
    <x v="219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x v="57"/>
    <x v="0"/>
    <s v="theater/spaces"/>
    <x v="2107"/>
    <x v="219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x v="490"/>
    <x v="0"/>
    <s v="theater/spaces"/>
    <x v="2236"/>
    <x v="219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x v="115"/>
    <x v="0"/>
    <s v="theater/spaces"/>
    <x v="2237"/>
    <x v="219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x v="174"/>
    <x v="0"/>
    <s v="theater/spaces"/>
    <x v="2133"/>
    <x v="219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0"/>
    <x v="9"/>
    <x v="0"/>
    <s v="theater/spaces"/>
    <x v="2238"/>
    <x v="1237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x v="55"/>
    <x v="0"/>
    <s v="theater/spaces"/>
    <x v="2107"/>
    <x v="219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x v="130"/>
    <x v="0"/>
    <s v="theater/spaces"/>
    <x v="2239"/>
    <x v="2197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x v="41"/>
    <x v="0"/>
    <s v="theater/spaces"/>
    <x v="2240"/>
    <x v="219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x v="20"/>
    <x v="0"/>
    <s v="theater/spaces"/>
    <x v="2241"/>
    <x v="2199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x v="165"/>
    <x v="0"/>
    <s v="theater/spaces"/>
    <x v="2242"/>
    <x v="220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x v="329"/>
    <x v="0"/>
    <s v="theater/spaces"/>
    <x v="2243"/>
    <x v="22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x v="491"/>
    <x v="0"/>
    <s v="theater/spaces"/>
    <x v="2244"/>
    <x v="220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x v="244"/>
    <x v="0"/>
    <s v="theater/spaces"/>
    <x v="2245"/>
    <x v="22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x v="17"/>
    <x v="0"/>
    <s v="theater/spaces"/>
    <x v="2246"/>
    <x v="2204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x v="180"/>
    <x v="0"/>
    <s v="theater/spaces"/>
    <x v="2247"/>
    <x v="220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x v="14"/>
    <x v="0"/>
    <s v="theater/spaces"/>
    <x v="2248"/>
    <x v="2206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x v="334"/>
    <x v="0"/>
    <s v="theater/spaces"/>
    <x v="2249"/>
    <x v="220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x v="209"/>
    <x v="0"/>
    <s v="theater/spaces"/>
    <x v="2250"/>
    <x v="220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x v="273"/>
    <x v="0"/>
    <s v="theater/spaces"/>
    <x v="2251"/>
    <x v="220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x v="95"/>
    <x v="0"/>
    <s v="theater/spaces"/>
    <x v="2252"/>
    <x v="2210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x v="79"/>
    <x v="0"/>
    <s v="theater/spaces"/>
    <x v="288"/>
    <x v="221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x v="0"/>
    <x v="0"/>
    <s v="theater/spaces"/>
    <x v="2253"/>
    <x v="221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x v="108"/>
    <x v="0"/>
    <s v="theater/spaces"/>
    <x v="2254"/>
    <x v="221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x v="20"/>
    <x v="0"/>
    <s v="theater/spaces"/>
    <x v="2255"/>
    <x v="1847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x v="492"/>
    <x v="0"/>
    <s v="theater/spaces"/>
    <x v="2256"/>
    <x v="221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x v="221"/>
    <x v="0"/>
    <s v="theater/spaces"/>
    <x v="2257"/>
    <x v="221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x v="493"/>
    <x v="0"/>
    <s v="theater/spaces"/>
    <x v="2258"/>
    <x v="221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x v="14"/>
    <x v="0"/>
    <s v="theater/spaces"/>
    <x v="2259"/>
    <x v="221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x v="60"/>
    <x v="0"/>
    <s v="theater/spaces"/>
    <x v="31"/>
    <x v="221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x v="20"/>
    <x v="0"/>
    <s v="theater/spaces"/>
    <x v="66"/>
    <x v="221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x v="23"/>
    <x v="0"/>
    <s v="theater/spaces"/>
    <x v="2260"/>
    <x v="222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x v="494"/>
    <x v="0"/>
    <s v="theater/spaces"/>
    <x v="2261"/>
    <x v="222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x v="495"/>
    <x v="0"/>
    <s v="theater/spaces"/>
    <x v="2262"/>
    <x v="2222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x v="313"/>
    <x v="0"/>
    <s v="theater/spaces"/>
    <x v="2263"/>
    <x v="222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x v="58"/>
    <x v="0"/>
    <s v="theater/spaces"/>
    <x v="2264"/>
    <x v="2224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x v="74"/>
    <x v="0"/>
    <s v="theater/spaces"/>
    <x v="10"/>
    <x v="222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x v="163"/>
    <x v="0"/>
    <s v="theater/spaces"/>
    <x v="2265"/>
    <x v="2226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x v="288"/>
    <x v="0"/>
    <s v="theater/spaces"/>
    <x v="1881"/>
    <x v="222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x v="195"/>
    <x v="0"/>
    <s v="theater/spaces"/>
    <x v="2266"/>
    <x v="222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x v="77"/>
    <x v="0"/>
    <s v="theater/spaces"/>
    <x v="602"/>
    <x v="222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x v="130"/>
    <x v="0"/>
    <s v="theater/spaces"/>
    <x v="2267"/>
    <x v="223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x v="239"/>
    <x v="0"/>
    <s v="theater/spaces"/>
    <x v="2268"/>
    <x v="223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x v="31"/>
    <x v="0"/>
    <s v="theater/spaces"/>
    <x v="2269"/>
    <x v="223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x v="6"/>
    <x v="0"/>
    <s v="theater/spaces"/>
    <x v="2270"/>
    <x v="223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x v="9"/>
    <x v="0"/>
    <s v="theater/spaces"/>
    <x v="2271"/>
    <x v="2234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x v="5"/>
    <x v="0"/>
    <s v="theater/spaces"/>
    <x v="2272"/>
    <x v="223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x v="241"/>
    <x v="0"/>
    <s v="theater/spaces"/>
    <x v="313"/>
    <x v="223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x v="82"/>
    <x v="0"/>
    <s v="theater/spaces"/>
    <x v="938"/>
    <x v="223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x v="2"/>
    <x v="1"/>
    <s v="theater/spaces"/>
    <x v="2273"/>
    <x v="22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x v="84"/>
    <x v="1"/>
    <s v="theater/spaces"/>
    <x v="840"/>
    <x v="839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x v="83"/>
    <x v="1"/>
    <s v="theater/spaces"/>
    <x v="177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x v="78"/>
    <x v="1"/>
    <s v="theater/spaces"/>
    <x v="109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x v="29"/>
    <x v="1"/>
    <s v="theater/spaces"/>
    <x v="2274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x v="78"/>
    <x v="1"/>
    <s v="theater/spaces"/>
    <x v="109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x v="78"/>
    <x v="1"/>
    <s v="theater/spaces"/>
    <x v="109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x v="83"/>
    <x v="1"/>
    <s v="theater/spaces"/>
    <x v="374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x v="202"/>
    <x v="1"/>
    <s v="theater/spaces"/>
    <x v="2275"/>
    <x v="2239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x v="79"/>
    <x v="1"/>
    <s v="theater/spaces"/>
    <x v="2276"/>
    <x v="179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0"/>
    <x v="78"/>
    <x v="1"/>
    <s v="theater/spaces"/>
    <x v="109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x v="85"/>
    <x v="1"/>
    <s v="theater/spaces"/>
    <x v="2277"/>
    <x v="224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x v="23"/>
    <x v="1"/>
    <s v="theater/spaces"/>
    <x v="2278"/>
    <x v="224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x v="250"/>
    <x v="1"/>
    <s v="theater/spaces"/>
    <x v="2279"/>
    <x v="2242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x v="84"/>
    <x v="1"/>
    <s v="theater/spaces"/>
    <x v="167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x v="41"/>
    <x v="1"/>
    <s v="theater/spaces"/>
    <x v="2280"/>
    <x v="224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x v="29"/>
    <x v="1"/>
    <s v="theater/spaces"/>
    <x v="453"/>
    <x v="444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x v="84"/>
    <x v="1"/>
    <s v="theater/spaces"/>
    <x v="2281"/>
    <x v="224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x v="63"/>
    <x v="1"/>
    <s v="theater/spaces"/>
    <x v="2282"/>
    <x v="224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x v="38"/>
    <x v="1"/>
    <s v="theater/spaces"/>
    <x v="2283"/>
    <x v="2246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x v="27"/>
    <x v="1"/>
    <s v="theater/spaces"/>
    <x v="2284"/>
    <x v="224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x v="84"/>
    <x v="1"/>
    <s v="theater/spaces"/>
    <x v="374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x v="63"/>
    <x v="1"/>
    <s v="theater/spaces"/>
    <x v="2285"/>
    <x v="224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x v="83"/>
    <x v="1"/>
    <s v="theater/spaces"/>
    <x v="2286"/>
    <x v="224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x v="9"/>
    <x v="1"/>
    <s v="theater/spaces"/>
    <x v="2287"/>
    <x v="225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x v="133"/>
    <x v="1"/>
    <s v="theater/spaces"/>
    <x v="2288"/>
    <x v="225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x v="84"/>
    <x v="1"/>
    <s v="theater/spaces"/>
    <x v="2289"/>
    <x v="185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x v="83"/>
    <x v="1"/>
    <s v="theater/spaces"/>
    <x v="2290"/>
    <x v="198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x v="74"/>
    <x v="1"/>
    <s v="theater/spaces"/>
    <x v="2291"/>
    <x v="2252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x v="63"/>
    <x v="1"/>
    <s v="theater/spaces"/>
    <x v="2292"/>
    <x v="225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x v="81"/>
    <x v="1"/>
    <s v="theater/spaces"/>
    <x v="2293"/>
    <x v="22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x v="78"/>
    <x v="1"/>
    <s v="theater/spaces"/>
    <x v="109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x v="83"/>
    <x v="1"/>
    <s v="theater/spaces"/>
    <x v="1228"/>
    <x v="806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x v="79"/>
    <x v="1"/>
    <s v="theater/spaces"/>
    <x v="2294"/>
    <x v="225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x v="82"/>
    <x v="1"/>
    <s v="theater/spaces"/>
    <x v="2295"/>
    <x v="2256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x v="83"/>
    <x v="1"/>
    <s v="theater/spaces"/>
    <x v="1161"/>
    <x v="41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x v="84"/>
    <x v="1"/>
    <s v="theater/spaces"/>
    <x v="895"/>
    <x v="37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x v="83"/>
    <x v="1"/>
    <s v="theater/spaces"/>
    <x v="2296"/>
    <x v="84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x v="43"/>
    <x v="1"/>
    <s v="theater/spaces"/>
    <x v="2297"/>
    <x v="2257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x v="82"/>
    <x v="1"/>
    <s v="theater/spaces"/>
    <x v="2298"/>
    <x v="225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x v="82"/>
    <x v="1"/>
    <s v="theater/spaces"/>
    <x v="2299"/>
    <x v="225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x v="64"/>
    <x v="1"/>
    <s v="theater/spaces"/>
    <x v="2300"/>
    <x v="226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x v="57"/>
    <x v="1"/>
    <s v="theater/spaces"/>
    <x v="2301"/>
    <x v="226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x v="29"/>
    <x v="1"/>
    <s v="theater/spaces"/>
    <x v="1866"/>
    <x v="38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x v="29"/>
    <x v="1"/>
    <s v="theater/spaces"/>
    <x v="2302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x v="25"/>
    <x v="1"/>
    <s v="theater/spaces"/>
    <x v="2303"/>
    <x v="226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x v="288"/>
    <x v="1"/>
    <s v="theater/spaces"/>
    <x v="2304"/>
    <x v="226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x v="74"/>
    <x v="1"/>
    <s v="theater/spaces"/>
    <x v="2305"/>
    <x v="226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x v="81"/>
    <x v="1"/>
    <s v="theater/spaces"/>
    <x v="2306"/>
    <x v="226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x v="62"/>
    <x v="1"/>
    <s v="theater/spaces"/>
    <x v="2307"/>
    <x v="226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x v="8"/>
    <x v="1"/>
    <s v="theater/spaces"/>
    <x v="746"/>
    <x v="38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x v="240"/>
    <x v="1"/>
    <s v="theater/spaces"/>
    <x v="2308"/>
    <x v="226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x v="84"/>
    <x v="1"/>
    <s v="theater/spaces"/>
    <x v="2309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x v="81"/>
    <x v="1"/>
    <s v="theater/spaces"/>
    <x v="2310"/>
    <x v="226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x v="162"/>
    <x v="1"/>
    <s v="theater/spaces"/>
    <x v="2311"/>
    <x v="226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x v="80"/>
    <x v="1"/>
    <s v="theater/spaces"/>
    <x v="2312"/>
    <x v="227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x v="60"/>
    <x v="1"/>
    <s v="theater/spaces"/>
    <x v="2313"/>
    <x v="227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x v="84"/>
    <x v="1"/>
    <s v="theater/spaces"/>
    <x v="2314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x v="229"/>
    <x v="1"/>
    <s v="theater/spaces"/>
    <x v="2315"/>
    <x v="227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x v="29"/>
    <x v="1"/>
    <s v="theater/spaces"/>
    <x v="167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x v="88"/>
    <x v="1"/>
    <s v="theater/spaces"/>
    <x v="2316"/>
    <x v="227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x v="82"/>
    <x v="1"/>
    <s v="theater/spaces"/>
    <x v="2317"/>
    <x v="227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x v="77"/>
    <x v="1"/>
    <s v="theater/spaces"/>
    <x v="2318"/>
    <x v="227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x v="78"/>
    <x v="1"/>
    <s v="theater/spaces"/>
    <x v="109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x v="29"/>
    <x v="1"/>
    <s v="theater/spaces"/>
    <x v="419"/>
    <x v="46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x v="73"/>
    <x v="1"/>
    <s v="theater/spaces"/>
    <x v="2319"/>
    <x v="138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x v="29"/>
    <x v="1"/>
    <s v="theater/spaces"/>
    <x v="37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x v="84"/>
    <x v="1"/>
    <s v="theater/spaces"/>
    <x v="691"/>
    <x v="22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x v="29"/>
    <x v="1"/>
    <s v="theater/spaces"/>
    <x v="833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x v="73"/>
    <x v="1"/>
    <s v="theater/spaces"/>
    <x v="2320"/>
    <x v="2277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x v="29"/>
    <x v="1"/>
    <s v="theater/spaces"/>
    <x v="886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0"/>
    <x v="84"/>
    <x v="1"/>
    <s v="theater/spaces"/>
    <x v="2321"/>
    <x v="227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x v="493"/>
    <x v="1"/>
    <s v="theater/spaces"/>
    <x v="2322"/>
    <x v="227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x v="80"/>
    <x v="1"/>
    <s v="theater/spaces"/>
    <x v="2323"/>
    <x v="2280"/>
    <x v="1"/>
    <x v="38"/>
  </r>
  <r>
    <n v="3125"/>
    <s v="N/A (Canceled)"/>
    <s v="N/A"/>
    <n v="1500000"/>
    <n v="0"/>
    <x v="1"/>
    <x v="0"/>
    <s v="USD"/>
    <n v="1452142672"/>
    <n v="1449550672"/>
    <x v="0"/>
    <x v="78"/>
    <x v="1"/>
    <s v="theater/spaces"/>
    <x v="109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x v="57"/>
    <x v="1"/>
    <s v="theater/spaces"/>
    <x v="2324"/>
    <x v="228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x v="78"/>
    <x v="1"/>
    <s v="theater/spaces"/>
    <x v="109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x v="27"/>
    <x v="1"/>
    <s v="theater/plays"/>
    <x v="2325"/>
    <x v="2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x v="29"/>
    <x v="1"/>
    <s v="theater/plays"/>
    <x v="417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x v="80"/>
    <x v="1"/>
    <s v="theater/plays"/>
    <x v="2326"/>
    <x v="2283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x v="8"/>
    <x v="1"/>
    <s v="theater/plays"/>
    <x v="2327"/>
    <x v="40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x v="29"/>
    <x v="1"/>
    <s v="theater/plays"/>
    <x v="108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x v="38"/>
    <x v="1"/>
    <s v="theater/plays"/>
    <x v="1277"/>
    <x v="120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x v="8"/>
    <x v="1"/>
    <s v="theater/plays"/>
    <x v="2328"/>
    <x v="65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x v="63"/>
    <x v="1"/>
    <s v="theater/plays"/>
    <x v="2329"/>
    <x v="228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x v="19"/>
    <x v="1"/>
    <s v="theater/plays"/>
    <x v="2330"/>
    <x v="228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x v="29"/>
    <x v="1"/>
    <s v="theater/plays"/>
    <x v="422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x v="78"/>
    <x v="1"/>
    <s v="theater/plays"/>
    <x v="109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x v="79"/>
    <x v="1"/>
    <s v="theater/plays"/>
    <x v="2331"/>
    <x v="228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x v="80"/>
    <x v="1"/>
    <s v="theater/plays"/>
    <x v="2332"/>
    <x v="1228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x v="22"/>
    <x v="1"/>
    <s v="theater/plays"/>
    <x v="2333"/>
    <x v="2287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x v="83"/>
    <x v="1"/>
    <s v="theater/plays"/>
    <x v="2334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x v="78"/>
    <x v="1"/>
    <s v="theater/plays"/>
    <x v="109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x v="209"/>
    <x v="1"/>
    <s v="theater/plays"/>
    <x v="2335"/>
    <x v="2288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x v="78"/>
    <x v="1"/>
    <s v="theater/plays"/>
    <x v="109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x v="8"/>
    <x v="1"/>
    <s v="theater/plays"/>
    <x v="1131"/>
    <x v="228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x v="496"/>
    <x v="0"/>
    <s v="theater/plays"/>
    <x v="2336"/>
    <x v="229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x v="7"/>
    <x v="0"/>
    <s v="theater/plays"/>
    <x v="2337"/>
    <x v="229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x v="20"/>
    <x v="0"/>
    <s v="theater/plays"/>
    <x v="87"/>
    <x v="368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x v="201"/>
    <x v="0"/>
    <s v="theater/plays"/>
    <x v="50"/>
    <x v="229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x v="69"/>
    <x v="0"/>
    <s v="theater/plays"/>
    <x v="84"/>
    <x v="229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x v="85"/>
    <x v="0"/>
    <s v="theater/plays"/>
    <x v="2338"/>
    <x v="229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x v="198"/>
    <x v="0"/>
    <s v="theater/plays"/>
    <x v="2339"/>
    <x v="229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x v="252"/>
    <x v="0"/>
    <s v="theater/plays"/>
    <x v="2340"/>
    <x v="22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x v="177"/>
    <x v="0"/>
    <s v="theater/plays"/>
    <x v="2341"/>
    <x v="229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x v="30"/>
    <x v="0"/>
    <s v="theater/plays"/>
    <x v="2342"/>
    <x v="2298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x v="14"/>
    <x v="0"/>
    <s v="theater/plays"/>
    <x v="50"/>
    <x v="22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x v="50"/>
    <x v="0"/>
    <s v="theater/plays"/>
    <x v="430"/>
    <x v="2300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x v="47"/>
    <x v="0"/>
    <s v="theater/plays"/>
    <x v="2343"/>
    <x v="23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x v="7"/>
    <x v="0"/>
    <s v="theater/plays"/>
    <x v="1400"/>
    <x v="23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x v="142"/>
    <x v="0"/>
    <s v="theater/plays"/>
    <x v="2344"/>
    <x v="230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x v="287"/>
    <x v="0"/>
    <s v="theater/plays"/>
    <x v="2345"/>
    <x v="230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x v="250"/>
    <x v="0"/>
    <s v="theater/plays"/>
    <x v="2346"/>
    <x v="230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x v="26"/>
    <x v="0"/>
    <s v="theater/plays"/>
    <x v="2347"/>
    <x v="230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x v="64"/>
    <x v="0"/>
    <s v="theater/plays"/>
    <x v="2348"/>
    <x v="2307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x v="497"/>
    <x v="0"/>
    <s v="theater/plays"/>
    <x v="2349"/>
    <x v="2308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x v="165"/>
    <x v="0"/>
    <s v="theater/plays"/>
    <x v="2350"/>
    <x v="2309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x v="42"/>
    <x v="0"/>
    <s v="theater/plays"/>
    <x v="2351"/>
    <x v="2310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x v="141"/>
    <x v="0"/>
    <s v="theater/plays"/>
    <x v="2352"/>
    <x v="984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x v="26"/>
    <x v="0"/>
    <s v="theater/plays"/>
    <x v="2353"/>
    <x v="231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x v="27"/>
    <x v="0"/>
    <s v="theater/plays"/>
    <x v="2354"/>
    <x v="231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x v="60"/>
    <x v="0"/>
    <s v="theater/plays"/>
    <x v="935"/>
    <x v="231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x v="142"/>
    <x v="0"/>
    <s v="theater/plays"/>
    <x v="288"/>
    <x v="2314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x v="23"/>
    <x v="0"/>
    <s v="theater/plays"/>
    <x v="2355"/>
    <x v="231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x v="65"/>
    <x v="0"/>
    <s v="theater/plays"/>
    <x v="2356"/>
    <x v="231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x v="165"/>
    <x v="0"/>
    <s v="theater/plays"/>
    <x v="2357"/>
    <x v="231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x v="13"/>
    <x v="0"/>
    <s v="theater/plays"/>
    <x v="2358"/>
    <x v="231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x v="76"/>
    <x v="0"/>
    <s v="theater/plays"/>
    <x v="2359"/>
    <x v="231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x v="95"/>
    <x v="0"/>
    <s v="theater/plays"/>
    <x v="2360"/>
    <x v="2320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x v="43"/>
    <x v="0"/>
    <s v="theater/plays"/>
    <x v="2361"/>
    <x v="232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x v="41"/>
    <x v="0"/>
    <s v="theater/plays"/>
    <x v="2206"/>
    <x v="82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x v="299"/>
    <x v="0"/>
    <s v="theater/plays"/>
    <x v="2191"/>
    <x v="232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x v="32"/>
    <x v="0"/>
    <s v="theater/plays"/>
    <x v="2206"/>
    <x v="232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x v="67"/>
    <x v="0"/>
    <s v="theater/plays"/>
    <x v="2362"/>
    <x v="232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x v="54"/>
    <x v="0"/>
    <s v="theater/plays"/>
    <x v="31"/>
    <x v="69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x v="16"/>
    <x v="0"/>
    <s v="theater/plays"/>
    <x v="2363"/>
    <x v="232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x v="138"/>
    <x v="0"/>
    <s v="theater/plays"/>
    <x v="2364"/>
    <x v="232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x v="82"/>
    <x v="1"/>
    <s v="theater/musical"/>
    <x v="2365"/>
    <x v="232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x v="10"/>
    <x v="1"/>
    <s v="theater/musical"/>
    <x v="2366"/>
    <x v="232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x v="78"/>
    <x v="1"/>
    <s v="theater/musical"/>
    <x v="109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x v="80"/>
    <x v="1"/>
    <s v="theater/musical"/>
    <x v="2367"/>
    <x v="232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x v="22"/>
    <x v="1"/>
    <s v="theater/musical"/>
    <x v="391"/>
    <x v="80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x v="54"/>
    <x v="1"/>
    <s v="theater/musical"/>
    <x v="2368"/>
    <x v="233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x v="78"/>
    <x v="1"/>
    <s v="theater/musical"/>
    <x v="109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x v="70"/>
    <x v="1"/>
    <s v="theater/musical"/>
    <x v="2369"/>
    <x v="233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x v="79"/>
    <x v="1"/>
    <s v="theater/musical"/>
    <x v="1855"/>
    <x v="468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x v="80"/>
    <x v="1"/>
    <s v="theater/musical"/>
    <x v="2370"/>
    <x v="2332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x v="83"/>
    <x v="1"/>
    <s v="theater/musical"/>
    <x v="456"/>
    <x v="233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x v="28"/>
    <x v="1"/>
    <s v="theater/musical"/>
    <x v="2371"/>
    <x v="233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x v="29"/>
    <x v="1"/>
    <s v="theater/musical"/>
    <x v="133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x v="84"/>
    <x v="1"/>
    <s v="theater/musical"/>
    <x v="2372"/>
    <x v="38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x v="20"/>
    <x v="1"/>
    <s v="theater/musical"/>
    <x v="2373"/>
    <x v="233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x v="79"/>
    <x v="1"/>
    <s v="theater/musical"/>
    <x v="180"/>
    <x v="69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x v="78"/>
    <x v="1"/>
    <s v="theater/musical"/>
    <x v="109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x v="8"/>
    <x v="1"/>
    <s v="theater/musical"/>
    <x v="2374"/>
    <x v="196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x v="78"/>
    <x v="1"/>
    <s v="theater/musical"/>
    <x v="109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x v="17"/>
    <x v="1"/>
    <s v="theater/musical"/>
    <x v="2375"/>
    <x v="23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x v="141"/>
    <x v="0"/>
    <s v="theater/plays"/>
    <x v="991"/>
    <x v="233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x v="334"/>
    <x v="0"/>
    <s v="theater/plays"/>
    <x v="2376"/>
    <x v="233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x v="65"/>
    <x v="0"/>
    <s v="theater/plays"/>
    <x v="2377"/>
    <x v="233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x v="498"/>
    <x v="0"/>
    <s v="theater/plays"/>
    <x v="2378"/>
    <x v="234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x v="225"/>
    <x v="0"/>
    <s v="theater/plays"/>
    <x v="2379"/>
    <x v="234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x v="5"/>
    <x v="0"/>
    <s v="theater/plays"/>
    <x v="2380"/>
    <x v="2342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x v="248"/>
    <x v="0"/>
    <s v="theater/plays"/>
    <x v="2381"/>
    <x v="234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x v="179"/>
    <x v="0"/>
    <s v="theater/plays"/>
    <x v="2382"/>
    <x v="2344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x v="2"/>
    <x v="0"/>
    <s v="theater/plays"/>
    <x v="2383"/>
    <x v="234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x v="201"/>
    <x v="0"/>
    <s v="theater/plays"/>
    <x v="2251"/>
    <x v="234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x v="192"/>
    <x v="0"/>
    <s v="theater/plays"/>
    <x v="426"/>
    <x v="234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x v="46"/>
    <x v="0"/>
    <s v="theater/plays"/>
    <x v="2384"/>
    <x v="234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x v="211"/>
    <x v="0"/>
    <s v="theater/plays"/>
    <x v="2385"/>
    <x v="234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x v="116"/>
    <x v="0"/>
    <s v="theater/plays"/>
    <x v="2386"/>
    <x v="2350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x v="87"/>
    <x v="0"/>
    <s v="theater/plays"/>
    <x v="2387"/>
    <x v="235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x v="142"/>
    <x v="0"/>
    <s v="theater/plays"/>
    <x v="2388"/>
    <x v="235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x v="499"/>
    <x v="0"/>
    <s v="theater/plays"/>
    <x v="2389"/>
    <x v="235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x v="70"/>
    <x v="0"/>
    <s v="theater/plays"/>
    <x v="1099"/>
    <x v="2354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x v="64"/>
    <x v="0"/>
    <s v="theater/plays"/>
    <x v="44"/>
    <x v="235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x v="209"/>
    <x v="0"/>
    <s v="theater/plays"/>
    <x v="1054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x v="77"/>
    <x v="0"/>
    <s v="theater/plays"/>
    <x v="2390"/>
    <x v="235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x v="91"/>
    <x v="0"/>
    <s v="theater/plays"/>
    <x v="2391"/>
    <x v="235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x v="77"/>
    <x v="0"/>
    <s v="theater/plays"/>
    <x v="2392"/>
    <x v="235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x v="33"/>
    <x v="0"/>
    <s v="theater/plays"/>
    <x v="2393"/>
    <x v="40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x v="55"/>
    <x v="0"/>
    <s v="theater/plays"/>
    <x v="2394"/>
    <x v="235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x v="42"/>
    <x v="0"/>
    <s v="theater/plays"/>
    <x v="2395"/>
    <x v="236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x v="248"/>
    <x v="0"/>
    <s v="theater/plays"/>
    <x v="2396"/>
    <x v="23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x v="331"/>
    <x v="0"/>
    <s v="theater/plays"/>
    <x v="2397"/>
    <x v="236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x v="238"/>
    <x v="0"/>
    <s v="theater/plays"/>
    <x v="1794"/>
    <x v="236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x v="314"/>
    <x v="0"/>
    <s v="theater/plays"/>
    <x v="2398"/>
    <x v="236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x v="1"/>
    <x v="0"/>
    <s v="theater/plays"/>
    <x v="2399"/>
    <x v="236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x v="201"/>
    <x v="0"/>
    <s v="theater/plays"/>
    <x v="2400"/>
    <x v="236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x v="69"/>
    <x v="0"/>
    <s v="theater/plays"/>
    <x v="518"/>
    <x v="236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x v="157"/>
    <x v="0"/>
    <s v="theater/plays"/>
    <x v="2401"/>
    <x v="236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x v="275"/>
    <x v="0"/>
    <s v="theater/plays"/>
    <x v="2402"/>
    <x v="236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x v="26"/>
    <x v="0"/>
    <s v="theater/plays"/>
    <x v="2403"/>
    <x v="237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x v="50"/>
    <x v="0"/>
    <s v="theater/plays"/>
    <x v="2404"/>
    <x v="237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x v="500"/>
    <x v="0"/>
    <s v="theater/plays"/>
    <x v="2405"/>
    <x v="237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x v="189"/>
    <x v="0"/>
    <s v="theater/plays"/>
    <x v="2406"/>
    <x v="23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x v="7"/>
    <x v="0"/>
    <s v="theater/plays"/>
    <x v="2407"/>
    <x v="2374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x v="452"/>
    <x v="0"/>
    <s v="theater/plays"/>
    <x v="2408"/>
    <x v="23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x v="106"/>
    <x v="0"/>
    <s v="theater/plays"/>
    <x v="2409"/>
    <x v="237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x v="496"/>
    <x v="0"/>
    <s v="theater/plays"/>
    <x v="2410"/>
    <x v="2377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x v="9"/>
    <x v="0"/>
    <s v="theater/plays"/>
    <x v="1613"/>
    <x v="2378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x v="133"/>
    <x v="0"/>
    <s v="theater/plays"/>
    <x v="2411"/>
    <x v="2379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x v="248"/>
    <x v="0"/>
    <s v="theater/plays"/>
    <x v="2412"/>
    <x v="238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x v="153"/>
    <x v="0"/>
    <s v="theater/plays"/>
    <x v="2413"/>
    <x v="23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x v="59"/>
    <x v="0"/>
    <s v="theater/plays"/>
    <x v="1290"/>
    <x v="238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x v="282"/>
    <x v="0"/>
    <s v="theater/plays"/>
    <x v="2414"/>
    <x v="238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x v="14"/>
    <x v="0"/>
    <s v="theater/plays"/>
    <x v="2415"/>
    <x v="238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x v="11"/>
    <x v="0"/>
    <s v="theater/plays"/>
    <x v="2416"/>
    <x v="238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x v="174"/>
    <x v="0"/>
    <s v="theater/plays"/>
    <x v="2417"/>
    <x v="238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x v="196"/>
    <x v="0"/>
    <s v="theater/plays"/>
    <x v="2418"/>
    <x v="238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x v="72"/>
    <x v="0"/>
    <s v="theater/plays"/>
    <x v="2419"/>
    <x v="238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x v="179"/>
    <x v="0"/>
    <s v="theater/plays"/>
    <x v="2420"/>
    <x v="23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x v="32"/>
    <x v="0"/>
    <s v="theater/plays"/>
    <x v="2421"/>
    <x v="2390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x v="72"/>
    <x v="0"/>
    <s v="theater/plays"/>
    <x v="288"/>
    <x v="239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x v="287"/>
    <x v="0"/>
    <s v="theater/plays"/>
    <x v="2002"/>
    <x v="23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x v="430"/>
    <x v="0"/>
    <s v="theater/plays"/>
    <x v="2422"/>
    <x v="239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x v="449"/>
    <x v="0"/>
    <s v="theater/plays"/>
    <x v="426"/>
    <x v="2394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x v="288"/>
    <x v="0"/>
    <s v="theater/plays"/>
    <x v="602"/>
    <x v="23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x v="16"/>
    <x v="0"/>
    <s v="theater/plays"/>
    <x v="1240"/>
    <x v="239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x v="209"/>
    <x v="0"/>
    <s v="theater/plays"/>
    <x v="658"/>
    <x v="2397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x v="13"/>
    <x v="0"/>
    <s v="theater/plays"/>
    <x v="2129"/>
    <x v="239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x v="108"/>
    <x v="0"/>
    <s v="theater/plays"/>
    <x v="2423"/>
    <x v="239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x v="64"/>
    <x v="0"/>
    <s v="theater/plays"/>
    <x v="202"/>
    <x v="240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x v="172"/>
    <x v="0"/>
    <s v="theater/plays"/>
    <x v="2424"/>
    <x v="24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x v="8"/>
    <x v="0"/>
    <s v="theater/plays"/>
    <x v="2425"/>
    <x v="240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x v="61"/>
    <x v="0"/>
    <s v="theater/plays"/>
    <x v="2426"/>
    <x v="240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x v="61"/>
    <x v="0"/>
    <s v="theater/plays"/>
    <x v="1878"/>
    <x v="240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x v="69"/>
    <x v="0"/>
    <s v="theater/plays"/>
    <x v="1936"/>
    <x v="240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x v="287"/>
    <x v="0"/>
    <s v="theater/plays"/>
    <x v="2427"/>
    <x v="24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x v="209"/>
    <x v="0"/>
    <s v="theater/plays"/>
    <x v="288"/>
    <x v="240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x v="5"/>
    <x v="0"/>
    <s v="theater/plays"/>
    <x v="2428"/>
    <x v="240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x v="186"/>
    <x v="0"/>
    <s v="theater/plays"/>
    <x v="2429"/>
    <x v="24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x v="5"/>
    <x v="0"/>
    <s v="theater/plays"/>
    <x v="2430"/>
    <x v="241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x v="41"/>
    <x v="0"/>
    <s v="theater/plays"/>
    <x v="264"/>
    <x v="2411"/>
    <x v="1"/>
    <x v="6"/>
  </r>
  <r>
    <n v="3285"/>
    <s v="By Morning"/>
    <s v="A new play by Matthew Gasda"/>
    <n v="4999"/>
    <n v="5604"/>
    <x v="0"/>
    <x v="0"/>
    <s v="USD"/>
    <n v="1488258000"/>
    <n v="1485556626"/>
    <x v="0"/>
    <x v="75"/>
    <x v="0"/>
    <s v="theater/plays"/>
    <x v="2431"/>
    <x v="24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x v="259"/>
    <x v="0"/>
    <s v="theater/plays"/>
    <x v="2432"/>
    <x v="24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x v="69"/>
    <x v="0"/>
    <s v="theater/plays"/>
    <x v="31"/>
    <x v="241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x v="447"/>
    <x v="0"/>
    <s v="theater/plays"/>
    <x v="2433"/>
    <x v="241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x v="20"/>
    <x v="0"/>
    <s v="theater/plays"/>
    <x v="2434"/>
    <x v="241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x v="250"/>
    <x v="0"/>
    <s v="theater/plays"/>
    <x v="1247"/>
    <x v="241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x v="25"/>
    <x v="0"/>
    <s v="theater/plays"/>
    <x v="430"/>
    <x v="241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x v="41"/>
    <x v="0"/>
    <s v="theater/plays"/>
    <x v="2435"/>
    <x v="24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x v="110"/>
    <x v="0"/>
    <s v="theater/plays"/>
    <x v="2436"/>
    <x v="52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x v="54"/>
    <x v="0"/>
    <s v="theater/plays"/>
    <x v="1237"/>
    <x v="242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x v="74"/>
    <x v="0"/>
    <s v="theater/plays"/>
    <x v="2437"/>
    <x v="242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x v="5"/>
    <x v="0"/>
    <s v="theater/plays"/>
    <x v="2438"/>
    <x v="242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x v="34"/>
    <x v="0"/>
    <s v="theater/plays"/>
    <x v="2439"/>
    <x v="242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x v="250"/>
    <x v="0"/>
    <s v="theater/plays"/>
    <x v="2440"/>
    <x v="242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x v="287"/>
    <x v="0"/>
    <s v="theater/plays"/>
    <x v="2441"/>
    <x v="242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x v="106"/>
    <x v="0"/>
    <s v="theater/plays"/>
    <x v="2442"/>
    <x v="242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x v="16"/>
    <x v="0"/>
    <s v="theater/plays"/>
    <x v="1424"/>
    <x v="711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0"/>
    <x v="133"/>
    <x v="0"/>
    <s v="theater/plays"/>
    <x v="2443"/>
    <x v="242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x v="2"/>
    <x v="0"/>
    <s v="theater/plays"/>
    <x v="2444"/>
    <x v="2428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x v="489"/>
    <x v="0"/>
    <s v="theater/plays"/>
    <x v="2445"/>
    <x v="242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x v="9"/>
    <x v="0"/>
    <s v="theater/plays"/>
    <x v="2446"/>
    <x v="243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x v="241"/>
    <x v="0"/>
    <s v="theater/plays"/>
    <x v="2447"/>
    <x v="243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x v="9"/>
    <x v="0"/>
    <s v="theater/plays"/>
    <x v="2448"/>
    <x v="243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x v="7"/>
    <x v="0"/>
    <s v="theater/plays"/>
    <x v="2449"/>
    <x v="2433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x v="162"/>
    <x v="0"/>
    <s v="theater/plays"/>
    <x v="2450"/>
    <x v="66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x v="162"/>
    <x v="0"/>
    <s v="theater/plays"/>
    <x v="1417"/>
    <x v="243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x v="43"/>
    <x v="0"/>
    <s v="theater/plays"/>
    <x v="2451"/>
    <x v="243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x v="14"/>
    <x v="0"/>
    <s v="theater/plays"/>
    <x v="2452"/>
    <x v="2397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x v="60"/>
    <x v="0"/>
    <s v="theater/plays"/>
    <x v="2453"/>
    <x v="243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x v="6"/>
    <x v="0"/>
    <s v="theater/plays"/>
    <x v="2454"/>
    <x v="243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x v="30"/>
    <x v="0"/>
    <s v="theater/plays"/>
    <x v="1007"/>
    <x v="243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x v="207"/>
    <x v="0"/>
    <s v="theater/plays"/>
    <x v="2455"/>
    <x v="243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x v="59"/>
    <x v="0"/>
    <s v="theater/plays"/>
    <x v="2456"/>
    <x v="2440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x v="58"/>
    <x v="0"/>
    <s v="theater/plays"/>
    <x v="2457"/>
    <x v="244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x v="38"/>
    <x v="0"/>
    <s v="theater/plays"/>
    <x v="1277"/>
    <x v="1209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x v="44"/>
    <x v="0"/>
    <s v="theater/plays"/>
    <x v="50"/>
    <x v="244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x v="41"/>
    <x v="0"/>
    <s v="theater/plays"/>
    <x v="202"/>
    <x v="127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x v="23"/>
    <x v="0"/>
    <s v="theater/plays"/>
    <x v="2458"/>
    <x v="244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x v="72"/>
    <x v="0"/>
    <s v="theater/plays"/>
    <x v="2459"/>
    <x v="244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x v="73"/>
    <x v="0"/>
    <s v="theater/plays"/>
    <x v="658"/>
    <x v="244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x v="41"/>
    <x v="0"/>
    <s v="theater/plays"/>
    <x v="2460"/>
    <x v="18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x v="7"/>
    <x v="0"/>
    <s v="theater/plays"/>
    <x v="300"/>
    <x v="244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x v="51"/>
    <x v="0"/>
    <s v="theater/plays"/>
    <x v="982"/>
    <x v="24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x v="82"/>
    <x v="0"/>
    <s v="theater/plays"/>
    <x v="2461"/>
    <x v="244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x v="55"/>
    <x v="0"/>
    <s v="theater/plays"/>
    <x v="2462"/>
    <x v="244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x v="50"/>
    <x v="0"/>
    <s v="theater/plays"/>
    <x v="2463"/>
    <x v="245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x v="71"/>
    <x v="0"/>
    <s v="theater/plays"/>
    <x v="2464"/>
    <x v="245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x v="183"/>
    <x v="0"/>
    <s v="theater/plays"/>
    <x v="31"/>
    <x v="245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x v="112"/>
    <x v="0"/>
    <s v="theater/plays"/>
    <x v="2465"/>
    <x v="245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x v="67"/>
    <x v="0"/>
    <s v="theater/plays"/>
    <x v="2466"/>
    <x v="245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x v="287"/>
    <x v="0"/>
    <s v="theater/plays"/>
    <x v="2467"/>
    <x v="245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x v="82"/>
    <x v="0"/>
    <s v="theater/plays"/>
    <x v="31"/>
    <x v="184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x v="69"/>
    <x v="0"/>
    <s v="theater/plays"/>
    <x v="1097"/>
    <x v="245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x v="300"/>
    <x v="0"/>
    <s v="theater/plays"/>
    <x v="2468"/>
    <x v="245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x v="5"/>
    <x v="0"/>
    <s v="theater/plays"/>
    <x v="2469"/>
    <x v="245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x v="44"/>
    <x v="0"/>
    <s v="theater/plays"/>
    <x v="2470"/>
    <x v="245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x v="33"/>
    <x v="0"/>
    <s v="theater/plays"/>
    <x v="31"/>
    <x v="246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x v="76"/>
    <x v="0"/>
    <s v="theater/plays"/>
    <x v="658"/>
    <x v="246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x v="23"/>
    <x v="0"/>
    <s v="theater/plays"/>
    <x v="2214"/>
    <x v="95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x v="244"/>
    <x v="0"/>
    <s v="theater/plays"/>
    <x v="2471"/>
    <x v="2462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x v="62"/>
    <x v="0"/>
    <s v="theater/plays"/>
    <x v="2129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x v="59"/>
    <x v="0"/>
    <s v="theater/plays"/>
    <x v="1007"/>
    <x v="246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x v="19"/>
    <x v="0"/>
    <s v="theater/plays"/>
    <x v="2472"/>
    <x v="2464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x v="1"/>
    <x v="0"/>
    <s v="theater/plays"/>
    <x v="2473"/>
    <x v="246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x v="25"/>
    <x v="0"/>
    <s v="theater/plays"/>
    <x v="2474"/>
    <x v="246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x v="13"/>
    <x v="0"/>
    <s v="theater/plays"/>
    <x v="2475"/>
    <x v="40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x v="241"/>
    <x v="0"/>
    <s v="theater/plays"/>
    <x v="940"/>
    <x v="24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x v="16"/>
    <x v="0"/>
    <s v="theater/plays"/>
    <x v="2476"/>
    <x v="246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x v="34"/>
    <x v="0"/>
    <s v="theater/plays"/>
    <x v="2477"/>
    <x v="2469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x v="165"/>
    <x v="0"/>
    <s v="theater/plays"/>
    <x v="2478"/>
    <x v="226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x v="41"/>
    <x v="0"/>
    <s v="theater/plays"/>
    <x v="2479"/>
    <x v="247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x v="74"/>
    <x v="0"/>
    <s v="theater/plays"/>
    <x v="578"/>
    <x v="247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x v="64"/>
    <x v="0"/>
    <s v="theater/plays"/>
    <x v="50"/>
    <x v="247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x v="372"/>
    <x v="0"/>
    <s v="theater/plays"/>
    <x v="2480"/>
    <x v="247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x v="23"/>
    <x v="0"/>
    <s v="theater/plays"/>
    <x v="90"/>
    <x v="2474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x v="250"/>
    <x v="0"/>
    <s v="theater/plays"/>
    <x v="2481"/>
    <x v="247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x v="32"/>
    <x v="0"/>
    <s v="theater/plays"/>
    <x v="2482"/>
    <x v="247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x v="9"/>
    <x v="0"/>
    <s v="theater/plays"/>
    <x v="678"/>
    <x v="2477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x v="55"/>
    <x v="0"/>
    <s v="theater/plays"/>
    <x v="2483"/>
    <x v="247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x v="250"/>
    <x v="0"/>
    <s v="theater/plays"/>
    <x v="2484"/>
    <x v="247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x v="83"/>
    <x v="0"/>
    <s v="theater/plays"/>
    <x v="87"/>
    <x v="248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x v="59"/>
    <x v="0"/>
    <s v="theater/plays"/>
    <x v="2485"/>
    <x v="248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x v="209"/>
    <x v="0"/>
    <s v="theater/plays"/>
    <x v="2486"/>
    <x v="248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x v="23"/>
    <x v="0"/>
    <s v="theater/plays"/>
    <x v="81"/>
    <x v="24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x v="241"/>
    <x v="0"/>
    <s v="theater/plays"/>
    <x v="3"/>
    <x v="248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x v="55"/>
    <x v="0"/>
    <s v="theater/plays"/>
    <x v="2487"/>
    <x v="248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x v="82"/>
    <x v="0"/>
    <s v="theater/plays"/>
    <x v="2488"/>
    <x v="248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x v="74"/>
    <x v="0"/>
    <s v="theater/plays"/>
    <x v="991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x v="209"/>
    <x v="0"/>
    <s v="theater/plays"/>
    <x v="598"/>
    <x v="248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x v="47"/>
    <x v="0"/>
    <s v="theater/plays"/>
    <x v="2489"/>
    <x v="248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x v="57"/>
    <x v="0"/>
    <s v="theater/plays"/>
    <x v="31"/>
    <x v="248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x v="10"/>
    <x v="0"/>
    <s v="theater/plays"/>
    <x v="77"/>
    <x v="249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x v="99"/>
    <x v="0"/>
    <s v="theater/plays"/>
    <x v="348"/>
    <x v="249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x v="64"/>
    <x v="0"/>
    <s v="theater/plays"/>
    <x v="2490"/>
    <x v="249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x v="44"/>
    <x v="0"/>
    <s v="theater/plays"/>
    <x v="2491"/>
    <x v="249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x v="33"/>
    <x v="0"/>
    <s v="theater/plays"/>
    <x v="2492"/>
    <x v="249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x v="53"/>
    <x v="0"/>
    <s v="theater/plays"/>
    <x v="1891"/>
    <x v="249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x v="67"/>
    <x v="0"/>
    <s v="theater/plays"/>
    <x v="2493"/>
    <x v="249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x v="209"/>
    <x v="0"/>
    <s v="theater/plays"/>
    <x v="1942"/>
    <x v="249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x v="31"/>
    <x v="0"/>
    <s v="theater/plays"/>
    <x v="2494"/>
    <x v="24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x v="41"/>
    <x v="0"/>
    <s v="theater/plays"/>
    <x v="31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x v="14"/>
    <x v="0"/>
    <s v="theater/plays"/>
    <x v="2"/>
    <x v="249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x v="2"/>
    <x v="0"/>
    <s v="theater/plays"/>
    <x v="2495"/>
    <x v="25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x v="43"/>
    <x v="0"/>
    <s v="theater/plays"/>
    <x v="965"/>
    <x v="118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x v="95"/>
    <x v="0"/>
    <s v="theater/plays"/>
    <x v="1444"/>
    <x v="25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x v="19"/>
    <x v="0"/>
    <s v="theater/plays"/>
    <x v="2122"/>
    <x v="25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x v="59"/>
    <x v="0"/>
    <s v="theater/plays"/>
    <x v="2496"/>
    <x v="244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x v="8"/>
    <x v="0"/>
    <s v="theater/plays"/>
    <x v="31"/>
    <x v="69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x v="34"/>
    <x v="0"/>
    <s v="theater/plays"/>
    <x v="1725"/>
    <x v="250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x v="74"/>
    <x v="0"/>
    <s v="theater/plays"/>
    <x v="2497"/>
    <x v="210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x v="44"/>
    <x v="0"/>
    <s v="theater/plays"/>
    <x v="2498"/>
    <x v="25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x v="33"/>
    <x v="0"/>
    <s v="theater/plays"/>
    <x v="2499"/>
    <x v="250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x v="54"/>
    <x v="0"/>
    <s v="theater/plays"/>
    <x v="199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x v="71"/>
    <x v="0"/>
    <s v="theater/plays"/>
    <x v="2500"/>
    <x v="250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x v="67"/>
    <x v="0"/>
    <s v="theater/plays"/>
    <x v="603"/>
    <x v="25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x v="268"/>
    <x v="0"/>
    <s v="theater/plays"/>
    <x v="2501"/>
    <x v="250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x v="36"/>
    <x v="0"/>
    <s v="theater/plays"/>
    <x v="2502"/>
    <x v="250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x v="111"/>
    <x v="0"/>
    <s v="theater/plays"/>
    <x v="2503"/>
    <x v="25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x v="57"/>
    <x v="0"/>
    <s v="theater/plays"/>
    <x v="31"/>
    <x v="251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x v="83"/>
    <x v="0"/>
    <s v="theater/plays"/>
    <x v="1009"/>
    <x v="251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x v="57"/>
    <x v="0"/>
    <s v="theater/plays"/>
    <x v="2504"/>
    <x v="251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x v="110"/>
    <x v="0"/>
    <s v="theater/plays"/>
    <x v="2505"/>
    <x v="2514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x v="85"/>
    <x v="0"/>
    <s v="theater/plays"/>
    <x v="1088"/>
    <x v="251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x v="59"/>
    <x v="0"/>
    <s v="theater/plays"/>
    <x v="2506"/>
    <x v="251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x v="64"/>
    <x v="0"/>
    <s v="theater/plays"/>
    <x v="2507"/>
    <x v="251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x v="244"/>
    <x v="0"/>
    <s v="theater/plays"/>
    <x v="2508"/>
    <x v="251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x v="76"/>
    <x v="0"/>
    <s v="theater/plays"/>
    <x v="2509"/>
    <x v="251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x v="55"/>
    <x v="0"/>
    <s v="theater/plays"/>
    <x v="31"/>
    <x v="252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x v="25"/>
    <x v="0"/>
    <s v="theater/plays"/>
    <x v="2129"/>
    <x v="252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x v="34"/>
    <x v="0"/>
    <s v="theater/plays"/>
    <x v="991"/>
    <x v="252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x v="82"/>
    <x v="0"/>
    <s v="theater/plays"/>
    <x v="31"/>
    <x v="25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x v="209"/>
    <x v="0"/>
    <s v="theater/plays"/>
    <x v="1774"/>
    <x v="252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x v="43"/>
    <x v="0"/>
    <s v="theater/plays"/>
    <x v="2510"/>
    <x v="252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x v="66"/>
    <x v="0"/>
    <s v="theater/plays"/>
    <x v="2511"/>
    <x v="252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x v="67"/>
    <x v="0"/>
    <s v="theater/plays"/>
    <x v="2512"/>
    <x v="252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x v="69"/>
    <x v="0"/>
    <s v="theater/plays"/>
    <x v="2513"/>
    <x v="25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x v="15"/>
    <x v="0"/>
    <s v="theater/plays"/>
    <x v="2514"/>
    <x v="252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x v="67"/>
    <x v="0"/>
    <s v="theater/plays"/>
    <x v="1071"/>
    <x v="253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x v="73"/>
    <x v="0"/>
    <s v="theater/plays"/>
    <x v="2515"/>
    <x v="43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x v="88"/>
    <x v="0"/>
    <s v="theater/plays"/>
    <x v="2062"/>
    <x v="253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x v="201"/>
    <x v="0"/>
    <s v="theater/plays"/>
    <x v="2516"/>
    <x v="253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x v="45"/>
    <x v="0"/>
    <s v="theater/plays"/>
    <x v="2517"/>
    <x v="25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x v="60"/>
    <x v="0"/>
    <s v="theater/plays"/>
    <x v="31"/>
    <x v="2218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x v="13"/>
    <x v="0"/>
    <s v="theater/plays"/>
    <x v="1015"/>
    <x v="253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x v="8"/>
    <x v="0"/>
    <s v="theater/plays"/>
    <x v="2129"/>
    <x v="186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x v="250"/>
    <x v="0"/>
    <s v="theater/plays"/>
    <x v="2518"/>
    <x v="25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x v="64"/>
    <x v="0"/>
    <s v="theater/plays"/>
    <x v="31"/>
    <x v="253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x v="288"/>
    <x v="0"/>
    <s v="theater/plays"/>
    <x v="2519"/>
    <x v="2537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x v="26"/>
    <x v="0"/>
    <s v="theater/plays"/>
    <x v="2520"/>
    <x v="253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x v="129"/>
    <x v="0"/>
    <s v="theater/plays"/>
    <x v="1442"/>
    <x v="253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x v="10"/>
    <x v="0"/>
    <s v="theater/plays"/>
    <x v="1990"/>
    <x v="254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x v="77"/>
    <x v="0"/>
    <s v="theater/plays"/>
    <x v="2521"/>
    <x v="254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x v="17"/>
    <x v="0"/>
    <s v="theater/plays"/>
    <x v="50"/>
    <x v="254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x v="25"/>
    <x v="0"/>
    <s v="theater/plays"/>
    <x v="1243"/>
    <x v="254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x v="59"/>
    <x v="0"/>
    <s v="theater/plays"/>
    <x v="2522"/>
    <x v="254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x v="141"/>
    <x v="0"/>
    <s v="theater/plays"/>
    <x v="2523"/>
    <x v="254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x v="68"/>
    <x v="0"/>
    <s v="theater/plays"/>
    <x v="946"/>
    <x v="254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x v="22"/>
    <x v="0"/>
    <s v="theater/plays"/>
    <x v="31"/>
    <x v="68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x v="43"/>
    <x v="0"/>
    <s v="theater/plays"/>
    <x v="2524"/>
    <x v="25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x v="9"/>
    <x v="0"/>
    <s v="theater/plays"/>
    <x v="2525"/>
    <x v="2548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x v="162"/>
    <x v="0"/>
    <s v="theater/plays"/>
    <x v="31"/>
    <x v="254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x v="20"/>
    <x v="0"/>
    <s v="theater/plays"/>
    <x v="2123"/>
    <x v="255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x v="25"/>
    <x v="0"/>
    <s v="theater/plays"/>
    <x v="2526"/>
    <x v="255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x v="43"/>
    <x v="0"/>
    <s v="theater/plays"/>
    <x v="2527"/>
    <x v="255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x v="9"/>
    <x v="0"/>
    <s v="theater/plays"/>
    <x v="2528"/>
    <x v="255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x v="70"/>
    <x v="0"/>
    <s v="theater/plays"/>
    <x v="1710"/>
    <x v="2554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x v="38"/>
    <x v="0"/>
    <s v="theater/plays"/>
    <x v="2529"/>
    <x v="255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x v="77"/>
    <x v="0"/>
    <s v="theater/plays"/>
    <x v="2530"/>
    <x v="255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x v="25"/>
    <x v="0"/>
    <s v="theater/plays"/>
    <x v="2531"/>
    <x v="44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x v="64"/>
    <x v="0"/>
    <s v="theater/plays"/>
    <x v="2248"/>
    <x v="25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x v="50"/>
    <x v="0"/>
    <s v="theater/plays"/>
    <x v="2532"/>
    <x v="2558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x v="38"/>
    <x v="0"/>
    <s v="theater/plays"/>
    <x v="2533"/>
    <x v="25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x v="165"/>
    <x v="0"/>
    <s v="theater/plays"/>
    <x v="2534"/>
    <x v="256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x v="74"/>
    <x v="0"/>
    <s v="theater/plays"/>
    <x v="2535"/>
    <x v="256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x v="17"/>
    <x v="0"/>
    <s v="theater/plays"/>
    <x v="2536"/>
    <x v="256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x v="10"/>
    <x v="0"/>
    <s v="theater/plays"/>
    <x v="2537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x v="8"/>
    <x v="0"/>
    <s v="theater/plays"/>
    <x v="2538"/>
    <x v="256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x v="57"/>
    <x v="0"/>
    <s v="theater/plays"/>
    <x v="2539"/>
    <x v="256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x v="229"/>
    <x v="0"/>
    <s v="theater/plays"/>
    <x v="2540"/>
    <x v="256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x v="251"/>
    <x v="0"/>
    <s v="theater/plays"/>
    <x v="2541"/>
    <x v="256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x v="17"/>
    <x v="0"/>
    <s v="theater/plays"/>
    <x v="288"/>
    <x v="256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x v="42"/>
    <x v="0"/>
    <s v="theater/plays"/>
    <x v="2542"/>
    <x v="256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0"/>
    <x v="5"/>
    <x v="0"/>
    <s v="theater/plays"/>
    <x v="50"/>
    <x v="256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x v="57"/>
    <x v="0"/>
    <s v="theater/plays"/>
    <x v="2543"/>
    <x v="257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x v="287"/>
    <x v="0"/>
    <s v="theater/plays"/>
    <x v="2544"/>
    <x v="257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x v="82"/>
    <x v="0"/>
    <s v="theater/plays"/>
    <x v="2111"/>
    <x v="69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x v="209"/>
    <x v="0"/>
    <s v="theater/plays"/>
    <x v="2545"/>
    <x v="257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x v="23"/>
    <x v="0"/>
    <s v="theater/plays"/>
    <x v="2546"/>
    <x v="257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x v="51"/>
    <x v="0"/>
    <s v="theater/plays"/>
    <x v="31"/>
    <x v="2574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x v="70"/>
    <x v="0"/>
    <s v="theater/plays"/>
    <x v="50"/>
    <x v="257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x v="57"/>
    <x v="0"/>
    <s v="theater/plays"/>
    <x v="1614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x v="79"/>
    <x v="0"/>
    <s v="theater/plays"/>
    <x v="87"/>
    <x v="36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x v="70"/>
    <x v="0"/>
    <s v="theater/plays"/>
    <x v="1288"/>
    <x v="257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x v="7"/>
    <x v="0"/>
    <s v="theater/plays"/>
    <x v="2547"/>
    <x v="257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x v="66"/>
    <x v="0"/>
    <s v="theater/plays"/>
    <x v="2548"/>
    <x v="257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x v="62"/>
    <x v="0"/>
    <s v="theater/plays"/>
    <x v="2549"/>
    <x v="257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x v="195"/>
    <x v="0"/>
    <s v="theater/plays"/>
    <x v="2395"/>
    <x v="258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x v="144"/>
    <x v="0"/>
    <s v="theater/plays"/>
    <x v="2550"/>
    <x v="37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x v="182"/>
    <x v="0"/>
    <s v="theater/plays"/>
    <x v="2551"/>
    <x v="258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x v="34"/>
    <x v="0"/>
    <s v="theater/plays"/>
    <x v="2552"/>
    <x v="25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x v="209"/>
    <x v="0"/>
    <s v="theater/plays"/>
    <x v="2553"/>
    <x v="242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x v="66"/>
    <x v="0"/>
    <s v="theater/plays"/>
    <x v="26"/>
    <x v="25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x v="36"/>
    <x v="0"/>
    <s v="theater/plays"/>
    <x v="92"/>
    <x v="2584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x v="60"/>
    <x v="0"/>
    <s v="theater/plays"/>
    <x v="1247"/>
    <x v="258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x v="250"/>
    <x v="0"/>
    <s v="theater/plays"/>
    <x v="2554"/>
    <x v="25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x v="74"/>
    <x v="0"/>
    <s v="theater/plays"/>
    <x v="1901"/>
    <x v="165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x v="73"/>
    <x v="0"/>
    <s v="theater/plays"/>
    <x v="2555"/>
    <x v="258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x v="2"/>
    <x v="0"/>
    <s v="theater/plays"/>
    <x v="2556"/>
    <x v="258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x v="60"/>
    <x v="0"/>
    <s v="theater/plays"/>
    <x v="31"/>
    <x v="221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x v="62"/>
    <x v="0"/>
    <s v="theater/plays"/>
    <x v="31"/>
    <x v="2589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x v="250"/>
    <x v="0"/>
    <s v="theater/plays"/>
    <x v="2557"/>
    <x v="259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x v="76"/>
    <x v="0"/>
    <s v="theater/plays"/>
    <x v="2558"/>
    <x v="259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x v="72"/>
    <x v="0"/>
    <s v="theater/plays"/>
    <x v="2559"/>
    <x v="259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x v="288"/>
    <x v="0"/>
    <s v="theater/plays"/>
    <x v="2560"/>
    <x v="259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x v="2"/>
    <x v="0"/>
    <s v="theater/plays"/>
    <x v="269"/>
    <x v="259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x v="288"/>
    <x v="0"/>
    <s v="theater/plays"/>
    <x v="2561"/>
    <x v="25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x v="288"/>
    <x v="0"/>
    <s v="theater/plays"/>
    <x v="17"/>
    <x v="25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x v="162"/>
    <x v="0"/>
    <s v="theater/plays"/>
    <x v="2562"/>
    <x v="2597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x v="44"/>
    <x v="0"/>
    <s v="theater/plays"/>
    <x v="2563"/>
    <x v="25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x v="22"/>
    <x v="0"/>
    <s v="theater/plays"/>
    <x v="31"/>
    <x v="179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x v="70"/>
    <x v="0"/>
    <s v="theater/plays"/>
    <x v="2564"/>
    <x v="25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x v="60"/>
    <x v="0"/>
    <s v="theater/plays"/>
    <x v="1240"/>
    <x v="26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x v="250"/>
    <x v="0"/>
    <s v="theater/plays"/>
    <x v="2565"/>
    <x v="178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x v="41"/>
    <x v="0"/>
    <s v="theater/plays"/>
    <x v="2238"/>
    <x v="105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x v="51"/>
    <x v="0"/>
    <s v="theater/plays"/>
    <x v="2566"/>
    <x v="260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x v="41"/>
    <x v="0"/>
    <s v="theater/plays"/>
    <x v="2567"/>
    <x v="260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x v="10"/>
    <x v="0"/>
    <s v="theater/plays"/>
    <x v="2568"/>
    <x v="260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x v="57"/>
    <x v="0"/>
    <s v="theater/plays"/>
    <x v="31"/>
    <x v="2604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x v="34"/>
    <x v="0"/>
    <s v="theater/plays"/>
    <x v="2569"/>
    <x v="26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x v="73"/>
    <x v="0"/>
    <s v="theater/plays"/>
    <x v="1007"/>
    <x v="698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x v="67"/>
    <x v="0"/>
    <s v="theater/plays"/>
    <x v="2570"/>
    <x v="260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x v="202"/>
    <x v="0"/>
    <s v="theater/plays"/>
    <x v="31"/>
    <x v="260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x v="62"/>
    <x v="0"/>
    <s v="theater/plays"/>
    <x v="31"/>
    <x v="26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x v="51"/>
    <x v="0"/>
    <s v="theater/plays"/>
    <x v="2571"/>
    <x v="26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x v="33"/>
    <x v="0"/>
    <s v="theater/plays"/>
    <x v="40"/>
    <x v="261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x v="64"/>
    <x v="0"/>
    <s v="theater/plays"/>
    <x v="1266"/>
    <x v="261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x v="62"/>
    <x v="0"/>
    <s v="theater/plays"/>
    <x v="2572"/>
    <x v="261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x v="69"/>
    <x v="0"/>
    <s v="theater/plays"/>
    <x v="31"/>
    <x v="261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x v="144"/>
    <x v="0"/>
    <s v="theater/plays"/>
    <x v="2573"/>
    <x v="26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x v="142"/>
    <x v="0"/>
    <s v="theater/plays"/>
    <x v="2574"/>
    <x v="26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x v="63"/>
    <x v="0"/>
    <s v="theater/plays"/>
    <x v="938"/>
    <x v="261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x v="69"/>
    <x v="0"/>
    <s v="theater/plays"/>
    <x v="607"/>
    <x v="26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x v="48"/>
    <x v="0"/>
    <s v="theater/plays"/>
    <x v="2575"/>
    <x v="261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x v="77"/>
    <x v="0"/>
    <s v="theater/plays"/>
    <x v="2576"/>
    <x v="261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x v="59"/>
    <x v="0"/>
    <s v="theater/plays"/>
    <x v="2577"/>
    <x v="233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x v="19"/>
    <x v="0"/>
    <s v="theater/plays"/>
    <x v="31"/>
    <x v="179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x v="55"/>
    <x v="0"/>
    <s v="theater/plays"/>
    <x v="602"/>
    <x v="262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x v="74"/>
    <x v="0"/>
    <s v="theater/plays"/>
    <x v="2578"/>
    <x v="262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x v="22"/>
    <x v="0"/>
    <s v="theater/plays"/>
    <x v="2536"/>
    <x v="262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x v="386"/>
    <x v="0"/>
    <s v="theater/plays"/>
    <x v="2579"/>
    <x v="262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x v="67"/>
    <x v="0"/>
    <s v="theater/plays"/>
    <x v="2580"/>
    <x v="262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x v="57"/>
    <x v="0"/>
    <s v="theater/plays"/>
    <x v="71"/>
    <x v="262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x v="33"/>
    <x v="0"/>
    <s v="theater/plays"/>
    <x v="2581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x v="183"/>
    <x v="0"/>
    <s v="theater/plays"/>
    <x v="2582"/>
    <x v="26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x v="62"/>
    <x v="0"/>
    <s v="theater/plays"/>
    <x v="2583"/>
    <x v="262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x v="22"/>
    <x v="0"/>
    <s v="theater/plays"/>
    <x v="2584"/>
    <x v="262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x v="58"/>
    <x v="0"/>
    <s v="theater/plays"/>
    <x v="2"/>
    <x v="262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x v="268"/>
    <x v="0"/>
    <s v="theater/plays"/>
    <x v="2585"/>
    <x v="2630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x v="60"/>
    <x v="0"/>
    <s v="theater/plays"/>
    <x v="436"/>
    <x v="263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x v="54"/>
    <x v="0"/>
    <s v="theater/plays"/>
    <x v="31"/>
    <x v="263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x v="22"/>
    <x v="0"/>
    <s v="theater/plays"/>
    <x v="84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x v="10"/>
    <x v="0"/>
    <s v="theater/plays"/>
    <x v="2586"/>
    <x v="263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x v="226"/>
    <x v="0"/>
    <s v="theater/plays"/>
    <x v="2587"/>
    <x v="263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x v="62"/>
    <x v="0"/>
    <s v="theater/plays"/>
    <x v="2588"/>
    <x v="257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x v="288"/>
    <x v="0"/>
    <s v="theater/plays"/>
    <x v="607"/>
    <x v="263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x v="31"/>
    <x v="0"/>
    <s v="theater/plays"/>
    <x v="2131"/>
    <x v="263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x v="20"/>
    <x v="0"/>
    <s v="theater/plays"/>
    <x v="2118"/>
    <x v="263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x v="9"/>
    <x v="0"/>
    <s v="theater/plays"/>
    <x v="31"/>
    <x v="263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x v="201"/>
    <x v="0"/>
    <s v="theater/plays"/>
    <x v="2589"/>
    <x v="263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x v="28"/>
    <x v="0"/>
    <s v="theater/plays"/>
    <x v="2590"/>
    <x v="264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x v="25"/>
    <x v="0"/>
    <s v="theater/plays"/>
    <x v="31"/>
    <x v="123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x v="9"/>
    <x v="0"/>
    <s v="theater/plays"/>
    <x v="2419"/>
    <x v="264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x v="501"/>
    <x v="0"/>
    <s v="theater/plays"/>
    <x v="2591"/>
    <x v="26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x v="19"/>
    <x v="0"/>
    <s v="theater/plays"/>
    <x v="2592"/>
    <x v="264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x v="54"/>
    <x v="0"/>
    <s v="theater/plays"/>
    <x v="991"/>
    <x v="264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x v="142"/>
    <x v="0"/>
    <s v="theater/plays"/>
    <x v="2593"/>
    <x v="264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x v="241"/>
    <x v="0"/>
    <s v="theater/plays"/>
    <x v="2122"/>
    <x v="264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x v="162"/>
    <x v="0"/>
    <s v="theater/plays"/>
    <x v="2594"/>
    <x v="264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x v="20"/>
    <x v="0"/>
    <s v="theater/plays"/>
    <x v="2595"/>
    <x v="2648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x v="57"/>
    <x v="0"/>
    <s v="theater/plays"/>
    <x v="10"/>
    <x v="264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x v="8"/>
    <x v="0"/>
    <s v="theater/plays"/>
    <x v="2596"/>
    <x v="265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x v="44"/>
    <x v="0"/>
    <s v="theater/plays"/>
    <x v="2430"/>
    <x v="265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x v="14"/>
    <x v="0"/>
    <s v="theater/plays"/>
    <x v="2597"/>
    <x v="265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x v="10"/>
    <x v="0"/>
    <s v="theater/plays"/>
    <x v="2598"/>
    <x v="265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x v="14"/>
    <x v="0"/>
    <s v="theater/plays"/>
    <x v="2599"/>
    <x v="26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x v="55"/>
    <x v="0"/>
    <s v="theater/plays"/>
    <x v="2600"/>
    <x v="265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x v="20"/>
    <x v="0"/>
    <s v="theater/plays"/>
    <x v="2601"/>
    <x v="265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x v="82"/>
    <x v="0"/>
    <s v="theater/plays"/>
    <x v="31"/>
    <x v="26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x v="76"/>
    <x v="0"/>
    <s v="theater/plays"/>
    <x v="2602"/>
    <x v="265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x v="43"/>
    <x v="0"/>
    <s v="theater/plays"/>
    <x v="2603"/>
    <x v="265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x v="332"/>
    <x v="0"/>
    <s v="theater/plays"/>
    <x v="2604"/>
    <x v="266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x v="81"/>
    <x v="0"/>
    <s v="theater/plays"/>
    <x v="31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x v="74"/>
    <x v="0"/>
    <s v="theater/plays"/>
    <x v="2129"/>
    <x v="684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x v="77"/>
    <x v="0"/>
    <s v="theater/plays"/>
    <x v="2605"/>
    <x v="266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x v="25"/>
    <x v="0"/>
    <s v="theater/plays"/>
    <x v="31"/>
    <x v="68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x v="74"/>
    <x v="0"/>
    <s v="theater/plays"/>
    <x v="2606"/>
    <x v="26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x v="43"/>
    <x v="0"/>
    <s v="theater/plays"/>
    <x v="31"/>
    <x v="85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x v="72"/>
    <x v="0"/>
    <s v="theater/plays"/>
    <x v="2607"/>
    <x v="266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x v="54"/>
    <x v="0"/>
    <s v="theater/plays"/>
    <x v="2508"/>
    <x v="95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x v="300"/>
    <x v="0"/>
    <s v="theater/plays"/>
    <x v="2113"/>
    <x v="266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x v="23"/>
    <x v="0"/>
    <s v="theater/plays"/>
    <x v="2608"/>
    <x v="266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x v="241"/>
    <x v="0"/>
    <s v="theater/plays"/>
    <x v="2609"/>
    <x v="266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x v="33"/>
    <x v="0"/>
    <s v="theater/plays"/>
    <x v="2610"/>
    <x v="266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x v="202"/>
    <x v="0"/>
    <s v="theater/plays"/>
    <x v="10"/>
    <x v="266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x v="95"/>
    <x v="0"/>
    <s v="theater/plays"/>
    <x v="1901"/>
    <x v="266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x v="196"/>
    <x v="0"/>
    <s v="theater/plays"/>
    <x v="2611"/>
    <x v="267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x v="59"/>
    <x v="0"/>
    <s v="theater/plays"/>
    <x v="1290"/>
    <x v="267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x v="2"/>
    <x v="0"/>
    <s v="theater/plays"/>
    <x v="2612"/>
    <x v="26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x v="68"/>
    <x v="0"/>
    <s v="theater/plays"/>
    <x v="2613"/>
    <x v="267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x v="17"/>
    <x v="0"/>
    <s v="theater/plays"/>
    <x v="2614"/>
    <x v="2674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x v="95"/>
    <x v="0"/>
    <s v="theater/plays"/>
    <x v="23"/>
    <x v="267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x v="41"/>
    <x v="0"/>
    <s v="theater/plays"/>
    <x v="2615"/>
    <x v="267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x v="51"/>
    <x v="0"/>
    <s v="theater/plays"/>
    <x v="946"/>
    <x v="2677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x v="74"/>
    <x v="0"/>
    <s v="theater/plays"/>
    <x v="2616"/>
    <x v="114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x v="57"/>
    <x v="0"/>
    <s v="theater/plays"/>
    <x v="2539"/>
    <x v="2678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x v="80"/>
    <x v="0"/>
    <s v="theater/plays"/>
    <x v="2129"/>
    <x v="2679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x v="28"/>
    <x v="0"/>
    <s v="theater/plays"/>
    <x v="2469"/>
    <x v="268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x v="72"/>
    <x v="0"/>
    <s v="theater/plays"/>
    <x v="2383"/>
    <x v="268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x v="7"/>
    <x v="0"/>
    <s v="theater/plays"/>
    <x v="2617"/>
    <x v="268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x v="50"/>
    <x v="0"/>
    <s v="theater/plays"/>
    <x v="2618"/>
    <x v="268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x v="41"/>
    <x v="0"/>
    <s v="theater/plays"/>
    <x v="2498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x v="31"/>
    <x v="0"/>
    <s v="theater/plays"/>
    <x v="2619"/>
    <x v="2684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x v="9"/>
    <x v="0"/>
    <s v="theater/plays"/>
    <x v="2620"/>
    <x v="210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x v="74"/>
    <x v="0"/>
    <s v="theater/plays"/>
    <x v="31"/>
    <x v="268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x v="64"/>
    <x v="0"/>
    <s v="theater/plays"/>
    <x v="2621"/>
    <x v="268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x v="162"/>
    <x v="0"/>
    <s v="theater/plays"/>
    <x v="2622"/>
    <x v="268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x v="13"/>
    <x v="0"/>
    <s v="theater/plays"/>
    <x v="1627"/>
    <x v="59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x v="7"/>
    <x v="0"/>
    <s v="theater/plays"/>
    <x v="2623"/>
    <x v="2688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x v="9"/>
    <x v="0"/>
    <s v="theater/plays"/>
    <x v="31"/>
    <x v="37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x v="26"/>
    <x v="0"/>
    <s v="theater/plays"/>
    <x v="2624"/>
    <x v="268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x v="250"/>
    <x v="0"/>
    <s v="theater/plays"/>
    <x v="2020"/>
    <x v="269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x v="43"/>
    <x v="0"/>
    <s v="theater/plays"/>
    <x v="2387"/>
    <x v="269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x v="13"/>
    <x v="0"/>
    <s v="theater/plays"/>
    <x v="2625"/>
    <x v="269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x v="66"/>
    <x v="0"/>
    <s v="theater/plays"/>
    <x v="50"/>
    <x v="2693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x v="57"/>
    <x v="0"/>
    <s v="theater/plays"/>
    <x v="1246"/>
    <x v="116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x v="438"/>
    <x v="0"/>
    <s v="theater/plays"/>
    <x v="2626"/>
    <x v="269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x v="16"/>
    <x v="0"/>
    <s v="theater/plays"/>
    <x v="2627"/>
    <x v="269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x v="64"/>
    <x v="0"/>
    <s v="theater/plays"/>
    <x v="2628"/>
    <x v="269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x v="69"/>
    <x v="0"/>
    <s v="theater/plays"/>
    <x v="43"/>
    <x v="269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x v="70"/>
    <x v="0"/>
    <s v="theater/plays"/>
    <x v="2629"/>
    <x v="2698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x v="76"/>
    <x v="0"/>
    <s v="theater/plays"/>
    <x v="2570"/>
    <x v="269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x v="53"/>
    <x v="0"/>
    <s v="theater/plays"/>
    <x v="2412"/>
    <x v="2700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x v="60"/>
    <x v="0"/>
    <s v="theater/plays"/>
    <x v="31"/>
    <x v="270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x v="78"/>
    <x v="1"/>
    <s v="theater/musical"/>
    <x v="109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x v="84"/>
    <x v="1"/>
    <s v="theater/musical"/>
    <x v="263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x v="29"/>
    <x v="1"/>
    <s v="theater/musical"/>
    <x v="108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x v="211"/>
    <x v="1"/>
    <s v="theater/musical"/>
    <x v="2631"/>
    <x v="270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x v="29"/>
    <x v="1"/>
    <s v="theater/musical"/>
    <x v="143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x v="162"/>
    <x v="1"/>
    <s v="theater/musical"/>
    <x v="2632"/>
    <x v="27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x v="59"/>
    <x v="1"/>
    <s v="theater/musical"/>
    <x v="2633"/>
    <x v="270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x v="73"/>
    <x v="1"/>
    <s v="theater/musical"/>
    <x v="2634"/>
    <x v="2705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x v="78"/>
    <x v="1"/>
    <s v="theater/musical"/>
    <x v="109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x v="25"/>
    <x v="1"/>
    <s v="theater/musical"/>
    <x v="2635"/>
    <x v="270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x v="84"/>
    <x v="1"/>
    <s v="theater/musical"/>
    <x v="2636"/>
    <x v="176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x v="29"/>
    <x v="1"/>
    <s v="theater/musical"/>
    <x v="524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x v="83"/>
    <x v="1"/>
    <s v="theater/musical"/>
    <x v="148"/>
    <x v="178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x v="78"/>
    <x v="1"/>
    <s v="theater/musical"/>
    <x v="109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x v="84"/>
    <x v="1"/>
    <s v="theater/musical"/>
    <x v="2637"/>
    <x v="507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x v="78"/>
    <x v="1"/>
    <s v="theater/musical"/>
    <x v="109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x v="8"/>
    <x v="1"/>
    <s v="theater/musical"/>
    <x v="2638"/>
    <x v="270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x v="29"/>
    <x v="1"/>
    <s v="theater/musical"/>
    <x v="37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x v="22"/>
    <x v="1"/>
    <s v="theater/musical"/>
    <x v="2639"/>
    <x v="270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x v="84"/>
    <x v="1"/>
    <s v="theater/musical"/>
    <x v="733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x v="196"/>
    <x v="0"/>
    <s v="theater/plays"/>
    <x v="2640"/>
    <x v="270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x v="22"/>
    <x v="0"/>
    <s v="theater/plays"/>
    <x v="87"/>
    <x v="118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x v="57"/>
    <x v="0"/>
    <s v="theater/plays"/>
    <x v="31"/>
    <x v="211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x v="82"/>
    <x v="0"/>
    <s v="theater/plays"/>
    <x v="87"/>
    <x v="137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x v="57"/>
    <x v="0"/>
    <s v="theater/plays"/>
    <x v="2641"/>
    <x v="271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x v="51"/>
    <x v="0"/>
    <s v="theater/plays"/>
    <x v="10"/>
    <x v="271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x v="44"/>
    <x v="0"/>
    <s v="theater/plays"/>
    <x v="2642"/>
    <x v="271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x v="1"/>
    <x v="0"/>
    <s v="theater/plays"/>
    <x v="2643"/>
    <x v="271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x v="67"/>
    <x v="0"/>
    <s v="theater/plays"/>
    <x v="2644"/>
    <x v="2714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x v="9"/>
    <x v="0"/>
    <s v="theater/plays"/>
    <x v="2645"/>
    <x v="271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x v="9"/>
    <x v="0"/>
    <s v="theater/plays"/>
    <x v="17"/>
    <x v="271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x v="62"/>
    <x v="0"/>
    <s v="theater/plays"/>
    <x v="2389"/>
    <x v="271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x v="19"/>
    <x v="0"/>
    <s v="theater/plays"/>
    <x v="31"/>
    <x v="2718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x v="17"/>
    <x v="0"/>
    <s v="theater/plays"/>
    <x v="2598"/>
    <x v="271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x v="244"/>
    <x v="0"/>
    <s v="theater/plays"/>
    <x v="2646"/>
    <x v="272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x v="82"/>
    <x v="0"/>
    <s v="theater/plays"/>
    <x v="87"/>
    <x v="43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x v="10"/>
    <x v="0"/>
    <s v="theater/plays"/>
    <x v="2647"/>
    <x v="272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x v="25"/>
    <x v="0"/>
    <s v="theater/plays"/>
    <x v="2648"/>
    <x v="272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x v="44"/>
    <x v="0"/>
    <s v="theater/plays"/>
    <x v="31"/>
    <x v="272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x v="6"/>
    <x v="0"/>
    <s v="theater/plays"/>
    <x v="2649"/>
    <x v="272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x v="33"/>
    <x v="0"/>
    <s v="theater/plays"/>
    <x v="991"/>
    <x v="272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x v="57"/>
    <x v="0"/>
    <s v="theater/plays"/>
    <x v="2650"/>
    <x v="27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x v="8"/>
    <x v="0"/>
    <s v="theater/plays"/>
    <x v="2651"/>
    <x v="2727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x v="244"/>
    <x v="0"/>
    <s v="theater/plays"/>
    <x v="2652"/>
    <x v="272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x v="7"/>
    <x v="0"/>
    <s v="theater/plays"/>
    <x v="1400"/>
    <x v="2729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x v="229"/>
    <x v="0"/>
    <s v="theater/plays"/>
    <x v="2653"/>
    <x v="273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x v="162"/>
    <x v="0"/>
    <s v="theater/plays"/>
    <x v="31"/>
    <x v="273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x v="83"/>
    <x v="0"/>
    <s v="theater/plays"/>
    <x v="2515"/>
    <x v="46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x v="38"/>
    <x v="0"/>
    <s v="theater/plays"/>
    <x v="2654"/>
    <x v="273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x v="473"/>
    <x v="0"/>
    <s v="theater/plays"/>
    <x v="2655"/>
    <x v="273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x v="162"/>
    <x v="0"/>
    <s v="theater/plays"/>
    <x v="78"/>
    <x v="273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x v="209"/>
    <x v="0"/>
    <s v="theater/plays"/>
    <x v="2616"/>
    <x v="273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x v="69"/>
    <x v="0"/>
    <s v="theater/plays"/>
    <x v="2656"/>
    <x v="273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x v="59"/>
    <x v="0"/>
    <s v="theater/plays"/>
    <x v="2657"/>
    <x v="105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x v="85"/>
    <x v="0"/>
    <s v="theater/plays"/>
    <x v="2658"/>
    <x v="2737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x v="36"/>
    <x v="0"/>
    <s v="theater/plays"/>
    <x v="2659"/>
    <x v="273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x v="23"/>
    <x v="0"/>
    <s v="theater/plays"/>
    <x v="2660"/>
    <x v="27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x v="149"/>
    <x v="0"/>
    <s v="theater/plays"/>
    <x v="2661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x v="79"/>
    <x v="0"/>
    <s v="theater/plays"/>
    <x v="2662"/>
    <x v="274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x v="20"/>
    <x v="0"/>
    <s v="theater/plays"/>
    <x v="2663"/>
    <x v="274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x v="70"/>
    <x v="0"/>
    <s v="theater/plays"/>
    <x v="2217"/>
    <x v="274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x v="95"/>
    <x v="0"/>
    <s v="theater/plays"/>
    <x v="1237"/>
    <x v="274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x v="162"/>
    <x v="0"/>
    <s v="theater/plays"/>
    <x v="43"/>
    <x v="274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x v="220"/>
    <x v="0"/>
    <s v="theater/plays"/>
    <x v="2664"/>
    <x v="274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x v="57"/>
    <x v="0"/>
    <s v="theater/plays"/>
    <x v="582"/>
    <x v="274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x v="25"/>
    <x v="0"/>
    <s v="theater/plays"/>
    <x v="2665"/>
    <x v="274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x v="65"/>
    <x v="0"/>
    <s v="theater/plays"/>
    <x v="2666"/>
    <x v="274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x v="51"/>
    <x v="0"/>
    <s v="theater/plays"/>
    <x v="2213"/>
    <x v="274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x v="76"/>
    <x v="0"/>
    <s v="theater/plays"/>
    <x v="1342"/>
    <x v="275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x v="209"/>
    <x v="0"/>
    <s v="theater/plays"/>
    <x v="1277"/>
    <x v="275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x v="327"/>
    <x v="0"/>
    <s v="theater/plays"/>
    <x v="2667"/>
    <x v="27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x v="244"/>
    <x v="0"/>
    <s v="theater/plays"/>
    <x v="2624"/>
    <x v="211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x v="59"/>
    <x v="0"/>
    <s v="theater/plays"/>
    <x v="1247"/>
    <x v="241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x v="70"/>
    <x v="0"/>
    <s v="theater/plays"/>
    <x v="1415"/>
    <x v="275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x v="64"/>
    <x v="0"/>
    <s v="theater/plays"/>
    <x v="2217"/>
    <x v="275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x v="209"/>
    <x v="0"/>
    <s v="theater/plays"/>
    <x v="2668"/>
    <x v="275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x v="74"/>
    <x v="0"/>
    <s v="theater/plays"/>
    <x v="2669"/>
    <x v="275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x v="2"/>
    <x v="0"/>
    <s v="theater/plays"/>
    <x v="2670"/>
    <x v="191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x v="62"/>
    <x v="0"/>
    <s v="theater/plays"/>
    <x v="2671"/>
    <x v="275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x v="23"/>
    <x v="0"/>
    <s v="theater/plays"/>
    <x v="2672"/>
    <x v="275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x v="70"/>
    <x v="0"/>
    <s v="theater/plays"/>
    <x v="2673"/>
    <x v="275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x v="2"/>
    <x v="0"/>
    <s v="theater/plays"/>
    <x v="2674"/>
    <x v="276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x v="74"/>
    <x v="0"/>
    <s v="theater/plays"/>
    <x v="2675"/>
    <x v="276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x v="64"/>
    <x v="0"/>
    <s v="theater/plays"/>
    <x v="430"/>
    <x v="276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x v="201"/>
    <x v="0"/>
    <s v="theater/plays"/>
    <x v="2676"/>
    <x v="276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x v="10"/>
    <x v="0"/>
    <s v="theater/plays"/>
    <x v="1240"/>
    <x v="276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x v="174"/>
    <x v="0"/>
    <s v="theater/plays"/>
    <x v="1099"/>
    <x v="276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x v="74"/>
    <x v="0"/>
    <s v="theater/plays"/>
    <x v="2677"/>
    <x v="276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x v="54"/>
    <x v="0"/>
    <s v="theater/plays"/>
    <x v="2678"/>
    <x v="27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x v="62"/>
    <x v="0"/>
    <s v="theater/plays"/>
    <x v="1266"/>
    <x v="2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x v="67"/>
    <x v="0"/>
    <s v="theater/plays"/>
    <x v="2679"/>
    <x v="276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x v="80"/>
    <x v="0"/>
    <s v="theater/plays"/>
    <x v="2680"/>
    <x v="26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x v="244"/>
    <x v="0"/>
    <s v="theater/plays"/>
    <x v="2681"/>
    <x v="277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x v="34"/>
    <x v="0"/>
    <s v="theater/plays"/>
    <x v="2624"/>
    <x v="277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x v="2"/>
    <x v="0"/>
    <s v="theater/plays"/>
    <x v="2682"/>
    <x v="277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x v="287"/>
    <x v="0"/>
    <s v="theater/plays"/>
    <x v="2683"/>
    <x v="27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x v="30"/>
    <x v="0"/>
    <s v="theater/plays"/>
    <x v="2684"/>
    <x v="277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x v="41"/>
    <x v="0"/>
    <s v="theater/plays"/>
    <x v="74"/>
    <x v="277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x v="67"/>
    <x v="0"/>
    <s v="theater/plays"/>
    <x v="2685"/>
    <x v="277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x v="51"/>
    <x v="0"/>
    <s v="theater/plays"/>
    <x v="1266"/>
    <x v="277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x v="162"/>
    <x v="1"/>
    <s v="theater/plays"/>
    <x v="2686"/>
    <x v="2778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x v="81"/>
    <x v="1"/>
    <s v="theater/plays"/>
    <x v="2687"/>
    <x v="277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x v="29"/>
    <x v="1"/>
    <s v="theater/plays"/>
    <x v="709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x v="8"/>
    <x v="1"/>
    <s v="theater/plays"/>
    <x v="2688"/>
    <x v="127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x v="80"/>
    <x v="1"/>
    <s v="theater/plays"/>
    <x v="2689"/>
    <x v="164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x v="78"/>
    <x v="1"/>
    <s v="theater/plays"/>
    <x v="109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x v="63"/>
    <x v="1"/>
    <s v="theater/plays"/>
    <x v="2690"/>
    <x v="239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x v="84"/>
    <x v="1"/>
    <s v="theater/plays"/>
    <x v="2691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x v="29"/>
    <x v="1"/>
    <s v="theater/plays"/>
    <x v="886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x v="80"/>
    <x v="1"/>
    <s v="theater/plays"/>
    <x v="2692"/>
    <x v="839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x v="79"/>
    <x v="1"/>
    <s v="theater/plays"/>
    <x v="2693"/>
    <x v="834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x v="22"/>
    <x v="1"/>
    <s v="theater/plays"/>
    <x v="2694"/>
    <x v="278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x v="25"/>
    <x v="1"/>
    <s v="theater/plays"/>
    <x v="2695"/>
    <x v="278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x v="78"/>
    <x v="1"/>
    <s v="theater/plays"/>
    <x v="109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x v="80"/>
    <x v="1"/>
    <s v="theater/plays"/>
    <x v="172"/>
    <x v="38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x v="78"/>
    <x v="1"/>
    <s v="theater/plays"/>
    <x v="109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x v="78"/>
    <x v="1"/>
    <s v="theater/plays"/>
    <x v="109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x v="29"/>
    <x v="1"/>
    <s v="theater/plays"/>
    <x v="709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x v="29"/>
    <x v="1"/>
    <s v="theater/plays"/>
    <x v="2696"/>
    <x v="278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x v="29"/>
    <x v="1"/>
    <s v="theater/plays"/>
    <x v="460"/>
    <x v="38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x v="47"/>
    <x v="0"/>
    <s v="theater/musical"/>
    <x v="2697"/>
    <x v="278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x v="63"/>
    <x v="0"/>
    <s v="theater/musical"/>
    <x v="2"/>
    <x v="7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x v="33"/>
    <x v="0"/>
    <s v="theater/musical"/>
    <x v="1004"/>
    <x v="2784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x v="202"/>
    <x v="0"/>
    <s v="theater/musical"/>
    <x v="2698"/>
    <x v="278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x v="41"/>
    <x v="0"/>
    <s v="theater/musical"/>
    <x v="1246"/>
    <x v="80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x v="209"/>
    <x v="0"/>
    <s v="theater/musical"/>
    <x v="2699"/>
    <x v="278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x v="74"/>
    <x v="0"/>
    <s v="theater/musical"/>
    <x v="43"/>
    <x v="2787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x v="33"/>
    <x v="0"/>
    <s v="theater/musical"/>
    <x v="2700"/>
    <x v="278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x v="57"/>
    <x v="0"/>
    <s v="theater/musical"/>
    <x v="2701"/>
    <x v="278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x v="133"/>
    <x v="0"/>
    <s v="theater/musical"/>
    <x v="2702"/>
    <x v="279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x v="55"/>
    <x v="0"/>
    <s v="theater/musical"/>
    <x v="2703"/>
    <x v="2791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x v="106"/>
    <x v="0"/>
    <s v="theater/musical"/>
    <x v="2704"/>
    <x v="279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x v="110"/>
    <x v="0"/>
    <s v="theater/musical"/>
    <x v="2705"/>
    <x v="279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x v="83"/>
    <x v="0"/>
    <s v="theater/musical"/>
    <x v="31"/>
    <x v="2794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x v="33"/>
    <x v="0"/>
    <s v="theater/musical"/>
    <x v="2706"/>
    <x v="2795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x v="99"/>
    <x v="0"/>
    <s v="theater/musical"/>
    <x v="31"/>
    <x v="279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x v="74"/>
    <x v="0"/>
    <s v="theater/musical"/>
    <x v="31"/>
    <x v="26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x v="329"/>
    <x v="0"/>
    <s v="theater/musical"/>
    <x v="2707"/>
    <x v="279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x v="93"/>
    <x v="0"/>
    <s v="theater/musical"/>
    <x v="2708"/>
    <x v="2798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x v="66"/>
    <x v="0"/>
    <s v="theater/musical"/>
    <x v="2709"/>
    <x v="279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x v="6"/>
    <x v="0"/>
    <s v="theater/musical"/>
    <x v="2710"/>
    <x v="280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x v="41"/>
    <x v="0"/>
    <s v="theater/musical"/>
    <x v="31"/>
    <x v="280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x v="9"/>
    <x v="0"/>
    <s v="theater/musical"/>
    <x v="31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x v="44"/>
    <x v="0"/>
    <s v="theater/musical"/>
    <x v="2711"/>
    <x v="280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x v="51"/>
    <x v="0"/>
    <s v="theater/musical"/>
    <x v="1097"/>
    <x v="2803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x v="7"/>
    <x v="0"/>
    <s v="theater/musical"/>
    <x v="2123"/>
    <x v="2804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x v="20"/>
    <x v="0"/>
    <s v="theater/musical"/>
    <x v="31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x v="25"/>
    <x v="0"/>
    <s v="theater/musical"/>
    <x v="598"/>
    <x v="280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x v="225"/>
    <x v="0"/>
    <s v="theater/musical"/>
    <x v="2712"/>
    <x v="28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x v="211"/>
    <x v="0"/>
    <s v="theater/musical"/>
    <x v="2713"/>
    <x v="2807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x v="17"/>
    <x v="0"/>
    <s v="theater/musical"/>
    <x v="2714"/>
    <x v="280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x v="248"/>
    <x v="0"/>
    <s v="theater/musical"/>
    <x v="2715"/>
    <x v="280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x v="209"/>
    <x v="0"/>
    <s v="theater/musical"/>
    <x v="43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x v="47"/>
    <x v="0"/>
    <s v="theater/musical"/>
    <x v="2716"/>
    <x v="28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x v="74"/>
    <x v="0"/>
    <s v="theater/musical"/>
    <x v="1409"/>
    <x v="281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x v="54"/>
    <x v="0"/>
    <s v="theater/musical"/>
    <x v="2717"/>
    <x v="281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x v="73"/>
    <x v="0"/>
    <s v="theater/musical"/>
    <x v="935"/>
    <x v="281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x v="209"/>
    <x v="0"/>
    <s v="theater/musical"/>
    <x v="2718"/>
    <x v="984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x v="26"/>
    <x v="0"/>
    <s v="theater/musical"/>
    <x v="2719"/>
    <x v="281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x v="73"/>
    <x v="0"/>
    <s v="theater/musical"/>
    <x v="2720"/>
    <x v="281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x v="29"/>
    <x v="1"/>
    <s v="theater/musical"/>
    <x v="886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x v="80"/>
    <x v="1"/>
    <s v="theater/musical"/>
    <x v="2721"/>
    <x v="210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x v="78"/>
    <x v="1"/>
    <s v="theater/musical"/>
    <x v="109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x v="78"/>
    <x v="1"/>
    <s v="theater/musical"/>
    <x v="109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x v="84"/>
    <x v="1"/>
    <s v="theater/musical"/>
    <x v="1228"/>
    <x v="84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x v="54"/>
    <x v="1"/>
    <s v="theater/musical"/>
    <x v="2722"/>
    <x v="281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x v="29"/>
    <x v="1"/>
    <s v="theater/musical"/>
    <x v="460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x v="84"/>
    <x v="1"/>
    <s v="theater/musical"/>
    <x v="131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x v="29"/>
    <x v="1"/>
    <s v="theater/musical"/>
    <x v="2723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x v="77"/>
    <x v="1"/>
    <s v="theater/musical"/>
    <x v="2724"/>
    <x v="281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x v="81"/>
    <x v="1"/>
    <s v="theater/musical"/>
    <x v="2725"/>
    <x v="1536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x v="80"/>
    <x v="1"/>
    <s v="theater/musical"/>
    <x v="2726"/>
    <x v="98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x v="38"/>
    <x v="1"/>
    <s v="theater/musical"/>
    <x v="2727"/>
    <x v="2818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x v="82"/>
    <x v="1"/>
    <s v="theater/musical"/>
    <x v="2728"/>
    <x v="281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x v="78"/>
    <x v="1"/>
    <s v="theater/musical"/>
    <x v="109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x v="244"/>
    <x v="1"/>
    <s v="theater/musical"/>
    <x v="2729"/>
    <x v="28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x v="78"/>
    <x v="1"/>
    <s v="theater/musical"/>
    <x v="109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x v="84"/>
    <x v="1"/>
    <s v="theater/musical"/>
    <x v="133"/>
    <x v="1788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x v="29"/>
    <x v="1"/>
    <s v="theater/musical"/>
    <x v="273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x v="82"/>
    <x v="1"/>
    <s v="theater/musical"/>
    <x v="2731"/>
    <x v="282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x v="54"/>
    <x v="0"/>
    <s v="theater/plays"/>
    <x v="31"/>
    <x v="69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x v="44"/>
    <x v="0"/>
    <s v="theater/plays"/>
    <x v="982"/>
    <x v="135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x v="55"/>
    <x v="0"/>
    <s v="theater/plays"/>
    <x v="2732"/>
    <x v="28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x v="10"/>
    <x v="0"/>
    <s v="theater/plays"/>
    <x v="2733"/>
    <x v="282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x v="202"/>
    <x v="0"/>
    <s v="theater/plays"/>
    <x v="1708"/>
    <x v="28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x v="74"/>
    <x v="0"/>
    <s v="theater/plays"/>
    <x v="2734"/>
    <x v="28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x v="69"/>
    <x v="0"/>
    <s v="theater/plays"/>
    <x v="2735"/>
    <x v="28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x v="9"/>
    <x v="0"/>
    <s v="theater/plays"/>
    <x v="2736"/>
    <x v="282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x v="77"/>
    <x v="0"/>
    <s v="theater/plays"/>
    <x v="2737"/>
    <x v="282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x v="9"/>
    <x v="0"/>
    <s v="theater/plays"/>
    <x v="75"/>
    <x v="2829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x v="73"/>
    <x v="0"/>
    <s v="theater/plays"/>
    <x v="2738"/>
    <x v="283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x v="55"/>
    <x v="0"/>
    <s v="theater/plays"/>
    <x v="201"/>
    <x v="28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x v="9"/>
    <x v="0"/>
    <s v="theater/plays"/>
    <x v="2255"/>
    <x v="283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x v="67"/>
    <x v="0"/>
    <s v="theater/plays"/>
    <x v="2739"/>
    <x v="28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x v="88"/>
    <x v="0"/>
    <s v="theater/plays"/>
    <x v="2740"/>
    <x v="2834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x v="14"/>
    <x v="0"/>
    <s v="theater/plays"/>
    <x v="938"/>
    <x v="283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x v="63"/>
    <x v="0"/>
    <s v="theater/plays"/>
    <x v="1277"/>
    <x v="283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x v="72"/>
    <x v="0"/>
    <s v="theater/plays"/>
    <x v="2741"/>
    <x v="283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x v="55"/>
    <x v="0"/>
    <s v="theater/plays"/>
    <x v="650"/>
    <x v="44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x v="71"/>
    <x v="0"/>
    <s v="theater/plays"/>
    <x v="2742"/>
    <x v="283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x v="33"/>
    <x v="0"/>
    <s v="theater/plays"/>
    <x v="31"/>
    <x v="283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x v="22"/>
    <x v="0"/>
    <s v="theater/plays"/>
    <x v="20"/>
    <x v="284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x v="83"/>
    <x v="0"/>
    <s v="theater/plays"/>
    <x v="2743"/>
    <x v="76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x v="82"/>
    <x v="0"/>
    <s v="theater/plays"/>
    <x v="2744"/>
    <x v="284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x v="82"/>
    <x v="0"/>
    <s v="theater/plays"/>
    <x v="436"/>
    <x v="2842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x v="9"/>
    <x v="0"/>
    <s v="theater/plays"/>
    <x v="988"/>
    <x v="284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x v="7"/>
    <x v="0"/>
    <s v="theater/plays"/>
    <x v="2745"/>
    <x v="284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x v="22"/>
    <x v="0"/>
    <s v="theater/plays"/>
    <x v="583"/>
    <x v="379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x v="25"/>
    <x v="0"/>
    <s v="theater/plays"/>
    <x v="2460"/>
    <x v="284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x v="57"/>
    <x v="0"/>
    <s v="theater/plays"/>
    <x v="426"/>
    <x v="284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x v="61"/>
    <x v="0"/>
    <s v="theater/plays"/>
    <x v="2746"/>
    <x v="2847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x v="58"/>
    <x v="0"/>
    <s v="theater/plays"/>
    <x v="982"/>
    <x v="284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x v="83"/>
    <x v="0"/>
    <s v="theater/plays"/>
    <x v="2747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x v="69"/>
    <x v="1"/>
    <s v="theater/plays"/>
    <x v="2748"/>
    <x v="284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x v="23"/>
    <x v="1"/>
    <s v="theater/plays"/>
    <x v="2749"/>
    <x v="285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x v="10"/>
    <x v="1"/>
    <s v="theater/plays"/>
    <x v="2750"/>
    <x v="285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x v="133"/>
    <x v="1"/>
    <s v="theater/plays"/>
    <x v="2751"/>
    <x v="285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x v="8"/>
    <x v="1"/>
    <s v="theater/plays"/>
    <x v="2752"/>
    <x v="285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x v="22"/>
    <x v="1"/>
    <s v="theater/plays"/>
    <x v="837"/>
    <x v="285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x v="82"/>
    <x v="1"/>
    <s v="theater/plays"/>
    <x v="2753"/>
    <x v="28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x v="68"/>
    <x v="1"/>
    <s v="theater/plays"/>
    <x v="2754"/>
    <x v="285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x v="33"/>
    <x v="1"/>
    <s v="theater/plays"/>
    <x v="2755"/>
    <x v="285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x v="80"/>
    <x v="1"/>
    <s v="theater/plays"/>
    <x v="2756"/>
    <x v="285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x v="54"/>
    <x v="1"/>
    <s v="theater/plays"/>
    <x v="2757"/>
    <x v="285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x v="84"/>
    <x v="1"/>
    <s v="theater/plays"/>
    <x v="418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x v="84"/>
    <x v="1"/>
    <s v="theater/plays"/>
    <x v="2758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x v="9"/>
    <x v="1"/>
    <s v="theater/plays"/>
    <x v="2759"/>
    <x v="286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x v="29"/>
    <x v="1"/>
    <s v="theater/plays"/>
    <x v="453"/>
    <x v="38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x v="29"/>
    <x v="1"/>
    <s v="theater/plays"/>
    <x v="459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x v="80"/>
    <x v="1"/>
    <s v="theater/plays"/>
    <x v="2760"/>
    <x v="17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x v="29"/>
    <x v="1"/>
    <s v="theater/plays"/>
    <x v="17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x v="29"/>
    <x v="1"/>
    <s v="theater/plays"/>
    <x v="167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x v="62"/>
    <x v="1"/>
    <s v="theater/plays"/>
    <x v="2761"/>
    <x v="2861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0"/>
    <x v="29"/>
    <x v="1"/>
    <s v="theater/plays"/>
    <x v="152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x v="29"/>
    <x v="1"/>
    <s v="theater/plays"/>
    <x v="473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x v="78"/>
    <x v="1"/>
    <s v="theater/plays"/>
    <x v="109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x v="83"/>
    <x v="1"/>
    <s v="theater/plays"/>
    <x v="444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x v="25"/>
    <x v="1"/>
    <s v="theater/plays"/>
    <x v="2762"/>
    <x v="252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x v="84"/>
    <x v="1"/>
    <s v="theater/plays"/>
    <x v="1219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x v="81"/>
    <x v="1"/>
    <s v="theater/plays"/>
    <x v="2763"/>
    <x v="286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0"/>
    <x v="29"/>
    <x v="1"/>
    <s v="theater/musical"/>
    <x v="418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x v="41"/>
    <x v="1"/>
    <s v="theater/musical"/>
    <x v="2764"/>
    <x v="286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x v="73"/>
    <x v="1"/>
    <s v="theater/musical"/>
    <x v="2154"/>
    <x v="1876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x v="83"/>
    <x v="1"/>
    <s v="theater/musical"/>
    <x v="129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x v="78"/>
    <x v="1"/>
    <s v="theater/musical"/>
    <x v="109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x v="78"/>
    <x v="1"/>
    <s v="theater/musical"/>
    <x v="109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x v="78"/>
    <x v="1"/>
    <s v="theater/musical"/>
    <x v="109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x v="78"/>
    <x v="1"/>
    <s v="theater/musical"/>
    <x v="109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x v="67"/>
    <x v="1"/>
    <s v="theater/musical"/>
    <x v="2765"/>
    <x v="286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x v="25"/>
    <x v="1"/>
    <s v="theater/musical"/>
    <x v="2766"/>
    <x v="28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x v="29"/>
    <x v="1"/>
    <s v="theater/musical"/>
    <x v="2767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x v="78"/>
    <x v="1"/>
    <s v="theater/musical"/>
    <x v="109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x v="57"/>
    <x v="1"/>
    <s v="theater/musical"/>
    <x v="2768"/>
    <x v="2866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x v="29"/>
    <x v="1"/>
    <s v="theater/musical"/>
    <x v="152"/>
    <x v="38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x v="78"/>
    <x v="1"/>
    <s v="theater/musical"/>
    <x v="109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x v="78"/>
    <x v="1"/>
    <s v="theater/musical"/>
    <x v="109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x v="78"/>
    <x v="1"/>
    <s v="theater/musical"/>
    <x v="109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x v="78"/>
    <x v="1"/>
    <s v="theater/musical"/>
    <x v="109"/>
    <x v="121"/>
    <x v="1"/>
    <x v="40"/>
  </r>
  <r>
    <n v="3886"/>
    <s v="a (Canceled)"/>
    <n v="1"/>
    <n v="10000"/>
    <n v="0"/>
    <x v="1"/>
    <x v="2"/>
    <s v="AUD"/>
    <n v="1418275702"/>
    <n v="1415683702"/>
    <x v="0"/>
    <x v="78"/>
    <x v="1"/>
    <s v="theater/musical"/>
    <x v="109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x v="84"/>
    <x v="1"/>
    <s v="theater/musical"/>
    <x v="1922"/>
    <x v="844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x v="25"/>
    <x v="1"/>
    <s v="theater/plays"/>
    <x v="2769"/>
    <x v="286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x v="82"/>
    <x v="1"/>
    <s v="theater/plays"/>
    <x v="2770"/>
    <x v="286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x v="22"/>
    <x v="1"/>
    <s v="theater/plays"/>
    <x v="2771"/>
    <x v="286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x v="63"/>
    <x v="1"/>
    <s v="theater/plays"/>
    <x v="2164"/>
    <x v="235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x v="78"/>
    <x v="1"/>
    <s v="theater/plays"/>
    <x v="109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x v="87"/>
    <x v="1"/>
    <s v="theater/plays"/>
    <x v="2772"/>
    <x v="287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x v="202"/>
    <x v="1"/>
    <s v="theater/plays"/>
    <x v="2773"/>
    <x v="1331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x v="29"/>
    <x v="1"/>
    <s v="theater/plays"/>
    <x v="152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x v="80"/>
    <x v="1"/>
    <s v="theater/plays"/>
    <x v="2774"/>
    <x v="66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x v="73"/>
    <x v="1"/>
    <s v="theater/plays"/>
    <x v="2775"/>
    <x v="89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x v="38"/>
    <x v="1"/>
    <s v="theater/plays"/>
    <x v="397"/>
    <x v="133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x v="84"/>
    <x v="1"/>
    <s v="theater/plays"/>
    <x v="2372"/>
    <x v="37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x v="81"/>
    <x v="1"/>
    <s v="theater/plays"/>
    <x v="2331"/>
    <x v="287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x v="29"/>
    <x v="1"/>
    <s v="theater/plays"/>
    <x v="1863"/>
    <x v="38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x v="162"/>
    <x v="1"/>
    <s v="theater/plays"/>
    <x v="2776"/>
    <x v="287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x v="78"/>
    <x v="1"/>
    <s v="theater/plays"/>
    <x v="109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x v="84"/>
    <x v="1"/>
    <s v="theater/plays"/>
    <x v="479"/>
    <x v="1788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x v="63"/>
    <x v="1"/>
    <s v="theater/plays"/>
    <x v="2777"/>
    <x v="287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x v="38"/>
    <x v="1"/>
    <s v="theater/plays"/>
    <x v="2778"/>
    <x v="287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x v="80"/>
    <x v="1"/>
    <s v="theater/plays"/>
    <x v="2779"/>
    <x v="287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x v="80"/>
    <x v="1"/>
    <s v="theater/plays"/>
    <x v="2780"/>
    <x v="186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x v="80"/>
    <x v="1"/>
    <s v="theater/plays"/>
    <x v="2781"/>
    <x v="120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x v="83"/>
    <x v="1"/>
    <s v="theater/plays"/>
    <x v="2782"/>
    <x v="287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x v="17"/>
    <x v="1"/>
    <s v="theater/plays"/>
    <x v="2783"/>
    <x v="287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x v="29"/>
    <x v="1"/>
    <s v="theater/plays"/>
    <x v="44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x v="63"/>
    <x v="1"/>
    <s v="theater/plays"/>
    <x v="709"/>
    <x v="2878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x v="74"/>
    <x v="1"/>
    <s v="theater/plays"/>
    <x v="2784"/>
    <x v="241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x v="29"/>
    <x v="1"/>
    <s v="theater/plays"/>
    <x v="119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x v="78"/>
    <x v="1"/>
    <s v="theater/plays"/>
    <x v="109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x v="29"/>
    <x v="1"/>
    <s v="theater/plays"/>
    <x v="2785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x v="83"/>
    <x v="1"/>
    <s v="theater/plays"/>
    <x v="418"/>
    <x v="379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x v="83"/>
    <x v="1"/>
    <s v="theater/plays"/>
    <x v="2786"/>
    <x v="18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x v="83"/>
    <x v="1"/>
    <s v="theater/plays"/>
    <x v="2331"/>
    <x v="83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x v="78"/>
    <x v="1"/>
    <s v="theater/plays"/>
    <x v="109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x v="79"/>
    <x v="1"/>
    <s v="theater/plays"/>
    <x v="2787"/>
    <x v="287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x v="57"/>
    <x v="1"/>
    <s v="theater/plays"/>
    <x v="2788"/>
    <x v="288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x v="244"/>
    <x v="1"/>
    <s v="theater/plays"/>
    <x v="2789"/>
    <x v="137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x v="83"/>
    <x v="1"/>
    <s v="theater/plays"/>
    <x v="709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x v="29"/>
    <x v="1"/>
    <s v="theater/plays"/>
    <x v="715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x v="84"/>
    <x v="1"/>
    <s v="theater/plays"/>
    <x v="460"/>
    <x v="38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x v="63"/>
    <x v="1"/>
    <s v="theater/plays"/>
    <x v="2790"/>
    <x v="288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x v="25"/>
    <x v="1"/>
    <s v="theater/plays"/>
    <x v="2791"/>
    <x v="288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x v="78"/>
    <x v="1"/>
    <s v="theater/plays"/>
    <x v="109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x v="78"/>
    <x v="1"/>
    <s v="theater/plays"/>
    <x v="109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x v="29"/>
    <x v="1"/>
    <s v="theater/plays"/>
    <x v="2792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x v="8"/>
    <x v="1"/>
    <s v="theater/plays"/>
    <x v="2793"/>
    <x v="28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x v="8"/>
    <x v="1"/>
    <s v="theater/plays"/>
    <x v="1324"/>
    <x v="2884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x v="23"/>
    <x v="1"/>
    <s v="theater/plays"/>
    <x v="2794"/>
    <x v="288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x v="78"/>
    <x v="1"/>
    <s v="theater/plays"/>
    <x v="109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x v="73"/>
    <x v="1"/>
    <s v="theater/plays"/>
    <x v="2795"/>
    <x v="28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x v="81"/>
    <x v="1"/>
    <s v="theater/plays"/>
    <x v="2796"/>
    <x v="2887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x v="29"/>
    <x v="1"/>
    <s v="theater/plays"/>
    <x v="37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x v="84"/>
    <x v="1"/>
    <s v="theater/plays"/>
    <x v="881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x v="84"/>
    <x v="1"/>
    <s v="theater/plays"/>
    <x v="957"/>
    <x v="38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x v="78"/>
    <x v="1"/>
    <s v="theater/plays"/>
    <x v="109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x v="62"/>
    <x v="1"/>
    <s v="theater/plays"/>
    <x v="2797"/>
    <x v="288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x v="78"/>
    <x v="1"/>
    <s v="theater/plays"/>
    <x v="109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x v="29"/>
    <x v="1"/>
    <s v="theater/plays"/>
    <x v="1161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x v="81"/>
    <x v="1"/>
    <s v="theater/plays"/>
    <x v="140"/>
    <x v="498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x v="84"/>
    <x v="1"/>
    <s v="theater/plays"/>
    <x v="2798"/>
    <x v="47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x v="78"/>
    <x v="1"/>
    <s v="theater/plays"/>
    <x v="109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x v="58"/>
    <x v="1"/>
    <s v="theater/plays"/>
    <x v="2799"/>
    <x v="288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x v="29"/>
    <x v="1"/>
    <s v="theater/plays"/>
    <x v="895"/>
    <x v="38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x v="29"/>
    <x v="1"/>
    <s v="theater/plays"/>
    <x v="280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x v="29"/>
    <x v="1"/>
    <s v="theater/plays"/>
    <x v="2801"/>
    <x v="38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x v="78"/>
    <x v="1"/>
    <s v="theater/plays"/>
    <x v="109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x v="78"/>
    <x v="1"/>
    <s v="theater/plays"/>
    <x v="109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x v="22"/>
    <x v="1"/>
    <s v="theater/plays"/>
    <x v="2802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x v="78"/>
    <x v="1"/>
    <s v="theater/plays"/>
    <x v="109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x v="29"/>
    <x v="1"/>
    <s v="theater/plays"/>
    <x v="1866"/>
    <x v="589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x v="38"/>
    <x v="1"/>
    <s v="theater/plays"/>
    <x v="2803"/>
    <x v="289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x v="8"/>
    <x v="1"/>
    <s v="theater/plays"/>
    <x v="695"/>
    <x v="838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x v="80"/>
    <x v="1"/>
    <s v="theater/plays"/>
    <x v="1835"/>
    <x v="798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x v="84"/>
    <x v="1"/>
    <s v="theater/plays"/>
    <x v="714"/>
    <x v="68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x v="83"/>
    <x v="1"/>
    <s v="theater/plays"/>
    <x v="2804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x v="78"/>
    <x v="1"/>
    <s v="theater/plays"/>
    <x v="109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x v="83"/>
    <x v="1"/>
    <s v="theater/plays"/>
    <x v="2805"/>
    <x v="84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x v="80"/>
    <x v="1"/>
    <s v="theater/plays"/>
    <x v="2100"/>
    <x v="3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x v="84"/>
    <x v="1"/>
    <s v="theater/plays"/>
    <x v="722"/>
    <x v="38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x v="73"/>
    <x v="1"/>
    <s v="theater/plays"/>
    <x v="2806"/>
    <x v="223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x v="202"/>
    <x v="1"/>
    <s v="theater/plays"/>
    <x v="2807"/>
    <x v="28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x v="79"/>
    <x v="1"/>
    <s v="theater/plays"/>
    <x v="2808"/>
    <x v="289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x v="84"/>
    <x v="1"/>
    <s v="theater/plays"/>
    <x v="2809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x v="79"/>
    <x v="1"/>
    <s v="theater/plays"/>
    <x v="2810"/>
    <x v="289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x v="22"/>
    <x v="1"/>
    <s v="theater/plays"/>
    <x v="2811"/>
    <x v="289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x v="77"/>
    <x v="1"/>
    <s v="theater/plays"/>
    <x v="2812"/>
    <x v="289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x v="202"/>
    <x v="1"/>
    <s v="theater/plays"/>
    <x v="2149"/>
    <x v="289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x v="78"/>
    <x v="1"/>
    <s v="theater/plays"/>
    <x v="109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x v="73"/>
    <x v="1"/>
    <s v="theater/plays"/>
    <x v="2813"/>
    <x v="289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x v="79"/>
    <x v="1"/>
    <s v="theater/plays"/>
    <x v="2814"/>
    <x v="289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x v="22"/>
    <x v="1"/>
    <s v="theater/plays"/>
    <x v="2815"/>
    <x v="129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x v="79"/>
    <x v="1"/>
    <s v="theater/plays"/>
    <x v="2816"/>
    <x v="178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x v="63"/>
    <x v="1"/>
    <s v="theater/plays"/>
    <x v="2693"/>
    <x v="284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x v="63"/>
    <x v="1"/>
    <s v="theater/plays"/>
    <x v="2817"/>
    <x v="63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x v="81"/>
    <x v="1"/>
    <s v="theater/plays"/>
    <x v="143"/>
    <x v="44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x v="67"/>
    <x v="1"/>
    <s v="theater/plays"/>
    <x v="2818"/>
    <x v="289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x v="73"/>
    <x v="1"/>
    <s v="theater/plays"/>
    <x v="2819"/>
    <x v="285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x v="10"/>
    <x v="1"/>
    <s v="theater/plays"/>
    <x v="2803"/>
    <x v="290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x v="62"/>
    <x v="1"/>
    <s v="theater/plays"/>
    <x v="2820"/>
    <x v="2901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x v="62"/>
    <x v="1"/>
    <s v="theater/plays"/>
    <x v="2821"/>
    <x v="290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x v="80"/>
    <x v="1"/>
    <s v="theater/plays"/>
    <x v="2822"/>
    <x v="1797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x v="78"/>
    <x v="1"/>
    <s v="theater/plays"/>
    <x v="109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x v="83"/>
    <x v="1"/>
    <s v="theater/plays"/>
    <x v="2823"/>
    <x v="158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x v="29"/>
    <x v="1"/>
    <s v="theater/plays"/>
    <x v="143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x v="82"/>
    <x v="1"/>
    <s v="theater/plays"/>
    <x v="2824"/>
    <x v="290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x v="29"/>
    <x v="1"/>
    <s v="theater/plays"/>
    <x v="130"/>
    <x v="36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x v="29"/>
    <x v="1"/>
    <s v="theater/plays"/>
    <x v="1161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x v="80"/>
    <x v="1"/>
    <s v="theater/plays"/>
    <x v="2825"/>
    <x v="84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x v="57"/>
    <x v="1"/>
    <s v="theater/plays"/>
    <x v="2826"/>
    <x v="290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x v="78"/>
    <x v="1"/>
    <s v="theater/plays"/>
    <x v="109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x v="8"/>
    <x v="1"/>
    <s v="theater/plays"/>
    <x v="2827"/>
    <x v="290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x v="25"/>
    <x v="1"/>
    <s v="theater/plays"/>
    <x v="2828"/>
    <x v="290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0"/>
    <x v="29"/>
    <x v="1"/>
    <s v="theater/plays"/>
    <x v="415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x v="25"/>
    <x v="1"/>
    <s v="theater/plays"/>
    <x v="2821"/>
    <x v="288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x v="80"/>
    <x v="1"/>
    <s v="theater/plays"/>
    <x v="1861"/>
    <x v="2117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x v="84"/>
    <x v="1"/>
    <s v="theater/plays"/>
    <x v="2829"/>
    <x v="984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0"/>
    <x v="29"/>
    <x v="1"/>
    <s v="theater/plays"/>
    <x v="418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x v="84"/>
    <x v="1"/>
    <s v="theater/plays"/>
    <x v="843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x v="29"/>
    <x v="1"/>
    <s v="theater/plays"/>
    <x v="440"/>
    <x v="45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x v="29"/>
    <x v="1"/>
    <s v="theater/plays"/>
    <x v="1161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x v="80"/>
    <x v="1"/>
    <s v="theater/plays"/>
    <x v="733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x v="83"/>
    <x v="1"/>
    <s v="theater/plays"/>
    <x v="2830"/>
    <x v="38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x v="44"/>
    <x v="1"/>
    <s v="theater/plays"/>
    <x v="2831"/>
    <x v="290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x v="80"/>
    <x v="1"/>
    <s v="theater/plays"/>
    <x v="2832"/>
    <x v="290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x v="78"/>
    <x v="1"/>
    <s v="theater/plays"/>
    <x v="109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x v="84"/>
    <x v="1"/>
    <s v="theater/plays"/>
    <x v="698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x v="78"/>
    <x v="1"/>
    <s v="theater/plays"/>
    <x v="109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x v="29"/>
    <x v="1"/>
    <s v="theater/plays"/>
    <x v="107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x v="63"/>
    <x v="1"/>
    <s v="theater/plays"/>
    <x v="11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x v="84"/>
    <x v="1"/>
    <s v="theater/plays"/>
    <x v="857"/>
    <x v="1859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x v="80"/>
    <x v="1"/>
    <s v="theater/plays"/>
    <x v="2780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x v="80"/>
    <x v="1"/>
    <s v="theater/plays"/>
    <x v="2833"/>
    <x v="1878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x v="83"/>
    <x v="1"/>
    <s v="theater/plays"/>
    <x v="2834"/>
    <x v="85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x v="84"/>
    <x v="1"/>
    <s v="theater/plays"/>
    <x v="1863"/>
    <x v="37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x v="438"/>
    <x v="1"/>
    <s v="theater/plays"/>
    <x v="2835"/>
    <x v="290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x v="78"/>
    <x v="1"/>
    <s v="theater/plays"/>
    <x v="109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x v="29"/>
    <x v="1"/>
    <s v="theater/plays"/>
    <x v="2372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x v="80"/>
    <x v="1"/>
    <s v="theater/plays"/>
    <x v="152"/>
    <x v="37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x v="78"/>
    <x v="1"/>
    <s v="theater/plays"/>
    <x v="109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x v="63"/>
    <x v="1"/>
    <s v="theater/plays"/>
    <x v="2836"/>
    <x v="274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x v="202"/>
    <x v="1"/>
    <s v="theater/plays"/>
    <x v="2837"/>
    <x v="272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x v="78"/>
    <x v="1"/>
    <s v="theater/plays"/>
    <x v="109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x v="79"/>
    <x v="1"/>
    <s v="theater/plays"/>
    <x v="149"/>
    <x v="59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x v="78"/>
    <x v="1"/>
    <s v="theater/plays"/>
    <x v="109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x v="63"/>
    <x v="1"/>
    <s v="theater/plays"/>
    <x v="2838"/>
    <x v="58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x v="225"/>
    <x v="1"/>
    <s v="theater/plays"/>
    <x v="2839"/>
    <x v="29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x v="84"/>
    <x v="1"/>
    <s v="theater/plays"/>
    <x v="2840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x v="20"/>
    <x v="1"/>
    <s v="theater/plays"/>
    <x v="2841"/>
    <x v="291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x v="57"/>
    <x v="1"/>
    <s v="theater/plays"/>
    <x v="2842"/>
    <x v="291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x v="84"/>
    <x v="1"/>
    <s v="theater/plays"/>
    <x v="2843"/>
    <x v="37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x v="80"/>
    <x v="1"/>
    <s v="theater/plays"/>
    <x v="2844"/>
    <x v="291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x v="81"/>
    <x v="1"/>
    <s v="theater/plays"/>
    <x v="137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x v="84"/>
    <x v="1"/>
    <s v="theater/plays"/>
    <x v="1296"/>
    <x v="2914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x v="84"/>
    <x v="1"/>
    <s v="theater/plays"/>
    <x v="714"/>
    <x v="689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x v="83"/>
    <x v="1"/>
    <s v="theater/plays"/>
    <x v="2845"/>
    <x v="589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x v="78"/>
    <x v="1"/>
    <s v="theater/plays"/>
    <x v="109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x v="80"/>
    <x v="1"/>
    <s v="theater/plays"/>
    <x v="2846"/>
    <x v="70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x v="29"/>
    <x v="1"/>
    <s v="theater/plays"/>
    <x v="459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x v="8"/>
    <x v="1"/>
    <s v="theater/plays"/>
    <x v="2847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x v="80"/>
    <x v="1"/>
    <s v="theater/plays"/>
    <x v="727"/>
    <x v="44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x v="110"/>
    <x v="1"/>
    <s v="theater/plays"/>
    <x v="2848"/>
    <x v="291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x v="29"/>
    <x v="1"/>
    <s v="theater/plays"/>
    <x v="123"/>
    <x v="587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x v="29"/>
    <x v="1"/>
    <s v="theater/plays"/>
    <x v="273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x v="78"/>
    <x v="1"/>
    <s v="theater/plays"/>
    <x v="109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x v="62"/>
    <x v="1"/>
    <s v="theater/plays"/>
    <x v="2849"/>
    <x v="29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x v="84"/>
    <x v="1"/>
    <s v="theater/plays"/>
    <x v="2850"/>
    <x v="69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x v="78"/>
    <x v="1"/>
    <s v="theater/plays"/>
    <x v="109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x v="64"/>
    <x v="1"/>
    <s v="theater/plays"/>
    <x v="2851"/>
    <x v="291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x v="82"/>
    <x v="1"/>
    <s v="theater/plays"/>
    <x v="2852"/>
    <x v="213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x v="79"/>
    <x v="1"/>
    <s v="theater/plays"/>
    <x v="2853"/>
    <x v="9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x v="80"/>
    <x v="1"/>
    <s v="theater/plays"/>
    <x v="2854"/>
    <x v="291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x v="63"/>
    <x v="1"/>
    <s v="theater/plays"/>
    <x v="453"/>
    <x v="68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x v="81"/>
    <x v="1"/>
    <s v="theater/plays"/>
    <x v="2855"/>
    <x v="283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x v="78"/>
    <x v="1"/>
    <s v="theater/plays"/>
    <x v="109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x v="83"/>
    <x v="1"/>
    <s v="theater/plays"/>
    <x v="2856"/>
    <x v="2919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x v="82"/>
    <x v="1"/>
    <s v="theater/plays"/>
    <x v="2857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x v="79"/>
    <x v="1"/>
    <s v="theater/plays"/>
    <x v="2858"/>
    <x v="292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x v="80"/>
    <x v="1"/>
    <s v="theater/plays"/>
    <x v="2859"/>
    <x v="292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x v="29"/>
    <x v="1"/>
    <s v="theater/plays"/>
    <x v="874"/>
    <x v="38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x v="57"/>
    <x v="1"/>
    <s v="theater/plays"/>
    <x v="2860"/>
    <x v="292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x v="29"/>
    <x v="1"/>
    <s v="theater/plays"/>
    <x v="460"/>
    <x v="292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x v="62"/>
    <x v="1"/>
    <s v="theater/plays"/>
    <x v="2861"/>
    <x v="292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x v="79"/>
    <x v="1"/>
    <s v="theater/plays"/>
    <x v="2862"/>
    <x v="44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x v="78"/>
    <x v="1"/>
    <s v="theater/plays"/>
    <x v="109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x v="84"/>
    <x v="1"/>
    <s v="theater/plays"/>
    <x v="177"/>
    <x v="45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x v="84"/>
    <x v="1"/>
    <s v="theater/plays"/>
    <x v="2863"/>
    <x v="292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x v="64"/>
    <x v="1"/>
    <s v="theater/plays"/>
    <x v="2864"/>
    <x v="43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x v="62"/>
    <x v="1"/>
    <s v="theater/plays"/>
    <x v="2865"/>
    <x v="292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x v="78"/>
    <x v="1"/>
    <s v="theater/plays"/>
    <x v="109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x v="79"/>
    <x v="1"/>
    <s v="theater/plays"/>
    <x v="1159"/>
    <x v="2927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x v="78"/>
    <x v="1"/>
    <s v="theater/plays"/>
    <x v="109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x v="29"/>
    <x v="1"/>
    <s v="theater/plays"/>
    <x v="874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x v="78"/>
    <x v="1"/>
    <s v="theater/plays"/>
    <x v="109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x v="8"/>
    <x v="1"/>
    <s v="theater/plays"/>
    <x v="2866"/>
    <x v="238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x v="84"/>
    <x v="1"/>
    <s v="theater/plays"/>
    <x v="172"/>
    <x v="1788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x v="79"/>
    <x v="1"/>
    <s v="theater/plays"/>
    <x v="2867"/>
    <x v="2928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x v="29"/>
    <x v="1"/>
    <s v="theater/plays"/>
    <x v="119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x v="29"/>
    <x v="1"/>
    <s v="theater/plays"/>
    <x v="2785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x v="81"/>
    <x v="1"/>
    <s v="theater/plays"/>
    <x v="609"/>
    <x v="292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0"/>
    <x v="78"/>
    <x v="1"/>
    <s v="theater/plays"/>
    <x v="109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x v="83"/>
    <x v="1"/>
    <s v="theater/plays"/>
    <x v="2868"/>
    <x v="275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x v="22"/>
    <x v="1"/>
    <s v="theater/plays"/>
    <x v="2869"/>
    <x v="18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x v="83"/>
    <x v="1"/>
    <s v="theater/plays"/>
    <x v="416"/>
    <x v="159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x v="22"/>
    <x v="1"/>
    <s v="theater/plays"/>
    <x v="782"/>
    <x v="157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x v="29"/>
    <x v="1"/>
    <s v="theater/plays"/>
    <x v="287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x v="80"/>
    <x v="1"/>
    <s v="theater/plays"/>
    <x v="365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x v="22"/>
    <x v="1"/>
    <s v="theater/plays"/>
    <x v="2176"/>
    <x v="293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x v="29"/>
    <x v="1"/>
    <s v="theater/plays"/>
    <x v="129"/>
    <x v="2931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x v="81"/>
    <x v="1"/>
    <s v="theater/plays"/>
    <x v="2843"/>
    <x v="293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x v="78"/>
    <x v="1"/>
    <s v="theater/plays"/>
    <x v="109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x v="78"/>
    <x v="1"/>
    <s v="theater/plays"/>
    <x v="109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x v="29"/>
    <x v="1"/>
    <s v="theater/plays"/>
    <x v="2871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x v="78"/>
    <x v="1"/>
    <s v="theater/plays"/>
    <x v="109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x v="78"/>
    <x v="1"/>
    <s v="theater/plays"/>
    <x v="109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x v="79"/>
    <x v="1"/>
    <s v="theater/plays"/>
    <x v="2872"/>
    <x v="29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x v="79"/>
    <x v="1"/>
    <s v="theater/plays"/>
    <x v="709"/>
    <x v="41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x v="25"/>
    <x v="1"/>
    <s v="theater/plays"/>
    <x v="2873"/>
    <x v="293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x v="79"/>
    <x v="1"/>
    <s v="theater/plays"/>
    <x v="2874"/>
    <x v="293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x v="51"/>
    <x v="1"/>
    <s v="theater/plays"/>
    <x v="2875"/>
    <x v="293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x v="80"/>
    <x v="1"/>
    <s v="theater/plays"/>
    <x v="2876"/>
    <x v="227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x v="29"/>
    <x v="1"/>
    <s v="theater/plays"/>
    <x v="2877"/>
    <x v="58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x v="78"/>
    <x v="1"/>
    <s v="theater/plays"/>
    <x v="109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x v="79"/>
    <x v="1"/>
    <s v="theater/plays"/>
    <x v="2878"/>
    <x v="2937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x v="79"/>
    <x v="1"/>
    <s v="theater/plays"/>
    <x v="2879"/>
    <x v="2938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x v="29"/>
    <x v="1"/>
    <s v="theater/plays"/>
    <x v="167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x v="83"/>
    <x v="1"/>
    <s v="theater/plays"/>
    <x v="418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1633"/>
    <x v="0"/>
    <s v="US"/>
    <s v="USD"/>
    <n v="1437620400"/>
    <n v="1434931811"/>
    <x v="0"/>
    <d v="2015-07-22T22:00:00"/>
    <b v="0"/>
    <n v="182"/>
    <b v="1"/>
    <s v="film &amp; video/television"/>
    <n v="1.3685882352941177"/>
    <n v="63.917582417582416"/>
    <x v="0"/>
    <s v="television"/>
  </r>
  <r>
    <n v="14653"/>
    <x v="0"/>
    <s v="US"/>
    <s v="USD"/>
    <n v="1488464683"/>
    <n v="1485872683"/>
    <x v="1"/>
    <d v="2017-03-02T09:24:43"/>
    <b v="0"/>
    <n v="79"/>
    <b v="1"/>
    <s v="film &amp; video/television"/>
    <n v="1.4260827250608272"/>
    <n v="185.48101265822785"/>
    <x v="0"/>
    <s v="television"/>
  </r>
  <r>
    <n v="525"/>
    <x v="0"/>
    <s v="GB"/>
    <s v="GBP"/>
    <n v="1455555083"/>
    <n v="1454691083"/>
    <x v="2"/>
    <d v="2016-02-15T11:51:23"/>
    <b v="0"/>
    <n v="35"/>
    <b v="1"/>
    <s v="film &amp; video/television"/>
    <n v="1.05"/>
    <n v="15"/>
    <x v="0"/>
    <s v="television"/>
  </r>
  <r>
    <n v="10390"/>
    <x v="0"/>
    <s v="US"/>
    <s v="USD"/>
    <n v="1407414107"/>
    <n v="1404822107"/>
    <x v="3"/>
    <d v="2014-08-07T07:21:47"/>
    <b v="0"/>
    <n v="150"/>
    <b v="1"/>
    <s v="film &amp; video/television"/>
    <n v="1.0389999999999999"/>
    <n v="69.266666666666666"/>
    <x v="0"/>
    <s v="television"/>
  </r>
  <r>
    <n v="54116.28"/>
    <x v="0"/>
    <s v="US"/>
    <s v="USD"/>
    <n v="1450555279"/>
    <n v="1447963279"/>
    <x v="4"/>
    <d v="2015-12-19T15:01:19"/>
    <b v="0"/>
    <n v="284"/>
    <b v="1"/>
    <s v="film &amp; video/television"/>
    <n v="1.2299154545454545"/>
    <n v="190.55028169014085"/>
    <x v="0"/>
    <s v="television"/>
  </r>
  <r>
    <n v="4390"/>
    <x v="0"/>
    <s v="US"/>
    <s v="USD"/>
    <n v="1469770500"/>
    <n v="1468362207"/>
    <x v="5"/>
    <d v="2016-07-29T00:35:00"/>
    <b v="0"/>
    <n v="47"/>
    <b v="1"/>
    <s v="film &amp; video/television"/>
    <n v="1.0977744436109027"/>
    <n v="93.40425531914893"/>
    <x v="0"/>
    <s v="television"/>
  </r>
  <r>
    <n v="8519"/>
    <x v="0"/>
    <s v="US"/>
    <s v="USD"/>
    <n v="1402710250"/>
    <n v="1401846250"/>
    <x v="6"/>
    <d v="2014-06-13T20:44:10"/>
    <b v="0"/>
    <n v="58"/>
    <b v="1"/>
    <s v="film &amp; video/television"/>
    <n v="1.064875"/>
    <n v="146.87931034482759"/>
    <x v="0"/>
    <s v="television"/>
  </r>
  <r>
    <n v="9110"/>
    <x v="0"/>
    <s v="US"/>
    <s v="USD"/>
    <n v="1467680867"/>
    <n v="1464224867"/>
    <x v="7"/>
    <d v="2016-07-04T20:07:47"/>
    <b v="0"/>
    <n v="57"/>
    <b v="1"/>
    <s v="film &amp; video/television"/>
    <n v="1.0122222222222221"/>
    <n v="159.82456140350877"/>
    <x v="0"/>
    <s v="television"/>
  </r>
  <r>
    <n v="3501.52"/>
    <x v="0"/>
    <s v="US"/>
    <s v="USD"/>
    <n v="1460754000"/>
    <n v="1460155212"/>
    <x v="8"/>
    <d v="2016-04-15T16:00:00"/>
    <b v="0"/>
    <n v="12"/>
    <b v="1"/>
    <s v="film &amp; video/television"/>
    <n v="1.0004342857142856"/>
    <n v="291.79333333333335"/>
    <x v="0"/>
    <s v="television"/>
  </r>
  <r>
    <n v="629.99"/>
    <x v="0"/>
    <s v="US"/>
    <s v="USD"/>
    <n v="1460860144"/>
    <n v="1458268144"/>
    <x v="9"/>
    <d v="2016-04-16T21:29:04"/>
    <b v="0"/>
    <n v="20"/>
    <b v="1"/>
    <s v="film &amp; video/television"/>
    <n v="1.2599800000000001"/>
    <n v="31.499500000000001"/>
    <x v="0"/>
    <s v="television"/>
  </r>
  <r>
    <n v="3015"/>
    <x v="0"/>
    <s v="US"/>
    <s v="USD"/>
    <n v="1403660279"/>
    <n v="1400636279"/>
    <x v="10"/>
    <d v="2014-06-24T20:37:59"/>
    <b v="0"/>
    <n v="19"/>
    <b v="1"/>
    <s v="film &amp; video/television"/>
    <n v="1.0049999999999999"/>
    <n v="158.68421052631578"/>
    <x v="0"/>
    <s v="television"/>
  </r>
  <r>
    <n v="6025"/>
    <x v="0"/>
    <s v="US"/>
    <s v="USD"/>
    <n v="1471834800"/>
    <n v="1469126462"/>
    <x v="11"/>
    <d v="2016-08-21T22:00:00"/>
    <b v="0"/>
    <n v="75"/>
    <b v="1"/>
    <s v="film &amp; video/television"/>
    <n v="1.2050000000000001"/>
    <n v="80.333333333333329"/>
    <x v="0"/>
    <s v="television"/>
  </r>
  <r>
    <n v="49588"/>
    <x v="0"/>
    <s v="US"/>
    <s v="USD"/>
    <n v="1405479600"/>
    <n v="1401642425"/>
    <x v="12"/>
    <d v="2014-07-15T22:00:00"/>
    <b v="0"/>
    <n v="827"/>
    <b v="1"/>
    <s v="film &amp; video/television"/>
    <n v="1.6529333333333334"/>
    <n v="59.961305925030231"/>
    <x v="0"/>
    <s v="television"/>
  </r>
  <r>
    <n v="5599"/>
    <x v="0"/>
    <s v="US"/>
    <s v="USD"/>
    <n v="1466713620"/>
    <n v="1463588109"/>
    <x v="13"/>
    <d v="2016-06-23T15:27:00"/>
    <b v="0"/>
    <n v="51"/>
    <b v="1"/>
    <s v="film &amp; video/television"/>
    <n v="1.5997142857142856"/>
    <n v="109.78431372549019"/>
    <x v="0"/>
    <s v="television"/>
  </r>
  <r>
    <n v="6056"/>
    <x v="0"/>
    <s v="AU"/>
    <s v="AUD"/>
    <n v="1405259940"/>
    <n v="1403051888"/>
    <x v="14"/>
    <d v="2014-07-13T08:59:00"/>
    <b v="0"/>
    <n v="41"/>
    <b v="1"/>
    <s v="film &amp; video/television"/>
    <n v="1.0093333333333334"/>
    <n v="147.70731707317074"/>
    <x v="0"/>
    <s v="television"/>
  </r>
  <r>
    <n v="2132"/>
    <x v="0"/>
    <s v="ES"/>
    <s v="EUR"/>
    <n v="1443384840"/>
    <n v="1441790658"/>
    <x v="15"/>
    <d v="2015-09-27T15:14:00"/>
    <b v="0"/>
    <n v="98"/>
    <b v="1"/>
    <s v="film &amp; video/television"/>
    <n v="1.0660000000000001"/>
    <n v="21.755102040816325"/>
    <x v="0"/>
    <s v="television"/>
  </r>
  <r>
    <n v="12029"/>
    <x v="0"/>
    <s v="US"/>
    <s v="USD"/>
    <n v="1402896600"/>
    <n v="1398971211"/>
    <x v="16"/>
    <d v="2014-06-16T00:30:00"/>
    <b v="0"/>
    <n v="70"/>
    <b v="1"/>
    <s v="film &amp; video/television"/>
    <n v="1.0024166666666667"/>
    <n v="171.84285714285716"/>
    <x v="0"/>
    <s v="television"/>
  </r>
  <r>
    <n v="1510"/>
    <x v="0"/>
    <s v="GB"/>
    <s v="GBP"/>
    <n v="1415126022"/>
    <n v="1412530422"/>
    <x v="17"/>
    <d v="2014-11-04T13:33:42"/>
    <b v="0"/>
    <n v="36"/>
    <b v="1"/>
    <s v="film &amp; video/television"/>
    <n v="1.0066666666666666"/>
    <n v="41.944444444444443"/>
    <x v="0"/>
    <s v="television"/>
  </r>
  <r>
    <n v="31896.33"/>
    <x v="0"/>
    <s v="US"/>
    <s v="USD"/>
    <n v="1410958856"/>
    <n v="1408366856"/>
    <x v="18"/>
    <d v="2014-09-17T08:00:56"/>
    <b v="0"/>
    <n v="342"/>
    <b v="1"/>
    <s v="film &amp; video/television"/>
    <n v="1.0632110000000001"/>
    <n v="93.264122807017543"/>
    <x v="0"/>
    <s v="television"/>
  </r>
  <r>
    <n v="1235"/>
    <x v="0"/>
    <s v="US"/>
    <s v="USD"/>
    <n v="1437420934"/>
    <n v="1434828934"/>
    <x v="19"/>
    <d v="2015-07-20T14:35:34"/>
    <b v="0"/>
    <n v="22"/>
    <b v="1"/>
    <s v="film &amp; video/television"/>
    <n v="1.4529411764705882"/>
    <n v="56.136363636363633"/>
    <x v="0"/>
    <s v="television"/>
  </r>
  <r>
    <n v="2004"/>
    <x v="0"/>
    <s v="US"/>
    <s v="USD"/>
    <n v="1442167912"/>
    <n v="1436983912"/>
    <x v="20"/>
    <d v="2015-09-13T13:11:52"/>
    <b v="0"/>
    <n v="25"/>
    <b v="1"/>
    <s v="film &amp; video/television"/>
    <n v="1.002"/>
    <n v="80.16"/>
    <x v="0"/>
    <s v="television"/>
  </r>
  <r>
    <n v="20190"/>
    <x v="0"/>
    <s v="US"/>
    <s v="USD"/>
    <n v="1411743789"/>
    <n v="1409151789"/>
    <x v="21"/>
    <d v="2014-09-26T10:03:09"/>
    <b v="0"/>
    <n v="101"/>
    <b v="1"/>
    <s v="film &amp; video/television"/>
    <n v="1.0913513513513513"/>
    <n v="199.9009900990099"/>
    <x v="0"/>
    <s v="television"/>
  </r>
  <r>
    <n v="410"/>
    <x v="0"/>
    <s v="US"/>
    <s v="USD"/>
    <n v="1420099140"/>
    <n v="1418766740"/>
    <x v="22"/>
    <d v="2015-01-01T02:59:00"/>
    <b v="0"/>
    <n v="8"/>
    <b v="1"/>
    <s v="film &amp; video/television"/>
    <n v="1.1714285714285715"/>
    <n v="51.25"/>
    <x v="0"/>
    <s v="television"/>
  </r>
  <r>
    <n v="2370"/>
    <x v="0"/>
    <s v="US"/>
    <s v="USD"/>
    <n v="1430407200"/>
    <n v="1428086501"/>
    <x v="23"/>
    <d v="2015-04-30T10:20:00"/>
    <b v="0"/>
    <n v="23"/>
    <b v="1"/>
    <s v="film &amp; video/television"/>
    <n v="1.1850000000000001"/>
    <n v="103.04347826086956"/>
    <x v="0"/>
    <s v="television"/>
  </r>
  <r>
    <n v="38082.69"/>
    <x v="0"/>
    <s v="US"/>
    <s v="USD"/>
    <n v="1442345940"/>
    <n v="1439494863"/>
    <x v="24"/>
    <d v="2015-09-15T14:39:00"/>
    <b v="0"/>
    <n v="574"/>
    <b v="1"/>
    <s v="film &amp; video/television"/>
    <n v="1.0880768571428572"/>
    <n v="66.346149825783982"/>
    <x v="0"/>
    <s v="television"/>
  </r>
  <r>
    <n v="800"/>
    <x v="0"/>
    <s v="US"/>
    <s v="USD"/>
    <n v="1452299761"/>
    <n v="1447115761"/>
    <x v="25"/>
    <d v="2016-01-08T19:36:01"/>
    <b v="0"/>
    <n v="14"/>
    <b v="1"/>
    <s v="film &amp; video/television"/>
    <n v="1.3333333333333333"/>
    <n v="57.142857142857146"/>
    <x v="0"/>
    <s v="television"/>
  </r>
  <r>
    <n v="1940"/>
    <x v="0"/>
    <s v="US"/>
    <s v="USD"/>
    <n v="1408278144"/>
    <n v="1404822144"/>
    <x v="26"/>
    <d v="2014-08-17T07:22:24"/>
    <b v="0"/>
    <n v="19"/>
    <b v="1"/>
    <s v="film &amp; video/television"/>
    <n v="1.552"/>
    <n v="102.10526315789474"/>
    <x v="0"/>
    <s v="television"/>
  </r>
  <r>
    <n v="22345"/>
    <x v="0"/>
    <s v="NZ"/>
    <s v="NZD"/>
    <n v="1416113833"/>
    <n v="1413518233"/>
    <x v="27"/>
    <d v="2014-11-15T23:57:13"/>
    <b v="0"/>
    <n v="150"/>
    <b v="1"/>
    <s v="film &amp; video/television"/>
    <n v="1.1172500000000001"/>
    <n v="148.96666666666667"/>
    <x v="0"/>
    <s v="television"/>
  </r>
  <r>
    <n v="12042"/>
    <x v="0"/>
    <s v="US"/>
    <s v="USD"/>
    <n v="1450307284"/>
    <n v="1447715284"/>
    <x v="28"/>
    <d v="2015-12-16T18:08:04"/>
    <b v="0"/>
    <n v="71"/>
    <b v="1"/>
    <s v="film &amp; video/television"/>
    <n v="1.0035000000000001"/>
    <n v="169.6056338028169"/>
    <x v="0"/>
    <s v="television"/>
  </r>
  <r>
    <n v="3700"/>
    <x v="0"/>
    <s v="GB"/>
    <s v="GBP"/>
    <n v="1406045368"/>
    <n v="1403453368"/>
    <x v="29"/>
    <d v="2014-07-22T11:09:28"/>
    <b v="0"/>
    <n v="117"/>
    <b v="1"/>
    <s v="film &amp; video/television"/>
    <n v="1.2333333333333334"/>
    <n v="31.623931623931625"/>
    <x v="0"/>
    <s v="television"/>
  </r>
  <r>
    <n v="4051.99"/>
    <x v="0"/>
    <s v="US"/>
    <s v="USD"/>
    <n v="1408604515"/>
    <n v="1406012515"/>
    <x v="30"/>
    <d v="2014-08-21T02:01:55"/>
    <b v="0"/>
    <n v="53"/>
    <b v="1"/>
    <s v="film &amp; video/television"/>
    <n v="1.0129975"/>
    <n v="76.45264150943396"/>
    <x v="0"/>
    <s v="television"/>
  </r>
  <r>
    <n v="13"/>
    <x v="0"/>
    <s v="US"/>
    <s v="USD"/>
    <n v="1453748434"/>
    <n v="1452193234"/>
    <x v="31"/>
    <d v="2016-01-25T14:00:34"/>
    <b v="0"/>
    <n v="1"/>
    <b v="1"/>
    <s v="film &amp; video/television"/>
    <n v="1"/>
    <n v="13"/>
    <x v="0"/>
    <s v="television"/>
  </r>
  <r>
    <n v="28520"/>
    <x v="0"/>
    <s v="US"/>
    <s v="USD"/>
    <n v="1463111940"/>
    <n v="1459523017"/>
    <x v="32"/>
    <d v="2016-05-12T22:59:00"/>
    <b v="0"/>
    <n v="89"/>
    <b v="1"/>
    <s v="film &amp; video/television"/>
    <n v="1.0024604569420035"/>
    <n v="320.44943820224717"/>
    <x v="0"/>
    <s v="television"/>
  </r>
  <r>
    <n v="5360"/>
    <x v="0"/>
    <s v="US"/>
    <s v="USD"/>
    <n v="1447001501"/>
    <n v="1444405901"/>
    <x v="33"/>
    <d v="2015-11-08T11:51:41"/>
    <b v="0"/>
    <n v="64"/>
    <b v="1"/>
    <s v="film &amp; video/television"/>
    <n v="1.0209523809523811"/>
    <n v="83.75"/>
    <x v="0"/>
    <s v="television"/>
  </r>
  <r>
    <n v="3392"/>
    <x v="0"/>
    <s v="US"/>
    <s v="USD"/>
    <n v="1407224601"/>
    <n v="1405928601"/>
    <x v="34"/>
    <d v="2014-08-05T02:43:21"/>
    <b v="0"/>
    <n v="68"/>
    <b v="1"/>
    <s v="film &amp; video/television"/>
    <n v="1.3046153846153845"/>
    <n v="49.882352941176471"/>
    <x v="0"/>
    <s v="television"/>
  </r>
  <r>
    <n v="1665"/>
    <x v="0"/>
    <s v="US"/>
    <s v="USD"/>
    <n v="1430179200"/>
    <n v="1428130814"/>
    <x v="35"/>
    <d v="2015-04-27T19:00:00"/>
    <b v="0"/>
    <n v="28"/>
    <b v="1"/>
    <s v="film &amp; video/television"/>
    <n v="1.665"/>
    <n v="59.464285714285715"/>
    <x v="0"/>
    <s v="television"/>
  </r>
  <r>
    <n v="8529"/>
    <x v="0"/>
    <s v="US"/>
    <s v="USD"/>
    <n v="1428128525"/>
    <n v="1425540125"/>
    <x v="36"/>
    <d v="2015-04-04T01:22:05"/>
    <b v="0"/>
    <n v="44"/>
    <b v="1"/>
    <s v="film &amp; video/television"/>
    <n v="1.4215"/>
    <n v="193.84090909090909"/>
    <x v="0"/>
    <s v="television"/>
  </r>
  <r>
    <n v="40357"/>
    <x v="0"/>
    <s v="US"/>
    <s v="USD"/>
    <n v="1425055079"/>
    <n v="1422463079"/>
    <x v="37"/>
    <d v="2015-02-27T11:37:59"/>
    <b v="0"/>
    <n v="253"/>
    <b v="1"/>
    <s v="film &amp; video/television"/>
    <n v="1.8344090909090909"/>
    <n v="159.51383399209487"/>
    <x v="0"/>
    <s v="television"/>
  </r>
  <r>
    <n v="2751"/>
    <x v="0"/>
    <s v="US"/>
    <s v="USD"/>
    <n v="1368235344"/>
    <n v="1365643344"/>
    <x v="38"/>
    <d v="2013-05-10T20:22:24"/>
    <b v="0"/>
    <n v="66"/>
    <b v="1"/>
    <s v="film &amp; video/television"/>
    <n v="1.1004"/>
    <n v="41.68181818181818"/>
    <x v="0"/>
    <s v="television"/>
  </r>
  <r>
    <n v="32745"/>
    <x v="0"/>
    <s v="GB"/>
    <s v="GBP"/>
    <n v="1401058740"/>
    <n v="1398388068"/>
    <x v="39"/>
    <d v="2014-05-25T17:59:00"/>
    <b v="0"/>
    <n v="217"/>
    <b v="1"/>
    <s v="film &amp; video/television"/>
    <n v="1.3098000000000001"/>
    <n v="150.89861751152074"/>
    <x v="0"/>
    <s v="television"/>
  </r>
  <r>
    <n v="2027"/>
    <x v="0"/>
    <s v="US"/>
    <s v="USD"/>
    <n v="1403150400"/>
    <n v="1401426488"/>
    <x v="40"/>
    <d v="2014-06-18T23:00:00"/>
    <b v="0"/>
    <n v="16"/>
    <b v="1"/>
    <s v="film &amp; video/television"/>
    <n v="1.0135000000000001"/>
    <n v="126.6875"/>
    <x v="0"/>
    <s v="television"/>
  </r>
  <r>
    <n v="2000"/>
    <x v="0"/>
    <s v="US"/>
    <s v="USD"/>
    <n v="1412516354"/>
    <n v="1409924354"/>
    <x v="41"/>
    <d v="2014-10-05T08:39:14"/>
    <b v="0"/>
    <n v="19"/>
    <b v="1"/>
    <s v="film &amp; video/television"/>
    <n v="1"/>
    <n v="105.26315789473684"/>
    <x v="0"/>
    <s v="television"/>
  </r>
  <r>
    <n v="19860"/>
    <x v="0"/>
    <s v="US"/>
    <s v="USD"/>
    <n v="1419780026"/>
    <n v="1417188026"/>
    <x v="42"/>
    <d v="2014-12-28T10:20:26"/>
    <b v="0"/>
    <n v="169"/>
    <b v="1"/>
    <s v="film &amp; video/television"/>
    <n v="1.4185714285714286"/>
    <n v="117.51479289940828"/>
    <x v="0"/>
    <s v="television"/>
  </r>
  <r>
    <n v="30866"/>
    <x v="0"/>
    <s v="US"/>
    <s v="USD"/>
    <n v="1405209600"/>
    <n v="1402599486"/>
    <x v="43"/>
    <d v="2014-07-12T19:00:00"/>
    <b v="0"/>
    <n v="263"/>
    <b v="1"/>
    <s v="film &amp; video/television"/>
    <n v="3.0865999999999998"/>
    <n v="117.36121673003802"/>
    <x v="0"/>
    <s v="television"/>
  </r>
  <r>
    <n v="2000"/>
    <x v="0"/>
    <s v="US"/>
    <s v="USD"/>
    <n v="1412648537"/>
    <n v="1408760537"/>
    <x v="44"/>
    <d v="2014-10-06T21:22:17"/>
    <b v="0"/>
    <n v="15"/>
    <b v="1"/>
    <s v="film &amp; video/television"/>
    <n v="1"/>
    <n v="133.33333333333334"/>
    <x v="0"/>
    <s v="television"/>
  </r>
  <r>
    <n v="6000"/>
    <x v="0"/>
    <s v="US"/>
    <s v="USD"/>
    <n v="1461769107"/>
    <n v="1459177107"/>
    <x v="45"/>
    <d v="2016-04-27T09:58:27"/>
    <b v="0"/>
    <n v="61"/>
    <b v="1"/>
    <s v="film &amp; video/television"/>
    <n v="1.2"/>
    <n v="98.360655737704917"/>
    <x v="0"/>
    <s v="television"/>
  </r>
  <r>
    <n v="8750"/>
    <x v="0"/>
    <s v="AU"/>
    <s v="AUD"/>
    <n v="1450220974"/>
    <n v="1447628974"/>
    <x v="46"/>
    <d v="2015-12-15T18:09:34"/>
    <b v="0"/>
    <n v="45"/>
    <b v="1"/>
    <s v="film &amp; video/television"/>
    <n v="1.0416666666666667"/>
    <n v="194.44444444444446"/>
    <x v="0"/>
    <s v="television"/>
  </r>
  <r>
    <n v="5380.55"/>
    <x v="0"/>
    <s v="US"/>
    <s v="USD"/>
    <n v="1419021607"/>
    <n v="1413834007"/>
    <x v="47"/>
    <d v="2014-12-19T15:40:07"/>
    <b v="0"/>
    <n v="70"/>
    <b v="1"/>
    <s v="film &amp; video/television"/>
    <n v="1.0761100000000001"/>
    <n v="76.865000000000009"/>
    <x v="0"/>
    <s v="television"/>
  </r>
  <r>
    <n v="2159"/>
    <x v="0"/>
    <s v="GB"/>
    <s v="GBP"/>
    <n v="1425211200"/>
    <n v="1422534260"/>
    <x v="48"/>
    <d v="2015-03-01T07:00:00"/>
    <b v="0"/>
    <n v="38"/>
    <b v="1"/>
    <s v="film &amp; video/television"/>
    <n v="1.0794999999999999"/>
    <n v="56.815789473684212"/>
    <x v="0"/>
    <s v="television"/>
  </r>
  <r>
    <n v="12000"/>
    <x v="0"/>
    <s v="US"/>
    <s v="USD"/>
    <n v="1445660045"/>
    <n v="1443068045"/>
    <x v="49"/>
    <d v="2015-10-23T23:14:05"/>
    <b v="0"/>
    <n v="87"/>
    <b v="1"/>
    <s v="film &amp; video/television"/>
    <n v="1"/>
    <n v="137.93103448275863"/>
    <x v="0"/>
    <s v="television"/>
  </r>
  <r>
    <n v="600"/>
    <x v="0"/>
    <s v="GB"/>
    <s v="GBP"/>
    <n v="1422637200"/>
    <n v="1419271458"/>
    <x v="50"/>
    <d v="2015-01-30T12:00:00"/>
    <b v="0"/>
    <n v="22"/>
    <b v="1"/>
    <s v="film &amp; video/television"/>
    <n v="1"/>
    <n v="27.272727272727273"/>
    <x v="0"/>
    <s v="television"/>
  </r>
  <r>
    <n v="14082"/>
    <x v="0"/>
    <s v="US"/>
    <s v="USD"/>
    <n v="1439245037"/>
    <n v="1436653037"/>
    <x v="51"/>
    <d v="2015-08-10T17:17:17"/>
    <b v="0"/>
    <n v="119"/>
    <b v="1"/>
    <s v="film &amp; video/television"/>
    <n v="1.2801818181818181"/>
    <n v="118.33613445378151"/>
    <x v="0"/>
    <s v="television"/>
  </r>
  <r>
    <n v="11621"/>
    <x v="0"/>
    <s v="US"/>
    <s v="USD"/>
    <n v="1405615846"/>
    <n v="1403023846"/>
    <x v="52"/>
    <d v="2014-07-17T11:50:46"/>
    <b v="0"/>
    <n v="52"/>
    <b v="1"/>
    <s v="film &amp; video/television"/>
    <n v="1.1620999999999999"/>
    <n v="223.48076923076923"/>
    <x v="0"/>
    <s v="television"/>
  </r>
  <r>
    <n v="3289"/>
    <x v="0"/>
    <s v="US"/>
    <s v="USD"/>
    <n v="1396648800"/>
    <n v="1395407445"/>
    <x v="53"/>
    <d v="2014-04-04T17:00:00"/>
    <b v="0"/>
    <n v="117"/>
    <b v="1"/>
    <s v="film &amp; video/television"/>
    <n v="1.0963333333333334"/>
    <n v="28.111111111111111"/>
    <x v="0"/>
    <s v="television"/>
  </r>
  <r>
    <n v="10100"/>
    <x v="0"/>
    <s v="US"/>
    <s v="USD"/>
    <n v="1451063221"/>
    <n v="1448471221"/>
    <x v="54"/>
    <d v="2015-12-25T12:07:01"/>
    <b v="0"/>
    <n v="52"/>
    <b v="1"/>
    <s v="film &amp; video/television"/>
    <n v="1.01"/>
    <n v="194.23076923076923"/>
    <x v="0"/>
    <s v="television"/>
  </r>
  <r>
    <n v="11090"/>
    <x v="0"/>
    <s v="US"/>
    <s v="USD"/>
    <n v="1464390916"/>
    <n v="1462576516"/>
    <x v="55"/>
    <d v="2016-05-27T18:15:16"/>
    <b v="0"/>
    <n v="86"/>
    <b v="1"/>
    <s v="film &amp; video/television"/>
    <n v="1.2895348837209302"/>
    <n v="128.95348837209303"/>
    <x v="0"/>
    <s v="television"/>
  </r>
  <r>
    <n v="8581"/>
    <x v="0"/>
    <s v="GB"/>
    <s v="GBP"/>
    <n v="1433779200"/>
    <n v="1432559424"/>
    <x v="56"/>
    <d v="2015-06-08T11:00:00"/>
    <b v="0"/>
    <n v="174"/>
    <b v="1"/>
    <s v="film &amp; video/television"/>
    <n v="1.0726249999999999"/>
    <n v="49.316091954022987"/>
    <x v="0"/>
    <s v="television"/>
  </r>
  <r>
    <n v="15285"/>
    <x v="0"/>
    <s v="US"/>
    <s v="USD"/>
    <n v="1429991962"/>
    <n v="1427399962"/>
    <x v="57"/>
    <d v="2015-04-25T14:59:22"/>
    <b v="0"/>
    <n v="69"/>
    <b v="1"/>
    <s v="film &amp; video/television"/>
    <n v="1.0189999999999999"/>
    <n v="221.52173913043478"/>
    <x v="0"/>
    <s v="television"/>
  </r>
  <r>
    <n v="10291"/>
    <x v="0"/>
    <s v="US"/>
    <s v="USD"/>
    <n v="1416423172"/>
    <n v="1413827572"/>
    <x v="58"/>
    <d v="2014-11-19T13:52:52"/>
    <b v="0"/>
    <n v="75"/>
    <b v="1"/>
    <s v="film &amp; video/television"/>
    <n v="1.0290999999999999"/>
    <n v="137.21333333333334"/>
    <x v="0"/>
    <s v="television"/>
  </r>
  <r>
    <n v="20025.14"/>
    <x v="0"/>
    <s v="US"/>
    <s v="USD"/>
    <n v="1442264400"/>
    <n v="1439530776"/>
    <x v="59"/>
    <d v="2015-09-14T16:00:00"/>
    <b v="0"/>
    <n v="33"/>
    <b v="1"/>
    <s v="film &amp; video/television"/>
    <n v="1.0012570000000001"/>
    <n v="606.82242424242418"/>
    <x v="0"/>
    <s v="television"/>
  </r>
  <r>
    <n v="4648.33"/>
    <x v="0"/>
    <s v="GB"/>
    <s v="GBP"/>
    <n v="1395532800"/>
    <n v="1393882717"/>
    <x v="60"/>
    <d v="2014-03-22T19:00:00"/>
    <b v="0"/>
    <n v="108"/>
    <b v="1"/>
    <s v="film &amp; video/shorts"/>
    <n v="1.0329622222222221"/>
    <n v="43.040092592592593"/>
    <x v="0"/>
    <s v="shorts"/>
  </r>
  <r>
    <n v="7415"/>
    <x v="0"/>
    <s v="US"/>
    <s v="USD"/>
    <n v="1370547157"/>
    <n v="1368646357"/>
    <x v="61"/>
    <d v="2013-06-06T14:32:37"/>
    <b v="0"/>
    <n v="23"/>
    <b v="1"/>
    <s v="film &amp; video/shorts"/>
    <n v="1.4830000000000001"/>
    <n v="322.39130434782606"/>
    <x v="0"/>
    <s v="shorts"/>
  </r>
  <r>
    <n v="4642"/>
    <x v="0"/>
    <s v="US"/>
    <s v="USD"/>
    <n v="1362337878"/>
    <n v="1360177878"/>
    <x v="62"/>
    <d v="2013-03-03T14:11:18"/>
    <b v="0"/>
    <n v="48"/>
    <b v="1"/>
    <s v="film &amp; video/shorts"/>
    <n v="1.5473333333333332"/>
    <n v="96.708333333333329"/>
    <x v="0"/>
    <s v="shorts"/>
  </r>
  <r>
    <n v="2270.37"/>
    <x v="0"/>
    <s v="US"/>
    <s v="USD"/>
    <n v="1388206740"/>
    <n v="1386194013"/>
    <x v="63"/>
    <d v="2013-12-27T23:59:00"/>
    <b v="0"/>
    <n v="64"/>
    <b v="1"/>
    <s v="film &amp; video/shorts"/>
    <n v="1.1351849999999999"/>
    <n v="35.474531249999998"/>
    <x v="0"/>
    <s v="shorts"/>
  </r>
  <r>
    <n v="2080"/>
    <x v="0"/>
    <s v="US"/>
    <s v="USD"/>
    <n v="1373243181"/>
    <n v="1370651181"/>
    <x v="64"/>
    <d v="2013-07-07T19:26:21"/>
    <b v="0"/>
    <n v="24"/>
    <b v="1"/>
    <s v="film &amp; video/shorts"/>
    <n v="1.7333333333333334"/>
    <n v="86.666666666666671"/>
    <x v="0"/>
    <s v="shorts"/>
  </r>
  <r>
    <n v="7527"/>
    <x v="0"/>
    <s v="CA"/>
    <s v="CAD"/>
    <n v="1407736740"/>
    <n v="1405453354"/>
    <x v="65"/>
    <d v="2014-08-11T00:59:00"/>
    <b v="0"/>
    <n v="57"/>
    <b v="1"/>
    <s v="film &amp; video/shorts"/>
    <n v="1.0752857142857142"/>
    <n v="132.05263157894737"/>
    <x v="0"/>
    <s v="shorts"/>
  </r>
  <r>
    <n v="2372"/>
    <x v="0"/>
    <s v="US"/>
    <s v="USD"/>
    <n v="1468873420"/>
    <n v="1466281420"/>
    <x v="66"/>
    <d v="2016-07-18T15:23:40"/>
    <b v="0"/>
    <n v="26"/>
    <b v="1"/>
    <s v="film &amp; video/shorts"/>
    <n v="1.1859999999999999"/>
    <n v="91.230769230769226"/>
    <x v="0"/>
    <s v="shorts"/>
  </r>
  <r>
    <n v="2325"/>
    <x v="0"/>
    <s v="US"/>
    <s v="USD"/>
    <n v="1342360804"/>
    <n v="1339768804"/>
    <x v="67"/>
    <d v="2012-07-15T09:00:04"/>
    <b v="0"/>
    <n v="20"/>
    <b v="1"/>
    <s v="film &amp; video/shorts"/>
    <n v="1.1625000000000001"/>
    <n v="116.25"/>
    <x v="0"/>
    <s v="shorts"/>
  </r>
  <r>
    <n v="763"/>
    <x v="0"/>
    <s v="GB"/>
    <s v="GBP"/>
    <n v="1393162791"/>
    <n v="1390570791"/>
    <x v="68"/>
    <d v="2014-02-23T08:39:51"/>
    <b v="0"/>
    <n v="36"/>
    <b v="1"/>
    <s v="film &amp; video/shorts"/>
    <n v="1.2716666666666667"/>
    <n v="21.194444444444443"/>
    <x v="0"/>
    <s v="shorts"/>
  </r>
  <r>
    <n v="11094.23"/>
    <x v="0"/>
    <s v="US"/>
    <s v="USD"/>
    <n v="1317538740"/>
    <n v="1314765025"/>
    <x v="69"/>
    <d v="2011-10-02T01:59:00"/>
    <b v="0"/>
    <n v="178"/>
    <b v="1"/>
    <s v="film &amp; video/shorts"/>
    <n v="1.109423"/>
    <n v="62.327134831460668"/>
    <x v="0"/>
    <s v="shorts"/>
  </r>
  <r>
    <n v="636"/>
    <x v="0"/>
    <s v="US"/>
    <s v="USD"/>
    <n v="1315171845"/>
    <n v="1309987845"/>
    <x v="70"/>
    <d v="2011-09-04T16:30:45"/>
    <b v="0"/>
    <n v="17"/>
    <b v="1"/>
    <s v="film &amp; video/shorts"/>
    <n v="1.272"/>
    <n v="37.411764705882355"/>
    <x v="0"/>
    <s v="shorts"/>
  </r>
  <r>
    <n v="2231"/>
    <x v="0"/>
    <s v="US"/>
    <s v="USD"/>
    <n v="1338186657"/>
    <n v="1333002657"/>
    <x v="71"/>
    <d v="2012-05-28T01:30:57"/>
    <b v="0"/>
    <n v="32"/>
    <b v="1"/>
    <s v="film &amp; video/shorts"/>
    <n v="1.2394444444444443"/>
    <n v="69.71875"/>
    <x v="0"/>
    <s v="shorts"/>
  </r>
  <r>
    <n v="2385"/>
    <x v="0"/>
    <s v="US"/>
    <s v="USD"/>
    <n v="1352937600"/>
    <n v="1351210481"/>
    <x v="72"/>
    <d v="2012-11-14T19:00:00"/>
    <b v="0"/>
    <n v="41"/>
    <b v="1"/>
    <s v="film &amp; video/shorts"/>
    <n v="1.084090909090909"/>
    <n v="58.170731707317074"/>
    <x v="0"/>
    <s v="shorts"/>
  </r>
  <r>
    <n v="900"/>
    <x v="0"/>
    <s v="US"/>
    <s v="USD"/>
    <n v="1304395140"/>
    <n v="1297620584"/>
    <x v="73"/>
    <d v="2011-05-02T22:59:00"/>
    <b v="0"/>
    <n v="18"/>
    <b v="1"/>
    <s v="film &amp; video/shorts"/>
    <n v="1"/>
    <n v="50"/>
    <x v="0"/>
    <s v="shorts"/>
  </r>
  <r>
    <n v="564.66"/>
    <x v="0"/>
    <s v="FR"/>
    <s v="EUR"/>
    <n v="1453376495"/>
    <n v="1450784495"/>
    <x v="74"/>
    <d v="2016-01-21T06:41:35"/>
    <b v="0"/>
    <n v="29"/>
    <b v="1"/>
    <s v="film &amp; video/shorts"/>
    <n v="1.1293199999999999"/>
    <n v="19.471034482758618"/>
    <x v="0"/>
    <s v="shorts"/>
  </r>
  <r>
    <n v="4040"/>
    <x v="0"/>
    <s v="US"/>
    <s v="USD"/>
    <n v="1366693272"/>
    <n v="1364101272"/>
    <x v="75"/>
    <d v="2013-04-23T00:01:12"/>
    <b v="0"/>
    <n v="47"/>
    <b v="1"/>
    <s v="film &amp; video/shorts"/>
    <n v="1.1542857142857144"/>
    <n v="85.957446808510639"/>
    <x v="0"/>
    <s v="shorts"/>
  </r>
  <r>
    <n v="460"/>
    <x v="0"/>
    <s v="US"/>
    <s v="USD"/>
    <n v="1325007358"/>
    <n v="1319819758"/>
    <x v="76"/>
    <d v="2011-12-27T12:35:58"/>
    <b v="0"/>
    <n v="15"/>
    <b v="1"/>
    <s v="film &amp; video/shorts"/>
    <n v="1.5333333333333334"/>
    <n v="30.666666666666668"/>
    <x v="0"/>
    <s v="shorts"/>
  </r>
  <r>
    <n v="1570"/>
    <x v="0"/>
    <s v="US"/>
    <s v="USD"/>
    <n v="1337569140"/>
    <n v="1332991717"/>
    <x v="77"/>
    <d v="2012-05-20T21:59:00"/>
    <b v="0"/>
    <n v="26"/>
    <b v="1"/>
    <s v="film &amp; video/shorts"/>
    <n v="3.9249999999999998"/>
    <n v="60.384615384615387"/>
    <x v="0"/>
    <s v="shorts"/>
  </r>
  <r>
    <n v="1351"/>
    <x v="0"/>
    <s v="FR"/>
    <s v="EUR"/>
    <n v="1472751121"/>
    <n v="1471887121"/>
    <x v="78"/>
    <d v="2016-09-01T12:32:01"/>
    <b v="0"/>
    <n v="35"/>
    <b v="1"/>
    <s v="film &amp; video/shorts"/>
    <n v="27.02"/>
    <n v="38.6"/>
    <x v="0"/>
    <s v="shorts"/>
  </r>
  <r>
    <n v="1651"/>
    <x v="0"/>
    <s v="GB"/>
    <s v="GBP"/>
    <n v="1398451093"/>
    <n v="1395859093"/>
    <x v="79"/>
    <d v="2014-04-25T13:38:13"/>
    <b v="0"/>
    <n v="41"/>
    <b v="1"/>
    <s v="film &amp; video/shorts"/>
    <n v="1.27"/>
    <n v="40.268292682926827"/>
    <x v="0"/>
    <s v="shorts"/>
  </r>
  <r>
    <n v="12870"/>
    <x v="0"/>
    <s v="US"/>
    <s v="USD"/>
    <n v="1386640856"/>
    <n v="1383616856"/>
    <x v="80"/>
    <d v="2013-12-09T21:00:56"/>
    <b v="0"/>
    <n v="47"/>
    <b v="1"/>
    <s v="film &amp; video/shorts"/>
    <n v="1.0725"/>
    <n v="273.82978723404256"/>
    <x v="0"/>
    <s v="shorts"/>
  </r>
  <r>
    <n v="1485"/>
    <x v="0"/>
    <s v="US"/>
    <s v="USD"/>
    <n v="1342234920"/>
    <n v="1341892127"/>
    <x v="81"/>
    <d v="2012-07-13T22:02:00"/>
    <b v="0"/>
    <n v="28"/>
    <b v="1"/>
    <s v="film &amp; video/shorts"/>
    <n v="1.98"/>
    <n v="53.035714285714285"/>
    <x v="0"/>
    <s v="shorts"/>
  </r>
  <r>
    <n v="4000.5"/>
    <x v="0"/>
    <s v="US"/>
    <s v="USD"/>
    <n v="1318189261"/>
    <n v="1315597261"/>
    <x v="82"/>
    <d v="2011-10-09T14:41:01"/>
    <b v="0"/>
    <n v="100"/>
    <b v="1"/>
    <s v="film &amp; video/shorts"/>
    <n v="1.0001249999999999"/>
    <n v="40.005000000000003"/>
    <x v="0"/>
    <s v="shorts"/>
  </r>
  <r>
    <n v="205"/>
    <x v="0"/>
    <s v="GB"/>
    <s v="GBP"/>
    <n v="1424604600"/>
    <n v="1423320389"/>
    <x v="83"/>
    <d v="2015-02-22T06:30:00"/>
    <b v="0"/>
    <n v="13"/>
    <b v="1"/>
    <s v="film &amp; video/shorts"/>
    <n v="1.0249999999999999"/>
    <n v="15.76923076923077"/>
    <x v="0"/>
    <s v="shorts"/>
  </r>
  <r>
    <n v="500"/>
    <x v="0"/>
    <s v="US"/>
    <s v="USD"/>
    <n v="1305483086"/>
    <n v="1302891086"/>
    <x v="84"/>
    <d v="2011-05-15T13:11:26"/>
    <b v="0"/>
    <n v="7"/>
    <b v="1"/>
    <s v="film &amp; video/shorts"/>
    <n v="1"/>
    <n v="71.428571428571431"/>
    <x v="0"/>
    <s v="shorts"/>
  </r>
  <r>
    <n v="1506"/>
    <x v="0"/>
    <s v="US"/>
    <s v="USD"/>
    <n v="1316746837"/>
    <n v="1314154837"/>
    <x v="85"/>
    <d v="2011-09-22T22:00:37"/>
    <b v="0"/>
    <n v="21"/>
    <b v="1"/>
    <s v="film &amp; video/shorts"/>
    <n v="1.2549999999999999"/>
    <n v="71.714285714285708"/>
    <x v="0"/>
    <s v="shorts"/>
  </r>
  <r>
    <n v="6388"/>
    <x v="0"/>
    <s v="FR"/>
    <s v="EUR"/>
    <n v="1451226045"/>
    <n v="1444828845"/>
    <x v="86"/>
    <d v="2015-12-27T09:20:45"/>
    <b v="0"/>
    <n v="17"/>
    <b v="1"/>
    <s v="film &amp; video/shorts"/>
    <n v="1.0646666666666667"/>
    <n v="375.76470588235293"/>
    <x v="0"/>
    <s v="shorts"/>
  </r>
  <r>
    <n v="2615"/>
    <x v="0"/>
    <s v="US"/>
    <s v="USD"/>
    <n v="1275529260"/>
    <n v="1274705803"/>
    <x v="87"/>
    <d v="2010-06-02T20:41:00"/>
    <b v="0"/>
    <n v="25"/>
    <b v="1"/>
    <s v="film &amp; video/shorts"/>
    <n v="1.046"/>
    <n v="104.6"/>
    <x v="0"/>
    <s v="shorts"/>
  </r>
  <r>
    <n v="3600"/>
    <x v="0"/>
    <s v="US"/>
    <s v="USD"/>
    <n v="1403452131"/>
    <n v="1401205731"/>
    <x v="88"/>
    <d v="2014-06-22T10:48:51"/>
    <b v="0"/>
    <n v="60"/>
    <b v="1"/>
    <s v="film &amp; video/shorts"/>
    <n v="1.0285714285714285"/>
    <n v="60"/>
    <x v="0"/>
    <s v="shorts"/>
  </r>
  <r>
    <n v="6904"/>
    <x v="0"/>
    <s v="US"/>
    <s v="USD"/>
    <n v="1370196192"/>
    <n v="1368036192"/>
    <x v="89"/>
    <d v="2013-06-02T13:03:12"/>
    <b v="0"/>
    <n v="56"/>
    <b v="1"/>
    <s v="film &amp; video/shorts"/>
    <n v="1.1506666666666667"/>
    <n v="123.28571428571429"/>
    <x v="0"/>
    <s v="shorts"/>
  </r>
  <r>
    <n v="502"/>
    <x v="0"/>
    <s v="US"/>
    <s v="USD"/>
    <n v="1310454499"/>
    <n v="1307862499"/>
    <x v="90"/>
    <d v="2011-07-12T02:08:19"/>
    <b v="0"/>
    <n v="16"/>
    <b v="1"/>
    <s v="film &amp; video/shorts"/>
    <n v="1.004"/>
    <n v="31.375"/>
    <x v="0"/>
    <s v="shorts"/>
  </r>
  <r>
    <n v="3600"/>
    <x v="0"/>
    <s v="US"/>
    <s v="USD"/>
    <n v="1305625164"/>
    <n v="1300354764"/>
    <x v="91"/>
    <d v="2011-05-17T04:39:24"/>
    <b v="0"/>
    <n v="46"/>
    <b v="1"/>
    <s v="film &amp; video/shorts"/>
    <n v="1.2"/>
    <n v="78.260869565217391"/>
    <x v="0"/>
    <s v="shorts"/>
  </r>
  <r>
    <n v="5260"/>
    <x v="0"/>
    <s v="CA"/>
    <s v="CAD"/>
    <n v="1485936000"/>
    <n v="1481949983"/>
    <x v="92"/>
    <d v="2017-02-01T03:00:00"/>
    <b v="0"/>
    <n v="43"/>
    <b v="1"/>
    <s v="film &amp; video/shorts"/>
    <n v="1.052"/>
    <n v="122.32558139534883"/>
    <x v="0"/>
    <s v="shorts"/>
  </r>
  <r>
    <n v="1106"/>
    <x v="0"/>
    <s v="US"/>
    <s v="USD"/>
    <n v="1341349200"/>
    <n v="1338928537"/>
    <x v="93"/>
    <d v="2012-07-03T16:00:00"/>
    <b v="0"/>
    <n v="15"/>
    <b v="1"/>
    <s v="film &amp; video/shorts"/>
    <n v="1.1060000000000001"/>
    <n v="73.733333333333334"/>
    <x v="0"/>
    <s v="shorts"/>
  </r>
  <r>
    <n v="260"/>
    <x v="0"/>
    <s v="GB"/>
    <s v="GBP"/>
    <n v="1396890822"/>
    <n v="1395162822"/>
    <x v="94"/>
    <d v="2014-04-07T12:13:42"/>
    <b v="0"/>
    <n v="12"/>
    <b v="1"/>
    <s v="film &amp; video/shorts"/>
    <n v="1.04"/>
    <n v="21.666666666666668"/>
    <x v="0"/>
    <s v="shorts"/>
  </r>
  <r>
    <n v="460"/>
    <x v="0"/>
    <s v="US"/>
    <s v="USD"/>
    <n v="1330214841"/>
    <n v="1327622841"/>
    <x v="95"/>
    <d v="2012-02-25T19:07:21"/>
    <b v="0"/>
    <n v="21"/>
    <b v="1"/>
    <s v="film &amp; video/shorts"/>
    <n v="1.3142857142857143"/>
    <n v="21.904761904761905"/>
    <x v="0"/>
    <s v="shorts"/>
  </r>
  <r>
    <n v="1720"/>
    <x v="0"/>
    <s v="US"/>
    <s v="USD"/>
    <n v="1280631600"/>
    <n v="1274889241"/>
    <x v="96"/>
    <d v="2010-07-31T22:00:00"/>
    <b v="0"/>
    <n v="34"/>
    <b v="1"/>
    <s v="film &amp; video/shorts"/>
    <n v="1.1466666666666667"/>
    <n v="50.588235294117645"/>
    <x v="0"/>
    <s v="shorts"/>
  </r>
  <r>
    <n v="425"/>
    <x v="0"/>
    <s v="US"/>
    <s v="USD"/>
    <n v="1310440482"/>
    <n v="1307848482"/>
    <x v="97"/>
    <d v="2011-07-11T22:14:42"/>
    <b v="0"/>
    <n v="8"/>
    <b v="1"/>
    <s v="film &amp; video/shorts"/>
    <n v="1.0625"/>
    <n v="53.125"/>
    <x v="0"/>
    <s v="shorts"/>
  </r>
  <r>
    <n v="3400"/>
    <x v="0"/>
    <s v="US"/>
    <s v="USD"/>
    <n v="1354923000"/>
    <n v="1351796674"/>
    <x v="98"/>
    <d v="2012-12-07T18:30:00"/>
    <b v="0"/>
    <n v="60"/>
    <b v="1"/>
    <s v="film &amp; video/shorts"/>
    <n v="1.0625"/>
    <n v="56.666666666666664"/>
    <x v="0"/>
    <s v="shorts"/>
  </r>
  <r>
    <n v="1590.29"/>
    <x v="0"/>
    <s v="US"/>
    <s v="USD"/>
    <n v="1390426799"/>
    <n v="1387834799"/>
    <x v="99"/>
    <d v="2014-01-22T16:39:59"/>
    <b v="0"/>
    <n v="39"/>
    <b v="1"/>
    <s v="film &amp; video/shorts"/>
    <n v="1.0601933333333333"/>
    <n v="40.776666666666664"/>
    <x v="0"/>
    <s v="shorts"/>
  </r>
  <r>
    <n v="5000"/>
    <x v="0"/>
    <s v="US"/>
    <s v="USD"/>
    <n v="1352055886"/>
    <n v="1350324286"/>
    <x v="100"/>
    <d v="2012-11-04T14:04:46"/>
    <b v="0"/>
    <n v="26"/>
    <b v="1"/>
    <s v="film &amp; video/shorts"/>
    <n v="1"/>
    <n v="192.30769230769232"/>
    <x v="0"/>
    <s v="shorts"/>
  </r>
  <r>
    <n v="3500"/>
    <x v="0"/>
    <s v="US"/>
    <s v="USD"/>
    <n v="1359052710"/>
    <n v="1356979110"/>
    <x v="101"/>
    <d v="2013-01-24T13:38:30"/>
    <b v="0"/>
    <n v="35"/>
    <b v="1"/>
    <s v="film &amp; video/shorts"/>
    <n v="1"/>
    <n v="100"/>
    <x v="0"/>
    <s v="shorts"/>
  </r>
  <r>
    <n v="7665"/>
    <x v="0"/>
    <s v="US"/>
    <s v="USD"/>
    <n v="1293073733"/>
    <n v="1290481733"/>
    <x v="102"/>
    <d v="2010-12-22T22:08:53"/>
    <b v="0"/>
    <n v="65"/>
    <b v="1"/>
    <s v="film &amp; video/shorts"/>
    <n v="1.2775000000000001"/>
    <n v="117.92307692307692"/>
    <x v="0"/>
    <s v="shorts"/>
  </r>
  <r>
    <n v="1367"/>
    <x v="0"/>
    <s v="GB"/>
    <s v="GBP"/>
    <n v="1394220030"/>
    <n v="1392232830"/>
    <x v="103"/>
    <d v="2014-03-07T14:20:30"/>
    <b v="0"/>
    <n v="49"/>
    <b v="1"/>
    <s v="film &amp; video/shorts"/>
    <n v="1.0515384615384615"/>
    <n v="27.897959183673468"/>
    <x v="0"/>
    <s v="shorts"/>
  </r>
  <r>
    <n v="600"/>
    <x v="0"/>
    <s v="US"/>
    <s v="USD"/>
    <n v="1301792400"/>
    <n v="1299775266"/>
    <x v="104"/>
    <d v="2011-04-02T20:00:00"/>
    <b v="0"/>
    <n v="10"/>
    <b v="1"/>
    <s v="film &amp; video/shorts"/>
    <n v="1.2"/>
    <n v="60"/>
    <x v="0"/>
    <s v="shorts"/>
  </r>
  <r>
    <n v="2363"/>
    <x v="0"/>
    <s v="US"/>
    <s v="USD"/>
    <n v="1463184000"/>
    <n v="1461605020"/>
    <x v="105"/>
    <d v="2016-05-13T19:00:00"/>
    <b v="0"/>
    <n v="60"/>
    <b v="1"/>
    <s v="film &amp; video/shorts"/>
    <n v="1.074090909090909"/>
    <n v="39.383333333333333"/>
    <x v="0"/>
    <s v="shorts"/>
  </r>
  <r>
    <n v="5025"/>
    <x v="0"/>
    <s v="US"/>
    <s v="USD"/>
    <n v="1333391901"/>
    <n v="1332182301"/>
    <x v="106"/>
    <d v="2012-04-02T13:38:21"/>
    <b v="0"/>
    <n v="27"/>
    <b v="1"/>
    <s v="film &amp; video/shorts"/>
    <n v="1.0049999999999999"/>
    <n v="186.11111111111111"/>
    <x v="0"/>
    <s v="shorts"/>
  </r>
  <r>
    <n v="7685"/>
    <x v="0"/>
    <s v="US"/>
    <s v="USD"/>
    <n v="1303688087"/>
    <n v="1301787287"/>
    <x v="107"/>
    <d v="2011-04-24T18:34:47"/>
    <b v="0"/>
    <n v="69"/>
    <b v="1"/>
    <s v="film &amp; video/shorts"/>
    <n v="1.0246666666666666"/>
    <n v="111.37681159420291"/>
    <x v="0"/>
    <s v="shorts"/>
  </r>
  <r>
    <n v="3700"/>
    <x v="0"/>
    <s v="US"/>
    <s v="USD"/>
    <n v="1370011370"/>
    <n v="1364827370"/>
    <x v="108"/>
    <d v="2013-05-31T09:42:50"/>
    <b v="0"/>
    <n v="47"/>
    <b v="1"/>
    <s v="film &amp; video/shorts"/>
    <n v="2.4666666666666668"/>
    <n v="78.723404255319153"/>
    <x v="0"/>
    <s v="shorts"/>
  </r>
  <r>
    <n v="2195"/>
    <x v="0"/>
    <s v="US"/>
    <s v="USD"/>
    <n v="1298680630"/>
    <n v="1296088630"/>
    <x v="109"/>
    <d v="2011-02-25T19:37:10"/>
    <b v="0"/>
    <n v="47"/>
    <b v="1"/>
    <s v="film &amp; video/shorts"/>
    <n v="2.1949999999999998"/>
    <n v="46.702127659574465"/>
    <x v="0"/>
    <s v="shorts"/>
  </r>
  <r>
    <n v="1700"/>
    <x v="0"/>
    <s v="US"/>
    <s v="USD"/>
    <n v="1384408740"/>
    <n v="1381445253"/>
    <x v="110"/>
    <d v="2013-11-14T00:59:00"/>
    <b v="0"/>
    <n v="26"/>
    <b v="1"/>
    <s v="film &amp; video/shorts"/>
    <n v="1.3076923076923077"/>
    <n v="65.384615384615387"/>
    <x v="0"/>
    <s v="shorts"/>
  </r>
  <r>
    <n v="5410"/>
    <x v="0"/>
    <s v="AU"/>
    <s v="AUD"/>
    <n v="1433059187"/>
    <n v="1430467187"/>
    <x v="111"/>
    <d v="2015-05-31T02:59:47"/>
    <b v="0"/>
    <n v="53"/>
    <b v="1"/>
    <s v="film &amp; video/shorts"/>
    <n v="1.5457142857142858"/>
    <n v="102.0754716981132"/>
    <x v="0"/>
    <s v="shorts"/>
  </r>
  <r>
    <n v="5200"/>
    <x v="0"/>
    <s v="US"/>
    <s v="USD"/>
    <n v="1397354400"/>
    <n v="1395277318"/>
    <x v="112"/>
    <d v="2014-04-12T21:00:00"/>
    <b v="0"/>
    <n v="81"/>
    <b v="1"/>
    <s v="film &amp; video/shorts"/>
    <n v="1.04"/>
    <n v="64.197530864197532"/>
    <x v="0"/>
    <s v="shorts"/>
  </r>
  <r>
    <n v="7050"/>
    <x v="0"/>
    <s v="US"/>
    <s v="USD"/>
    <n v="1312642800"/>
    <n v="1311963128"/>
    <x v="113"/>
    <d v="2011-08-06T10:00:00"/>
    <b v="0"/>
    <n v="78"/>
    <b v="1"/>
    <s v="film &amp; video/shorts"/>
    <n v="1.41"/>
    <n v="90.384615384615387"/>
    <x v="0"/>
    <s v="shorts"/>
  </r>
  <r>
    <n v="3100"/>
    <x v="0"/>
    <s v="US"/>
    <s v="USD"/>
    <n v="1326436488"/>
    <n v="1321252488"/>
    <x v="114"/>
    <d v="2012-01-13T01:34:48"/>
    <b v="0"/>
    <n v="35"/>
    <b v="1"/>
    <s v="film &amp; video/shorts"/>
    <n v="1.0333333333333334"/>
    <n v="88.571428571428569"/>
    <x v="0"/>
    <s v="shorts"/>
  </r>
  <r>
    <n v="632"/>
    <x v="0"/>
    <s v="US"/>
    <s v="USD"/>
    <n v="1328377444"/>
    <n v="1326217444"/>
    <x v="115"/>
    <d v="2012-02-04T12:44:04"/>
    <b v="0"/>
    <n v="22"/>
    <b v="1"/>
    <s v="film &amp; video/shorts"/>
    <n v="1.4044444444444444"/>
    <n v="28.727272727272727"/>
    <x v="0"/>
    <s v="shorts"/>
  </r>
  <r>
    <n v="3978"/>
    <x v="0"/>
    <s v="US"/>
    <s v="USD"/>
    <n v="1302260155"/>
    <n v="1298289355"/>
    <x v="116"/>
    <d v="2011-04-08T05:55:55"/>
    <b v="0"/>
    <n v="57"/>
    <b v="1"/>
    <s v="film &amp; video/shorts"/>
    <n v="1.1365714285714286"/>
    <n v="69.78947368421052"/>
    <x v="0"/>
    <s v="shorts"/>
  </r>
  <r>
    <n v="4522.22"/>
    <x v="0"/>
    <s v="US"/>
    <s v="USD"/>
    <n v="1276110000"/>
    <n v="1268337744"/>
    <x v="117"/>
    <d v="2010-06-09T14:00:00"/>
    <b v="0"/>
    <n v="27"/>
    <b v="1"/>
    <s v="film &amp; video/shorts"/>
    <n v="1.0049377777777779"/>
    <n v="167.48962962962963"/>
    <x v="0"/>
    <s v="shorts"/>
  </r>
  <r>
    <n v="5651.58"/>
    <x v="0"/>
    <s v="US"/>
    <s v="USD"/>
    <n v="1311902236"/>
    <n v="1309310236"/>
    <x v="118"/>
    <d v="2011-07-28T20:17:16"/>
    <b v="0"/>
    <n v="39"/>
    <b v="1"/>
    <s v="film &amp; video/shorts"/>
    <n v="1.1303159999999999"/>
    <n v="144.91230769230768"/>
    <x v="0"/>
    <s v="shorts"/>
  </r>
  <r>
    <n v="3398.1"/>
    <x v="0"/>
    <s v="US"/>
    <s v="USD"/>
    <n v="1313276400"/>
    <n v="1310693986"/>
    <x v="119"/>
    <d v="2011-08-13T18:00:00"/>
    <b v="0"/>
    <n v="37"/>
    <b v="1"/>
    <s v="film &amp; video/shorts"/>
    <n v="1.0455692307692308"/>
    <n v="91.840540540540545"/>
    <x v="0"/>
    <s v="shorts"/>
  </r>
  <r>
    <n v="10"/>
    <x v="1"/>
    <s v="HK"/>
    <s v="HKD"/>
    <n v="1475457107"/>
    <n v="1472865107"/>
    <x v="120"/>
    <d v="2016-10-02T20:11:47"/>
    <b v="0"/>
    <n v="1"/>
    <b v="0"/>
    <s v="film &amp; video/science fiction"/>
    <n v="1.4285714285714287E-4"/>
    <n v="10"/>
    <x v="0"/>
    <s v="science fiction"/>
  </r>
  <r>
    <n v="1"/>
    <x v="1"/>
    <s v="US"/>
    <s v="USD"/>
    <n v="1429352160"/>
    <n v="1427993710"/>
    <x v="121"/>
    <d v="2015-04-18T05:16:00"/>
    <b v="0"/>
    <n v="1"/>
    <b v="0"/>
    <s v="film &amp; video/science fiction"/>
    <n v="3.3333333333333332E-4"/>
    <n v="1"/>
    <x v="0"/>
    <s v="science fiction"/>
  </r>
  <r>
    <n v="0"/>
    <x v="1"/>
    <s v="US"/>
    <s v="USD"/>
    <n v="1476094907"/>
    <n v="1470910907"/>
    <x v="122"/>
    <d v="2016-10-10T05:21:47"/>
    <b v="0"/>
    <n v="0"/>
    <b v="0"/>
    <s v="film &amp; video/science fiction"/>
    <n v="0"/>
    <s v="-"/>
    <x v="0"/>
    <s v="science fiction"/>
  </r>
  <r>
    <n v="151"/>
    <x v="1"/>
    <s v="US"/>
    <s v="USD"/>
    <n v="1414533600"/>
    <n v="1411411564"/>
    <x v="123"/>
    <d v="2014-10-28T17:00:00"/>
    <b v="0"/>
    <n v="6"/>
    <b v="0"/>
    <s v="film &amp; video/science fiction"/>
    <n v="2.7454545454545453E-3"/>
    <n v="25.166666666666668"/>
    <x v="0"/>
    <s v="science fiction"/>
  </r>
  <r>
    <n v="0"/>
    <x v="1"/>
    <s v="US"/>
    <s v="USD"/>
    <n v="1431728242"/>
    <n v="1429568242"/>
    <x v="124"/>
    <d v="2015-05-15T17:17:22"/>
    <b v="0"/>
    <n v="0"/>
    <b v="0"/>
    <s v="film &amp; video/science fiction"/>
    <n v="0"/>
    <s v="-"/>
    <x v="0"/>
    <s v="science fiction"/>
  </r>
  <r>
    <n v="70"/>
    <x v="1"/>
    <s v="CA"/>
    <s v="CAD"/>
    <n v="1486165880"/>
    <n v="1480981880"/>
    <x v="125"/>
    <d v="2017-02-03T18:51:20"/>
    <b v="0"/>
    <n v="6"/>
    <b v="0"/>
    <s v="film &amp; video/science fiction"/>
    <n v="0.14000000000000001"/>
    <n v="11.666666666666666"/>
    <x v="0"/>
    <s v="science fiction"/>
  </r>
  <r>
    <n v="1387"/>
    <x v="1"/>
    <s v="US"/>
    <s v="USD"/>
    <n v="1433988000"/>
    <n v="1431353337"/>
    <x v="126"/>
    <d v="2015-06-10T21:00:00"/>
    <b v="0"/>
    <n v="13"/>
    <b v="0"/>
    <s v="film &amp; video/science fiction"/>
    <n v="5.5480000000000002E-2"/>
    <n v="106.69230769230769"/>
    <x v="0"/>
    <s v="science fiction"/>
  </r>
  <r>
    <n v="190"/>
    <x v="1"/>
    <s v="US"/>
    <s v="USD"/>
    <n v="1428069541"/>
    <n v="1425481141"/>
    <x v="127"/>
    <d v="2015-04-03T08:59:01"/>
    <b v="0"/>
    <n v="4"/>
    <b v="0"/>
    <s v="film &amp; video/science fiction"/>
    <n v="2.375E-2"/>
    <n v="47.5"/>
    <x v="0"/>
    <s v="science fiction"/>
  </r>
  <r>
    <n v="1867"/>
    <x v="1"/>
    <s v="US"/>
    <s v="USD"/>
    <n v="1476941293"/>
    <n v="1473917293"/>
    <x v="128"/>
    <d v="2016-10-20T00:28:13"/>
    <b v="0"/>
    <n v="6"/>
    <b v="0"/>
    <s v="film &amp; video/science fiction"/>
    <n v="1.8669999999999999E-2"/>
    <n v="311.16666666666669"/>
    <x v="0"/>
    <s v="science fiction"/>
  </r>
  <r>
    <n v="0"/>
    <x v="1"/>
    <s v="US"/>
    <s v="USD"/>
    <n v="1414708183"/>
    <n v="1409524183"/>
    <x v="129"/>
    <d v="2014-10-30T17:29:43"/>
    <b v="0"/>
    <n v="0"/>
    <b v="0"/>
    <s v="film &amp; video/science fiction"/>
    <n v="0"/>
    <s v="-"/>
    <x v="0"/>
    <s v="science fiction"/>
  </r>
  <r>
    <n v="0"/>
    <x v="1"/>
    <s v="GB"/>
    <s v="GBP"/>
    <n v="1402949760"/>
    <n v="1400536692"/>
    <x v="130"/>
    <d v="2014-06-16T15:16:00"/>
    <b v="0"/>
    <n v="0"/>
    <b v="0"/>
    <s v="film &amp; video/science fiction"/>
    <n v="0"/>
    <s v="-"/>
    <x v="0"/>
    <s v="science fiction"/>
  </r>
  <r>
    <n v="0"/>
    <x v="1"/>
    <s v="US"/>
    <s v="USD"/>
    <n v="1467763200"/>
    <n v="1466453161"/>
    <x v="131"/>
    <d v="2016-07-05T19:00:00"/>
    <b v="0"/>
    <n v="0"/>
    <b v="0"/>
    <s v="film &amp; video/science fiction"/>
    <n v="0"/>
    <s v="-"/>
    <x v="0"/>
    <s v="science fiction"/>
  </r>
  <r>
    <n v="7655"/>
    <x v="1"/>
    <s v="US"/>
    <s v="USD"/>
    <n v="1415392207"/>
    <n v="1411500607"/>
    <x v="132"/>
    <d v="2014-11-07T15:30:07"/>
    <b v="0"/>
    <n v="81"/>
    <b v="0"/>
    <s v="film &amp; video/science fiction"/>
    <n v="9.5687499999999995E-2"/>
    <n v="94.506172839506178"/>
    <x v="0"/>
    <s v="science fiction"/>
  </r>
  <r>
    <n v="0"/>
    <x v="1"/>
    <s v="US"/>
    <s v="USD"/>
    <n v="1464715860"/>
    <n v="1462130584"/>
    <x v="133"/>
    <d v="2016-05-31T12:31:00"/>
    <b v="0"/>
    <n v="0"/>
    <b v="0"/>
    <s v="film &amp; video/science fiction"/>
    <n v="0"/>
    <s v="-"/>
    <x v="0"/>
    <s v="science fiction"/>
  </r>
  <r>
    <n v="0"/>
    <x v="1"/>
    <s v="US"/>
    <s v="USD"/>
    <n v="1441386000"/>
    <n v="1438811418"/>
    <x v="134"/>
    <d v="2015-09-04T12:00:00"/>
    <b v="0"/>
    <n v="0"/>
    <b v="0"/>
    <s v="film &amp; video/science fiction"/>
    <n v="0"/>
    <s v="-"/>
    <x v="0"/>
    <s v="science fiction"/>
  </r>
  <r>
    <n v="403"/>
    <x v="1"/>
    <s v="US"/>
    <s v="USD"/>
    <n v="1404241200"/>
    <n v="1401354597"/>
    <x v="135"/>
    <d v="2014-07-01T14:00:00"/>
    <b v="0"/>
    <n v="5"/>
    <b v="0"/>
    <s v="film &amp; video/science fiction"/>
    <n v="0.13433333333333333"/>
    <n v="80.599999999999994"/>
    <x v="0"/>
    <s v="science fiction"/>
  </r>
  <r>
    <n v="0"/>
    <x v="1"/>
    <s v="US"/>
    <s v="USD"/>
    <n v="1431771360"/>
    <n v="1427968234"/>
    <x v="136"/>
    <d v="2015-05-16T05:16:00"/>
    <b v="0"/>
    <n v="0"/>
    <b v="0"/>
    <s v="film &amp; video/science fiction"/>
    <n v="0"/>
    <s v="-"/>
    <x v="0"/>
    <s v="science fiction"/>
  </r>
  <r>
    <n v="0"/>
    <x v="1"/>
    <s v="DK"/>
    <s v="DKK"/>
    <n v="1444657593"/>
    <n v="1440337593"/>
    <x v="137"/>
    <d v="2015-10-12T08:46:33"/>
    <b v="0"/>
    <n v="0"/>
    <b v="0"/>
    <s v="film &amp; video/science fiction"/>
    <n v="0"/>
    <s v="-"/>
    <x v="0"/>
    <s v="science fiction"/>
  </r>
  <r>
    <n v="4712"/>
    <x v="1"/>
    <s v="US"/>
    <s v="USD"/>
    <n v="1438405140"/>
    <n v="1435731041"/>
    <x v="138"/>
    <d v="2015-07-31T23:59:00"/>
    <b v="0"/>
    <n v="58"/>
    <b v="0"/>
    <s v="film &amp; video/science fiction"/>
    <n v="3.1413333333333335E-2"/>
    <n v="81.241379310344826"/>
    <x v="0"/>
    <s v="science fiction"/>
  </r>
  <r>
    <n v="500"/>
    <x v="1"/>
    <s v="US"/>
    <s v="USD"/>
    <n v="1436738772"/>
    <n v="1435874772"/>
    <x v="139"/>
    <d v="2015-07-12T17:06:12"/>
    <b v="0"/>
    <n v="1"/>
    <b v="0"/>
    <s v="film &amp; video/science fiction"/>
    <n v="1"/>
    <n v="500"/>
    <x v="0"/>
    <s v="science fiction"/>
  </r>
  <r>
    <n v="0"/>
    <x v="1"/>
    <s v="US"/>
    <s v="USD"/>
    <n v="1426823132"/>
    <n v="1424234732"/>
    <x v="140"/>
    <d v="2015-03-19T22:45:32"/>
    <b v="0"/>
    <n v="0"/>
    <b v="0"/>
    <s v="film &amp; video/science fiction"/>
    <n v="0"/>
    <s v="-"/>
    <x v="0"/>
    <s v="science fiction"/>
  </r>
  <r>
    <n v="1293"/>
    <x v="1"/>
    <s v="US"/>
    <s v="USD"/>
    <n v="1433043623"/>
    <n v="1429155623"/>
    <x v="141"/>
    <d v="2015-05-30T22:40:23"/>
    <b v="0"/>
    <n v="28"/>
    <b v="0"/>
    <s v="film &amp; video/science fiction"/>
    <n v="0.10775"/>
    <n v="46.178571428571431"/>
    <x v="0"/>
    <s v="science fiction"/>
  </r>
  <r>
    <n v="10"/>
    <x v="1"/>
    <s v="US"/>
    <s v="USD"/>
    <n v="1416176778"/>
    <n v="1414358778"/>
    <x v="142"/>
    <d v="2014-11-16T17:26:18"/>
    <b v="0"/>
    <n v="1"/>
    <b v="0"/>
    <s v="film &amp; video/science fiction"/>
    <n v="3.3333333333333335E-3"/>
    <n v="10"/>
    <x v="0"/>
    <s v="science fiction"/>
  </r>
  <r>
    <n v="0"/>
    <x v="1"/>
    <s v="AU"/>
    <s v="AUD"/>
    <n v="1472882100"/>
    <n v="1467941542"/>
    <x v="143"/>
    <d v="2016-09-03T00:55:00"/>
    <b v="0"/>
    <n v="0"/>
    <b v="0"/>
    <s v="film &amp; video/science fiction"/>
    <n v="0"/>
    <s v="-"/>
    <x v="0"/>
    <s v="science fiction"/>
  </r>
  <r>
    <n v="2070"/>
    <x v="1"/>
    <s v="CA"/>
    <s v="CAD"/>
    <n v="1428945472"/>
    <n v="1423765072"/>
    <x v="144"/>
    <d v="2015-04-13T12:17:52"/>
    <b v="0"/>
    <n v="37"/>
    <b v="0"/>
    <s v="film &amp; video/science fiction"/>
    <n v="0.27600000000000002"/>
    <n v="55.945945945945944"/>
    <x v="0"/>
    <s v="science fiction"/>
  </r>
  <r>
    <n v="338"/>
    <x v="1"/>
    <s v="US"/>
    <s v="USD"/>
    <n v="1439298052"/>
    <n v="1436965252"/>
    <x v="145"/>
    <d v="2015-08-11T08:00:52"/>
    <b v="0"/>
    <n v="9"/>
    <b v="0"/>
    <s v="film &amp; video/science fiction"/>
    <n v="7.5111111111111115E-2"/>
    <n v="37.555555555555557"/>
    <x v="0"/>
    <s v="science fiction"/>
  </r>
  <r>
    <n v="115"/>
    <x v="1"/>
    <s v="US"/>
    <s v="USD"/>
    <n v="1484698998"/>
    <n v="1479514998"/>
    <x v="146"/>
    <d v="2017-01-17T19:23:18"/>
    <b v="0"/>
    <n v="3"/>
    <b v="0"/>
    <s v="film &amp; video/science fiction"/>
    <n v="5.7499999999999999E-3"/>
    <n v="38.333333333333336"/>
    <x v="0"/>
    <s v="science fiction"/>
  </r>
  <r>
    <n v="0"/>
    <x v="1"/>
    <s v="GB"/>
    <s v="GBP"/>
    <n v="1420741080"/>
    <n v="1417026340"/>
    <x v="147"/>
    <d v="2015-01-08T13:18:00"/>
    <b v="0"/>
    <n v="0"/>
    <b v="0"/>
    <s v="film &amp; video/science fiction"/>
    <n v="0"/>
    <s v="-"/>
    <x v="0"/>
    <s v="science fiction"/>
  </r>
  <r>
    <n v="40"/>
    <x v="1"/>
    <s v="US"/>
    <s v="USD"/>
    <n v="1456555536"/>
    <n v="1453963536"/>
    <x v="148"/>
    <d v="2016-02-27T01:45:36"/>
    <b v="0"/>
    <n v="2"/>
    <b v="0"/>
    <s v="film &amp; video/science fiction"/>
    <n v="8.0000000000000004E-4"/>
    <n v="20"/>
    <x v="0"/>
    <s v="science fiction"/>
  </r>
  <r>
    <n v="92"/>
    <x v="1"/>
    <s v="US"/>
    <s v="USD"/>
    <n v="1419494400"/>
    <n v="1416888470"/>
    <x v="149"/>
    <d v="2014-12-25T03:00:00"/>
    <b v="0"/>
    <n v="6"/>
    <b v="0"/>
    <s v="film &amp; video/science fiction"/>
    <n v="9.1999999999999998E-3"/>
    <n v="15.333333333333334"/>
    <x v="0"/>
    <s v="science fiction"/>
  </r>
  <r>
    <n v="30112"/>
    <x v="1"/>
    <s v="US"/>
    <s v="USD"/>
    <n v="1432612382"/>
    <n v="1427428382"/>
    <x v="150"/>
    <d v="2015-05-25T22:53:02"/>
    <b v="0"/>
    <n v="67"/>
    <b v="0"/>
    <s v="film &amp; video/science fiction"/>
    <n v="0.23163076923076922"/>
    <n v="449.43283582089555"/>
    <x v="0"/>
    <s v="science fiction"/>
  </r>
  <r>
    <n v="140"/>
    <x v="1"/>
    <s v="AU"/>
    <s v="AUD"/>
    <n v="1434633191"/>
    <n v="1429449191"/>
    <x v="151"/>
    <d v="2015-06-18T08:13:11"/>
    <b v="0"/>
    <n v="5"/>
    <b v="0"/>
    <s v="film &amp; video/science fiction"/>
    <n v="5.5999999999999995E-4"/>
    <n v="28"/>
    <x v="0"/>
    <s v="science fiction"/>
  </r>
  <r>
    <n v="30"/>
    <x v="1"/>
    <s v="US"/>
    <s v="USD"/>
    <n v="1411437100"/>
    <n v="1408845100"/>
    <x v="152"/>
    <d v="2014-09-22T20:51:40"/>
    <b v="0"/>
    <n v="2"/>
    <b v="0"/>
    <s v="film &amp; video/science fiction"/>
    <n v="7.8947368421052633E-5"/>
    <n v="15"/>
    <x v="0"/>
    <s v="science fiction"/>
  </r>
  <r>
    <n v="359"/>
    <x v="1"/>
    <s v="US"/>
    <s v="USD"/>
    <n v="1417532644"/>
    <n v="1413900244"/>
    <x v="153"/>
    <d v="2014-12-02T10:04:04"/>
    <b v="0"/>
    <n v="10"/>
    <b v="0"/>
    <s v="film &amp; video/science fiction"/>
    <n v="7.1799999999999998E-3"/>
    <n v="35.9"/>
    <x v="0"/>
    <s v="science fiction"/>
  </r>
  <r>
    <n v="40"/>
    <x v="1"/>
    <s v="US"/>
    <s v="USD"/>
    <n v="1433336895"/>
    <n v="1429621695"/>
    <x v="154"/>
    <d v="2015-06-03T08:08:15"/>
    <b v="0"/>
    <n v="3"/>
    <b v="0"/>
    <s v="film &amp; video/science fiction"/>
    <n v="2.6666666666666668E-2"/>
    <n v="13.333333333333334"/>
    <x v="0"/>
    <s v="science fiction"/>
  </r>
  <r>
    <n v="81"/>
    <x v="1"/>
    <s v="US"/>
    <s v="USD"/>
    <n v="1437657935"/>
    <n v="1434201935"/>
    <x v="155"/>
    <d v="2015-07-23T08:25:35"/>
    <b v="0"/>
    <n v="4"/>
    <b v="0"/>
    <s v="film &amp; video/science fiction"/>
    <n v="6.0000000000000002E-5"/>
    <n v="20.25"/>
    <x v="0"/>
    <s v="science fiction"/>
  </r>
  <r>
    <n v="1785"/>
    <x v="1"/>
    <s v="CA"/>
    <s v="CAD"/>
    <n v="1407034796"/>
    <n v="1401850796"/>
    <x v="156"/>
    <d v="2014-08-02T21:59:56"/>
    <b v="0"/>
    <n v="15"/>
    <b v="0"/>
    <s v="film &amp; video/science fiction"/>
    <n v="5.0999999999999997E-2"/>
    <n v="119"/>
    <x v="0"/>
    <s v="science fiction"/>
  </r>
  <r>
    <n v="8"/>
    <x v="1"/>
    <s v="US"/>
    <s v="USD"/>
    <n v="1456523572"/>
    <n v="1453931572"/>
    <x v="157"/>
    <d v="2016-02-26T16:52:52"/>
    <b v="0"/>
    <n v="2"/>
    <b v="0"/>
    <s v="film &amp; video/science fiction"/>
    <n v="2.671118530884808E-3"/>
    <n v="4"/>
    <x v="0"/>
    <s v="science fiction"/>
  </r>
  <r>
    <n v="0"/>
    <x v="1"/>
    <s v="US"/>
    <s v="USD"/>
    <n v="1413942628"/>
    <n v="1411350628"/>
    <x v="158"/>
    <d v="2014-10-21T20:50:28"/>
    <b v="0"/>
    <n v="0"/>
    <b v="0"/>
    <s v="film &amp; video/science fiction"/>
    <n v="0"/>
    <s v="-"/>
    <x v="0"/>
    <s v="science fiction"/>
  </r>
  <r>
    <n v="10"/>
    <x v="1"/>
    <s v="US"/>
    <s v="USD"/>
    <n v="1467541545"/>
    <n v="1464085545"/>
    <x v="159"/>
    <d v="2016-07-03T05:25:45"/>
    <b v="0"/>
    <n v="1"/>
    <b v="0"/>
    <s v="film &amp; video/science fiction"/>
    <n v="2.0000000000000002E-5"/>
    <n v="10"/>
    <x v="0"/>
    <s v="science fiction"/>
  </r>
  <r>
    <n v="0"/>
    <x v="2"/>
    <s v="US"/>
    <s v="USD"/>
    <n v="1439675691"/>
    <n v="1434491691"/>
    <x v="160"/>
    <d v="2015-08-15T16:54:51"/>
    <b v="0"/>
    <n v="0"/>
    <b v="0"/>
    <s v="film &amp; video/drama"/>
    <n v="0"/>
    <s v="-"/>
    <x v="0"/>
    <s v="drama"/>
  </r>
  <r>
    <n v="5"/>
    <x v="2"/>
    <s v="US"/>
    <s v="USD"/>
    <n v="1404318595"/>
    <n v="1401726595"/>
    <x v="161"/>
    <d v="2014-07-02T11:29:55"/>
    <b v="0"/>
    <n v="1"/>
    <b v="0"/>
    <s v="film &amp; video/drama"/>
    <n v="1E-4"/>
    <n v="5"/>
    <x v="0"/>
    <s v="drama"/>
  </r>
  <r>
    <n v="435"/>
    <x v="2"/>
    <s v="US"/>
    <s v="USD"/>
    <n v="1408232520"/>
    <n v="1405393356"/>
    <x v="162"/>
    <d v="2014-08-16T18:42:00"/>
    <b v="0"/>
    <n v="10"/>
    <b v="0"/>
    <s v="film &amp; video/drama"/>
    <n v="0.15535714285714286"/>
    <n v="43.5"/>
    <x v="0"/>
    <s v="drama"/>
  </r>
  <r>
    <n v="0"/>
    <x v="2"/>
    <s v="US"/>
    <s v="USD"/>
    <n v="1443657600"/>
    <n v="1440716654"/>
    <x v="163"/>
    <d v="2015-09-30T19:00:00"/>
    <b v="0"/>
    <n v="0"/>
    <b v="0"/>
    <s v="film &amp; video/drama"/>
    <n v="0"/>
    <s v="-"/>
    <x v="0"/>
    <s v="drama"/>
  </r>
  <r>
    <n v="640"/>
    <x v="2"/>
    <s v="US"/>
    <s v="USD"/>
    <n v="1411150701"/>
    <n v="1405966701"/>
    <x v="164"/>
    <d v="2014-09-19T13:18:21"/>
    <b v="0"/>
    <n v="7"/>
    <b v="0"/>
    <s v="film &amp; video/drama"/>
    <n v="5.3333333333333332E-3"/>
    <n v="91.428571428571431"/>
    <x v="0"/>
    <s v="drama"/>
  </r>
  <r>
    <n v="0"/>
    <x v="2"/>
    <s v="GB"/>
    <s v="GBP"/>
    <n v="1452613724"/>
    <n v="1450021724"/>
    <x v="165"/>
    <d v="2016-01-12T10:48:44"/>
    <b v="0"/>
    <n v="0"/>
    <b v="0"/>
    <s v="film &amp; video/drama"/>
    <n v="0"/>
    <s v="-"/>
    <x v="0"/>
    <s v="drama"/>
  </r>
  <r>
    <n v="3000"/>
    <x v="2"/>
    <s v="US"/>
    <s v="USD"/>
    <n v="1484531362"/>
    <n v="1481939362"/>
    <x v="166"/>
    <d v="2017-01-15T20:49:22"/>
    <b v="0"/>
    <n v="1"/>
    <b v="0"/>
    <s v="film &amp; video/drama"/>
    <n v="0.6"/>
    <n v="3000"/>
    <x v="0"/>
    <s v="drama"/>
  </r>
  <r>
    <n v="11"/>
    <x v="2"/>
    <s v="US"/>
    <s v="USD"/>
    <n v="1438726535"/>
    <n v="1433542535"/>
    <x v="167"/>
    <d v="2015-08-04T17:15:35"/>
    <b v="0"/>
    <n v="2"/>
    <b v="0"/>
    <s v="film &amp; video/drama"/>
    <n v="1E-4"/>
    <n v="5.5"/>
    <x v="0"/>
    <s v="drama"/>
  </r>
  <r>
    <n v="325"/>
    <x v="2"/>
    <s v="US"/>
    <s v="USD"/>
    <n v="1426791770"/>
    <n v="1424203370"/>
    <x v="168"/>
    <d v="2015-03-19T14:02:50"/>
    <b v="0"/>
    <n v="3"/>
    <b v="0"/>
    <s v="film &amp; video/drama"/>
    <n v="4.0625000000000001E-2"/>
    <n v="108.33333333333333"/>
    <x v="0"/>
    <s v="drama"/>
  </r>
  <r>
    <n v="560"/>
    <x v="2"/>
    <s v="GB"/>
    <s v="GBP"/>
    <n v="1413634059"/>
    <n v="1411042059"/>
    <x v="169"/>
    <d v="2014-10-18T07:07:39"/>
    <b v="0"/>
    <n v="10"/>
    <b v="0"/>
    <s v="film &amp; video/drama"/>
    <n v="0.224"/>
    <n v="56"/>
    <x v="0"/>
    <s v="drama"/>
  </r>
  <r>
    <n v="325"/>
    <x v="2"/>
    <s v="US"/>
    <s v="USD"/>
    <n v="1440912480"/>
    <n v="1438385283"/>
    <x v="170"/>
    <d v="2015-08-30T00:28:00"/>
    <b v="0"/>
    <n v="10"/>
    <b v="0"/>
    <s v="film &amp; video/drama"/>
    <n v="3.2500000000000001E-2"/>
    <n v="32.5"/>
    <x v="0"/>
    <s v="drama"/>
  </r>
  <r>
    <n v="1"/>
    <x v="2"/>
    <s v="US"/>
    <s v="USD"/>
    <n v="1470975614"/>
    <n v="1465791614"/>
    <x v="171"/>
    <d v="2016-08-11T23:20:14"/>
    <b v="0"/>
    <n v="1"/>
    <b v="0"/>
    <s v="film &amp; video/drama"/>
    <n v="2.0000000000000002E-5"/>
    <n v="1"/>
    <x v="0"/>
    <s v="drama"/>
  </r>
  <r>
    <n v="0"/>
    <x v="2"/>
    <s v="US"/>
    <s v="USD"/>
    <n v="1426753723"/>
    <n v="1423733323"/>
    <x v="172"/>
    <d v="2015-03-19T03:28:43"/>
    <b v="0"/>
    <n v="0"/>
    <b v="0"/>
    <s v="film &amp; video/drama"/>
    <n v="0"/>
    <s v="-"/>
    <x v="0"/>
    <s v="drama"/>
  </r>
  <r>
    <n v="0"/>
    <x v="2"/>
    <s v="GB"/>
    <s v="GBP"/>
    <n v="1425131108"/>
    <n v="1422539108"/>
    <x v="173"/>
    <d v="2015-02-28T08:45:08"/>
    <b v="0"/>
    <n v="0"/>
    <b v="0"/>
    <s v="film &amp; video/drama"/>
    <n v="0"/>
    <s v="-"/>
    <x v="0"/>
    <s v="drama"/>
  </r>
  <r>
    <n v="0"/>
    <x v="2"/>
    <s v="NL"/>
    <s v="EUR"/>
    <n v="1431108776"/>
    <n v="1425924776"/>
    <x v="174"/>
    <d v="2015-05-08T13:12:56"/>
    <b v="0"/>
    <n v="0"/>
    <b v="0"/>
    <s v="film &amp; video/drama"/>
    <n v="0"/>
    <s v="-"/>
    <x v="0"/>
    <s v="drama"/>
  </r>
  <r>
    <n v="1297"/>
    <x v="2"/>
    <s v="GB"/>
    <s v="GBP"/>
    <n v="1409337611"/>
    <n v="1407177611"/>
    <x v="175"/>
    <d v="2014-08-29T13:40:11"/>
    <b v="0"/>
    <n v="26"/>
    <b v="0"/>
    <s v="film &amp; video/drama"/>
    <n v="6.4850000000000005E-2"/>
    <n v="49.884615384615387"/>
    <x v="0"/>
    <s v="drama"/>
  </r>
  <r>
    <n v="0"/>
    <x v="2"/>
    <s v="US"/>
    <s v="USD"/>
    <n v="1438803999"/>
    <n v="1436211999"/>
    <x v="176"/>
    <d v="2015-08-05T14:46:39"/>
    <b v="0"/>
    <n v="0"/>
    <b v="0"/>
    <s v="film &amp; video/drama"/>
    <n v="0"/>
    <s v="-"/>
    <x v="0"/>
    <s v="drama"/>
  </r>
  <r>
    <n v="180"/>
    <x v="2"/>
    <s v="US"/>
    <s v="USD"/>
    <n v="1427155726"/>
    <n v="1425690526"/>
    <x v="177"/>
    <d v="2015-03-23T19:08:46"/>
    <b v="0"/>
    <n v="7"/>
    <b v="0"/>
    <s v="film &amp; video/drama"/>
    <n v="0.4"/>
    <n v="25.714285714285715"/>
    <x v="0"/>
    <s v="drama"/>
  </r>
  <r>
    <n v="0"/>
    <x v="2"/>
    <s v="ES"/>
    <s v="EUR"/>
    <n v="1448582145"/>
    <n v="1445986545"/>
    <x v="178"/>
    <d v="2015-11-26T18:55:45"/>
    <b v="0"/>
    <n v="0"/>
    <b v="0"/>
    <s v="film &amp; video/drama"/>
    <n v="0"/>
    <s v="-"/>
    <x v="0"/>
    <s v="drama"/>
  </r>
  <r>
    <n v="200"/>
    <x v="2"/>
    <s v="US"/>
    <s v="USD"/>
    <n v="1457056555"/>
    <n v="1454464555"/>
    <x v="179"/>
    <d v="2016-03-03T20:55:55"/>
    <b v="0"/>
    <n v="2"/>
    <b v="0"/>
    <s v="film &amp; video/drama"/>
    <n v="0.2"/>
    <n v="100"/>
    <x v="0"/>
    <s v="drama"/>
  </r>
  <r>
    <n v="401"/>
    <x v="2"/>
    <s v="GB"/>
    <s v="GBP"/>
    <n v="1428951600"/>
    <n v="1425512843"/>
    <x v="180"/>
    <d v="2015-04-13T14:00:00"/>
    <b v="0"/>
    <n v="13"/>
    <b v="0"/>
    <s v="film &amp; video/drama"/>
    <n v="0.33416666666666667"/>
    <n v="30.846153846153847"/>
    <x v="0"/>
    <s v="drama"/>
  </r>
  <r>
    <n v="722"/>
    <x v="2"/>
    <s v="GB"/>
    <s v="GBP"/>
    <n v="1434995295"/>
    <n v="1432403295"/>
    <x v="181"/>
    <d v="2015-06-22T12:48:15"/>
    <b v="0"/>
    <n v="4"/>
    <b v="0"/>
    <s v="film &amp; video/drama"/>
    <n v="0.21092608822670172"/>
    <n v="180.5"/>
    <x v="0"/>
    <s v="drama"/>
  </r>
  <r>
    <n v="0"/>
    <x v="2"/>
    <s v="US"/>
    <s v="USD"/>
    <n v="1483748232"/>
    <n v="1481156232"/>
    <x v="182"/>
    <d v="2017-01-06T19:17:12"/>
    <b v="0"/>
    <n v="0"/>
    <b v="0"/>
    <s v="film &amp; video/drama"/>
    <n v="0"/>
    <s v="-"/>
    <x v="0"/>
    <s v="drama"/>
  </r>
  <r>
    <n v="4482"/>
    <x v="2"/>
    <s v="GB"/>
    <s v="GBP"/>
    <n v="1417033610"/>
    <n v="1414438010"/>
    <x v="183"/>
    <d v="2014-11-26T15:26:50"/>
    <b v="0"/>
    <n v="12"/>
    <b v="0"/>
    <s v="film &amp; video/drama"/>
    <n v="0.35855999999999999"/>
    <n v="373.5"/>
    <x v="0"/>
    <s v="drama"/>
  </r>
  <r>
    <n v="51"/>
    <x v="2"/>
    <s v="CA"/>
    <s v="CAD"/>
    <n v="1409543940"/>
    <n v="1404586762"/>
    <x v="184"/>
    <d v="2014-08-31T22:59:00"/>
    <b v="0"/>
    <n v="2"/>
    <b v="0"/>
    <s v="film &amp; video/drama"/>
    <n v="3.4000000000000002E-2"/>
    <n v="25.5"/>
    <x v="0"/>
    <s v="drama"/>
  </r>
  <r>
    <n v="2200"/>
    <x v="2"/>
    <s v="NO"/>
    <s v="NOK"/>
    <n v="1471557139"/>
    <n v="1468965139"/>
    <x v="185"/>
    <d v="2016-08-18T16:52:19"/>
    <b v="0"/>
    <n v="10"/>
    <b v="0"/>
    <s v="film &amp; video/drama"/>
    <n v="5.5E-2"/>
    <n v="220"/>
    <x v="0"/>
    <s v="drama"/>
  </r>
  <r>
    <n v="0"/>
    <x v="2"/>
    <s v="US"/>
    <s v="USD"/>
    <n v="1488571200"/>
    <n v="1485977434"/>
    <x v="186"/>
    <d v="2017-03-03T15:00:00"/>
    <b v="0"/>
    <n v="0"/>
    <b v="0"/>
    <s v="film &amp; video/drama"/>
    <n v="0"/>
    <s v="-"/>
    <x v="0"/>
    <s v="drama"/>
  </r>
  <r>
    <n v="800"/>
    <x v="2"/>
    <s v="US"/>
    <s v="USD"/>
    <n v="1437461940"/>
    <n v="1435383457"/>
    <x v="187"/>
    <d v="2015-07-21T01:59:00"/>
    <b v="0"/>
    <n v="5"/>
    <b v="0"/>
    <s v="film &amp; video/drama"/>
    <n v="0.16"/>
    <n v="160"/>
    <x v="0"/>
    <s v="drama"/>
  </r>
  <r>
    <n v="0"/>
    <x v="2"/>
    <s v="US"/>
    <s v="USD"/>
    <n v="1409891015"/>
    <n v="1407299015"/>
    <x v="188"/>
    <d v="2014-09-04T23:23:35"/>
    <b v="0"/>
    <n v="0"/>
    <b v="0"/>
    <s v="film &amp; video/drama"/>
    <n v="0"/>
    <s v="-"/>
    <x v="0"/>
    <s v="drama"/>
  </r>
  <r>
    <n v="345"/>
    <x v="2"/>
    <s v="US"/>
    <s v="USD"/>
    <n v="1472920477"/>
    <n v="1467736477"/>
    <x v="189"/>
    <d v="2016-09-03T11:34:37"/>
    <b v="0"/>
    <n v="5"/>
    <b v="0"/>
    <s v="film &amp; video/drama"/>
    <n v="6.8999999999999997E-4"/>
    <n v="69"/>
    <x v="0"/>
    <s v="drama"/>
  </r>
  <r>
    <n v="50"/>
    <x v="2"/>
    <s v="US"/>
    <s v="USD"/>
    <n v="1466091446"/>
    <n v="1465227446"/>
    <x v="190"/>
    <d v="2016-06-16T10:37:26"/>
    <b v="0"/>
    <n v="1"/>
    <b v="0"/>
    <s v="film &amp; video/drama"/>
    <n v="4.1666666666666666E-3"/>
    <n v="50"/>
    <x v="0"/>
    <s v="drama"/>
  </r>
  <r>
    <n v="250"/>
    <x v="2"/>
    <s v="AU"/>
    <s v="AUD"/>
    <n v="1443782138"/>
    <n v="1440326138"/>
    <x v="191"/>
    <d v="2015-10-02T05:35:38"/>
    <b v="0"/>
    <n v="3"/>
    <b v="0"/>
    <s v="film &amp; video/drama"/>
    <n v="0.05"/>
    <n v="83.333333333333329"/>
    <x v="0"/>
    <s v="drama"/>
  </r>
  <r>
    <n v="17"/>
    <x v="2"/>
    <s v="US"/>
    <s v="USD"/>
    <n v="1413572432"/>
    <n v="1410980432"/>
    <x v="192"/>
    <d v="2014-10-17T14:00:32"/>
    <b v="0"/>
    <n v="3"/>
    <b v="0"/>
    <s v="film &amp; video/drama"/>
    <n v="1.7E-5"/>
    <n v="5.666666666666667"/>
    <x v="0"/>
    <s v="drama"/>
  </r>
  <r>
    <n v="0"/>
    <x v="2"/>
    <s v="GB"/>
    <s v="GBP"/>
    <n v="1417217166"/>
    <n v="1412029566"/>
    <x v="193"/>
    <d v="2014-11-28T18:26:06"/>
    <b v="0"/>
    <n v="0"/>
    <b v="0"/>
    <s v="film &amp; video/drama"/>
    <n v="0"/>
    <s v="-"/>
    <x v="0"/>
    <s v="drama"/>
  </r>
  <r>
    <n v="3"/>
    <x v="2"/>
    <s v="GB"/>
    <s v="GBP"/>
    <n v="1457308531"/>
    <n v="1452124531"/>
    <x v="194"/>
    <d v="2016-03-06T18:55:31"/>
    <b v="0"/>
    <n v="3"/>
    <b v="0"/>
    <s v="film &amp; video/drama"/>
    <n v="1.1999999999999999E-3"/>
    <n v="1"/>
    <x v="0"/>
    <s v="drama"/>
  </r>
  <r>
    <n v="0"/>
    <x v="2"/>
    <s v="US"/>
    <s v="USD"/>
    <n v="1436544332"/>
    <n v="1431360332"/>
    <x v="195"/>
    <d v="2015-07-10T11:05:32"/>
    <b v="0"/>
    <n v="0"/>
    <b v="0"/>
    <s v="film &amp; video/drama"/>
    <n v="0"/>
    <s v="-"/>
    <x v="0"/>
    <s v="drama"/>
  </r>
  <r>
    <n v="1465"/>
    <x v="2"/>
    <s v="GB"/>
    <s v="GBP"/>
    <n v="1444510800"/>
    <n v="1442062898"/>
    <x v="196"/>
    <d v="2015-10-10T16:00:00"/>
    <b v="0"/>
    <n v="19"/>
    <b v="0"/>
    <s v="film &amp; video/drama"/>
    <n v="0.41857142857142859"/>
    <n v="77.10526315789474"/>
    <x v="0"/>
    <s v="drama"/>
  </r>
  <r>
    <n v="262"/>
    <x v="2"/>
    <s v="GB"/>
    <s v="GBP"/>
    <n v="1487365200"/>
    <n v="1483734100"/>
    <x v="197"/>
    <d v="2017-02-17T16:00:00"/>
    <b v="0"/>
    <n v="8"/>
    <b v="0"/>
    <s v="film &amp; video/drama"/>
    <n v="0.1048"/>
    <n v="32.75"/>
    <x v="0"/>
    <s v="drama"/>
  </r>
  <r>
    <n v="279"/>
    <x v="2"/>
    <s v="US"/>
    <s v="USD"/>
    <n v="1412500322"/>
    <n v="1409908322"/>
    <x v="198"/>
    <d v="2014-10-05T04:12:02"/>
    <b v="0"/>
    <n v="6"/>
    <b v="0"/>
    <s v="film &amp; video/drama"/>
    <n v="1.116E-2"/>
    <n v="46.5"/>
    <x v="0"/>
    <s v="drama"/>
  </r>
  <r>
    <n v="0"/>
    <x v="2"/>
    <s v="US"/>
    <s v="USD"/>
    <n v="1472698702"/>
    <n v="1470106702"/>
    <x v="199"/>
    <d v="2016-08-31T21:58:22"/>
    <b v="0"/>
    <n v="0"/>
    <b v="0"/>
    <s v="film &amp; video/drama"/>
    <n v="0"/>
    <s v="-"/>
    <x v="0"/>
    <s v="drama"/>
  </r>
  <r>
    <n v="1571.55"/>
    <x v="2"/>
    <s v="US"/>
    <s v="USD"/>
    <n v="1410746403"/>
    <n v="1408154403"/>
    <x v="200"/>
    <d v="2014-09-14T21:00:03"/>
    <b v="0"/>
    <n v="18"/>
    <b v="0"/>
    <s v="film &amp; video/drama"/>
    <n v="0.26192500000000002"/>
    <n v="87.308333333333337"/>
    <x v="0"/>
    <s v="drama"/>
  </r>
  <r>
    <n v="380"/>
    <x v="2"/>
    <s v="US"/>
    <s v="USD"/>
    <n v="1423424329"/>
    <n v="1421696329"/>
    <x v="201"/>
    <d v="2015-02-08T14:38:49"/>
    <b v="0"/>
    <n v="7"/>
    <b v="0"/>
    <s v="film &amp; video/drama"/>
    <n v="0.58461538461538465"/>
    <n v="54.285714285714285"/>
    <x v="0"/>
    <s v="drama"/>
  </r>
  <r>
    <n v="0"/>
    <x v="2"/>
    <s v="US"/>
    <s v="USD"/>
    <n v="1444337940"/>
    <n v="1441750564"/>
    <x v="202"/>
    <d v="2015-10-08T15:59:00"/>
    <b v="0"/>
    <n v="0"/>
    <b v="0"/>
    <s v="film &amp; video/drama"/>
    <n v="0"/>
    <s v="-"/>
    <x v="0"/>
    <s v="drama"/>
  </r>
  <r>
    <n v="746"/>
    <x v="2"/>
    <s v="GB"/>
    <s v="GBP"/>
    <n v="1422562864"/>
    <n v="1417378864"/>
    <x v="203"/>
    <d v="2015-01-29T15:21:04"/>
    <b v="0"/>
    <n v="8"/>
    <b v="0"/>
    <s v="film &amp; video/drama"/>
    <n v="0.2984"/>
    <n v="93.25"/>
    <x v="0"/>
    <s v="drama"/>
  </r>
  <r>
    <n v="152165"/>
    <x v="2"/>
    <s v="AU"/>
    <s v="AUD"/>
    <n v="1470319203"/>
    <n v="1467727203"/>
    <x v="204"/>
    <d v="2016-08-04T09:00:03"/>
    <b v="0"/>
    <n v="1293"/>
    <b v="0"/>
    <s v="film &amp; video/drama"/>
    <n v="0.50721666666666665"/>
    <n v="117.68368136117556"/>
    <x v="0"/>
    <s v="drama"/>
  </r>
  <r>
    <n v="1300"/>
    <x v="2"/>
    <s v="US"/>
    <s v="USD"/>
    <n v="1444144222"/>
    <n v="1441120222"/>
    <x v="205"/>
    <d v="2015-10-06T10:10:22"/>
    <b v="0"/>
    <n v="17"/>
    <b v="0"/>
    <s v="film &amp; video/drama"/>
    <n v="0.16250000000000001"/>
    <n v="76.470588235294116"/>
    <x v="0"/>
    <s v="drama"/>
  </r>
  <r>
    <n v="0"/>
    <x v="2"/>
    <s v="US"/>
    <s v="USD"/>
    <n v="1470441983"/>
    <n v="1468627583"/>
    <x v="206"/>
    <d v="2016-08-05T19:06:23"/>
    <b v="0"/>
    <n v="0"/>
    <b v="0"/>
    <s v="film &amp; video/drama"/>
    <n v="0"/>
    <s v="-"/>
    <x v="0"/>
    <s v="drama"/>
  </r>
  <r>
    <n v="2130"/>
    <x v="2"/>
    <s v="CA"/>
    <s v="CAD"/>
    <n v="1420346638"/>
    <n v="1417754638"/>
    <x v="207"/>
    <d v="2015-01-03T23:43:58"/>
    <b v="0"/>
    <n v="13"/>
    <b v="0"/>
    <s v="film &amp; video/drama"/>
    <n v="0.15214285714285714"/>
    <n v="163.84615384615384"/>
    <x v="0"/>
    <s v="drama"/>
  </r>
  <r>
    <n v="0"/>
    <x v="2"/>
    <s v="AU"/>
    <s v="AUD"/>
    <n v="1418719967"/>
    <n v="1416127967"/>
    <x v="208"/>
    <d v="2014-12-16T03:52:47"/>
    <b v="0"/>
    <n v="0"/>
    <b v="0"/>
    <s v="film &amp; video/drama"/>
    <n v="0"/>
    <s v="-"/>
    <x v="0"/>
    <s v="drama"/>
  </r>
  <r>
    <n v="0"/>
    <x v="2"/>
    <s v="US"/>
    <s v="USD"/>
    <n v="1436566135"/>
    <n v="1433974135"/>
    <x v="209"/>
    <d v="2015-07-10T17:08:55"/>
    <b v="0"/>
    <n v="0"/>
    <b v="0"/>
    <s v="film &amp; video/drama"/>
    <n v="0"/>
    <s v="-"/>
    <x v="0"/>
    <s v="drama"/>
  </r>
  <r>
    <n v="3030"/>
    <x v="2"/>
    <s v="US"/>
    <s v="USD"/>
    <n v="1443675600"/>
    <n v="1441157592"/>
    <x v="210"/>
    <d v="2015-10-01T00:00:00"/>
    <b v="0"/>
    <n v="33"/>
    <b v="0"/>
    <s v="film &amp; video/drama"/>
    <n v="0.2525"/>
    <n v="91.818181818181813"/>
    <x v="0"/>
    <s v="drama"/>
  </r>
  <r>
    <n v="2230"/>
    <x v="2"/>
    <s v="US"/>
    <s v="USD"/>
    <n v="1442634617"/>
    <n v="1440042617"/>
    <x v="211"/>
    <d v="2015-09-18T22:50:17"/>
    <b v="0"/>
    <n v="12"/>
    <b v="0"/>
    <s v="film &amp; video/drama"/>
    <n v="0.44600000000000001"/>
    <n v="185.83333333333334"/>
    <x v="0"/>
    <s v="drama"/>
  </r>
  <r>
    <n v="1"/>
    <x v="2"/>
    <s v="US"/>
    <s v="USD"/>
    <n v="1460837320"/>
    <n v="1455656920"/>
    <x v="212"/>
    <d v="2016-04-16T15:08:40"/>
    <b v="0"/>
    <n v="1"/>
    <b v="0"/>
    <s v="film &amp; video/drama"/>
    <n v="1.5873015873015873E-4"/>
    <n v="1"/>
    <x v="0"/>
    <s v="drama"/>
  </r>
  <r>
    <n v="20"/>
    <x v="2"/>
    <s v="US"/>
    <s v="USD"/>
    <n v="1439734001"/>
    <n v="1437142547"/>
    <x v="213"/>
    <d v="2015-08-16T09:06:41"/>
    <b v="0"/>
    <n v="1"/>
    <b v="0"/>
    <s v="film &amp; video/drama"/>
    <n v="4.0000000000000002E-4"/>
    <n v="20"/>
    <x v="0"/>
    <s v="drama"/>
  </r>
  <r>
    <n v="1"/>
    <x v="2"/>
    <s v="US"/>
    <s v="USD"/>
    <n v="1425655349"/>
    <n v="1420471349"/>
    <x v="214"/>
    <d v="2015-03-06T10:22:29"/>
    <b v="0"/>
    <n v="1"/>
    <b v="0"/>
    <s v="film &amp; video/drama"/>
    <n v="8.0000000000000007E-5"/>
    <n v="1"/>
    <x v="0"/>
    <s v="drama"/>
  </r>
  <r>
    <n v="10"/>
    <x v="2"/>
    <s v="GB"/>
    <s v="GBP"/>
    <n v="1455753540"/>
    <n v="1452058282"/>
    <x v="215"/>
    <d v="2016-02-17T18:59:00"/>
    <b v="0"/>
    <n v="1"/>
    <b v="0"/>
    <s v="film &amp; video/drama"/>
    <n v="2.2727272727272726E-3"/>
    <n v="10"/>
    <x v="0"/>
    <s v="drama"/>
  </r>
  <r>
    <n v="27849.22"/>
    <x v="2"/>
    <s v="US"/>
    <s v="USD"/>
    <n v="1429740037"/>
    <n v="1425423637"/>
    <x v="216"/>
    <d v="2015-04-22T17:00:37"/>
    <b v="0"/>
    <n v="84"/>
    <b v="0"/>
    <s v="film &amp; video/drama"/>
    <n v="0.55698440000000005"/>
    <n v="331.53833333333336"/>
    <x v="0"/>
    <s v="drama"/>
  </r>
  <r>
    <n v="11943"/>
    <x v="2"/>
    <s v="SE"/>
    <s v="SEK"/>
    <n v="1419780149"/>
    <n v="1417101749"/>
    <x v="217"/>
    <d v="2014-12-28T10:22:29"/>
    <b v="0"/>
    <n v="38"/>
    <b v="0"/>
    <s v="film &amp; video/drama"/>
    <n v="0.11942999999999999"/>
    <n v="314.28947368421052"/>
    <x v="0"/>
    <s v="drama"/>
  </r>
  <r>
    <n v="100"/>
    <x v="2"/>
    <s v="US"/>
    <s v="USD"/>
    <n v="1431702289"/>
    <n v="1426518289"/>
    <x v="218"/>
    <d v="2015-05-15T10:04:49"/>
    <b v="0"/>
    <n v="1"/>
    <b v="0"/>
    <s v="film &amp; video/drama"/>
    <n v="0.02"/>
    <n v="100"/>
    <x v="0"/>
    <s v="drama"/>
  </r>
  <r>
    <n v="8815"/>
    <x v="2"/>
    <s v="US"/>
    <s v="USD"/>
    <n v="1459493940"/>
    <n v="1456732225"/>
    <x v="219"/>
    <d v="2016-04-01T01:59:00"/>
    <b v="0"/>
    <n v="76"/>
    <b v="0"/>
    <s v="film &amp; video/drama"/>
    <n v="0.17630000000000001"/>
    <n v="115.98684210526316"/>
    <x v="0"/>
    <s v="drama"/>
  </r>
  <r>
    <n v="360"/>
    <x v="2"/>
    <s v="US"/>
    <s v="USD"/>
    <n v="1440101160"/>
    <n v="1436542030"/>
    <x v="220"/>
    <d v="2015-08-20T15:06:00"/>
    <b v="0"/>
    <n v="3"/>
    <b v="0"/>
    <s v="film &amp; video/drama"/>
    <n v="7.1999999999999998E-3"/>
    <n v="120"/>
    <x v="0"/>
    <s v="drama"/>
  </r>
  <r>
    <n v="0"/>
    <x v="2"/>
    <s v="US"/>
    <s v="USD"/>
    <n v="1427569564"/>
    <n v="1422389164"/>
    <x v="221"/>
    <d v="2015-03-28T14:06:04"/>
    <b v="0"/>
    <n v="0"/>
    <b v="0"/>
    <s v="film &amp; video/drama"/>
    <n v="0"/>
    <s v="-"/>
    <x v="0"/>
    <s v="drama"/>
  </r>
  <r>
    <n v="130"/>
    <x v="2"/>
    <s v="US"/>
    <s v="USD"/>
    <n v="1427423940"/>
    <n v="1422383318"/>
    <x v="222"/>
    <d v="2015-03-26T21:39:00"/>
    <b v="0"/>
    <n v="2"/>
    <b v="0"/>
    <s v="film &amp; video/drama"/>
    <n v="0.13"/>
    <n v="65"/>
    <x v="0"/>
    <s v="drama"/>
  </r>
  <r>
    <n v="0"/>
    <x v="2"/>
    <s v="US"/>
    <s v="USD"/>
    <n v="1463879100"/>
    <n v="1461287350"/>
    <x v="223"/>
    <d v="2016-05-21T20:05:00"/>
    <b v="0"/>
    <n v="0"/>
    <b v="0"/>
    <s v="film &amp; video/drama"/>
    <n v="0"/>
    <s v="-"/>
    <x v="0"/>
    <s v="drama"/>
  </r>
  <r>
    <n v="0"/>
    <x v="2"/>
    <s v="AU"/>
    <s v="AUD"/>
    <n v="1436506726"/>
    <n v="1431322726"/>
    <x v="224"/>
    <d v="2015-07-10T00:38:46"/>
    <b v="0"/>
    <n v="0"/>
    <b v="0"/>
    <s v="film &amp; video/drama"/>
    <n v="0"/>
    <s v="-"/>
    <x v="0"/>
    <s v="drama"/>
  </r>
  <r>
    <n v="0"/>
    <x v="2"/>
    <s v="US"/>
    <s v="USD"/>
    <n v="1460153054"/>
    <n v="1457564654"/>
    <x v="225"/>
    <d v="2016-04-08T17:04:14"/>
    <b v="0"/>
    <n v="0"/>
    <b v="0"/>
    <s v="film &amp; video/drama"/>
    <n v="0"/>
    <s v="-"/>
    <x v="0"/>
    <s v="drama"/>
  </r>
  <r>
    <n v="250"/>
    <x v="2"/>
    <s v="GB"/>
    <s v="GBP"/>
    <n v="1433064540"/>
    <n v="1428854344"/>
    <x v="226"/>
    <d v="2015-05-31T04:29:00"/>
    <b v="0"/>
    <n v="2"/>
    <b v="0"/>
    <s v="film &amp; video/drama"/>
    <n v="8.6206896551724137E-3"/>
    <n v="125"/>
    <x v="0"/>
    <s v="drama"/>
  </r>
  <r>
    <n v="0"/>
    <x v="2"/>
    <s v="US"/>
    <s v="USD"/>
    <n v="1436477241"/>
    <n v="1433885241"/>
    <x v="227"/>
    <d v="2015-07-09T16:27:21"/>
    <b v="0"/>
    <n v="0"/>
    <b v="0"/>
    <s v="film &amp; video/drama"/>
    <n v="0"/>
    <s v="-"/>
    <x v="0"/>
    <s v="drama"/>
  </r>
  <r>
    <n v="0"/>
    <x v="2"/>
    <s v="GB"/>
    <s v="GBP"/>
    <n v="1433176105"/>
    <n v="1427992105"/>
    <x v="228"/>
    <d v="2015-06-01T11:28:25"/>
    <b v="0"/>
    <n v="0"/>
    <b v="0"/>
    <s v="film &amp; video/drama"/>
    <n v="0"/>
    <s v="-"/>
    <x v="0"/>
    <s v="drama"/>
  </r>
  <r>
    <n v="0"/>
    <x v="2"/>
    <s v="DE"/>
    <s v="EUR"/>
    <n v="1455402297"/>
    <n v="1452810297"/>
    <x v="229"/>
    <d v="2016-02-13T17:24:57"/>
    <b v="0"/>
    <n v="0"/>
    <b v="0"/>
    <s v="film &amp; video/drama"/>
    <n v="0"/>
    <s v="-"/>
    <x v="0"/>
    <s v="drama"/>
  </r>
  <r>
    <n v="60"/>
    <x v="2"/>
    <s v="US"/>
    <s v="USD"/>
    <n v="1433443151"/>
    <n v="1430851151"/>
    <x v="230"/>
    <d v="2015-06-04T13:39:11"/>
    <b v="0"/>
    <n v="2"/>
    <b v="0"/>
    <s v="film &amp; video/drama"/>
    <n v="4.0000000000000001E-3"/>
    <n v="30"/>
    <x v="0"/>
    <s v="drama"/>
  </r>
  <r>
    <n v="0"/>
    <x v="2"/>
    <s v="US"/>
    <s v="USD"/>
    <n v="1451775651"/>
    <n v="1449183651"/>
    <x v="231"/>
    <d v="2016-01-02T18:00:51"/>
    <b v="0"/>
    <n v="0"/>
    <b v="0"/>
    <s v="film &amp; video/drama"/>
    <n v="0"/>
    <s v="-"/>
    <x v="0"/>
    <s v="drama"/>
  </r>
  <r>
    <n v="110"/>
    <x v="2"/>
    <s v="GB"/>
    <s v="GBP"/>
    <n v="1425066546"/>
    <n v="1422474546"/>
    <x v="232"/>
    <d v="2015-02-27T14:49:06"/>
    <b v="0"/>
    <n v="7"/>
    <b v="0"/>
    <s v="film &amp; video/drama"/>
    <n v="2.75E-2"/>
    <n v="15.714285714285714"/>
    <x v="0"/>
    <s v="drama"/>
  </r>
  <r>
    <n v="0"/>
    <x v="2"/>
    <s v="US"/>
    <s v="USD"/>
    <n v="1475185972"/>
    <n v="1472593972"/>
    <x v="233"/>
    <d v="2016-09-29T16:52:52"/>
    <b v="0"/>
    <n v="0"/>
    <b v="0"/>
    <s v="film &amp; video/drama"/>
    <n v="0"/>
    <s v="-"/>
    <x v="0"/>
    <s v="drama"/>
  </r>
  <r>
    <n v="401"/>
    <x v="2"/>
    <s v="US"/>
    <s v="USD"/>
    <n v="1434847859"/>
    <n v="1431391859"/>
    <x v="234"/>
    <d v="2015-06-20T19:50:59"/>
    <b v="0"/>
    <n v="5"/>
    <b v="0"/>
    <s v="film &amp; video/drama"/>
    <n v="0.40100000000000002"/>
    <n v="80.2"/>
    <x v="0"/>
    <s v="drama"/>
  </r>
  <r>
    <n v="0"/>
    <x v="2"/>
    <s v="US"/>
    <s v="USD"/>
    <n v="1436478497"/>
    <n v="1433886497"/>
    <x v="235"/>
    <d v="2015-07-09T16:48:17"/>
    <b v="0"/>
    <n v="0"/>
    <b v="0"/>
    <s v="film &amp; video/drama"/>
    <n v="0"/>
    <s v="-"/>
    <x v="0"/>
    <s v="drama"/>
  </r>
  <r>
    <n v="0"/>
    <x v="2"/>
    <s v="US"/>
    <s v="USD"/>
    <n v="1451952000"/>
    <n v="1447380099"/>
    <x v="236"/>
    <d v="2016-01-04T19:00:00"/>
    <b v="0"/>
    <n v="0"/>
    <b v="0"/>
    <s v="film &amp; video/drama"/>
    <n v="0"/>
    <s v="-"/>
    <x v="0"/>
    <s v="drama"/>
  </r>
  <r>
    <n v="50"/>
    <x v="2"/>
    <s v="US"/>
    <s v="USD"/>
    <n v="1457445069"/>
    <n v="1452261069"/>
    <x v="237"/>
    <d v="2016-03-08T08:51:09"/>
    <b v="0"/>
    <n v="1"/>
    <b v="0"/>
    <s v="film &amp; video/drama"/>
    <n v="3.3333333333333335E-3"/>
    <n v="50"/>
    <x v="0"/>
    <s v="drama"/>
  </r>
  <r>
    <n v="0"/>
    <x v="2"/>
    <s v="US"/>
    <s v="USD"/>
    <n v="1483088400"/>
    <n v="1481324760"/>
    <x v="238"/>
    <d v="2016-12-30T04:00:00"/>
    <b v="0"/>
    <n v="0"/>
    <b v="0"/>
    <s v="film &amp; video/drama"/>
    <n v="0"/>
    <s v="-"/>
    <x v="0"/>
    <s v="drama"/>
  </r>
  <r>
    <n v="250"/>
    <x v="2"/>
    <s v="AU"/>
    <s v="AUD"/>
    <n v="1446984000"/>
    <n v="1445308730"/>
    <x v="239"/>
    <d v="2015-11-08T07:00:00"/>
    <b v="0"/>
    <n v="5"/>
    <b v="0"/>
    <s v="film &amp; video/drama"/>
    <n v="0.25"/>
    <n v="50"/>
    <x v="0"/>
    <s v="drama"/>
  </r>
  <r>
    <n v="16145.12"/>
    <x v="0"/>
    <s v="US"/>
    <s v="USD"/>
    <n v="1367773211"/>
    <n v="1363885211"/>
    <x v="240"/>
    <d v="2013-05-05T12:00:11"/>
    <b v="1"/>
    <n v="137"/>
    <b v="1"/>
    <s v="film &amp; video/documentary"/>
    <n v="1.0763413333333334"/>
    <n v="117.84759124087591"/>
    <x v="0"/>
    <s v="documentary"/>
  </r>
  <r>
    <n v="41000"/>
    <x v="0"/>
    <s v="US"/>
    <s v="USD"/>
    <n v="1419180304"/>
    <n v="1415292304"/>
    <x v="241"/>
    <d v="2014-12-21T11:45:04"/>
    <b v="1"/>
    <n v="376"/>
    <b v="1"/>
    <s v="film &amp; video/documentary"/>
    <n v="1.1263736263736264"/>
    <n v="109.04255319148936"/>
    <x v="0"/>
    <s v="documentary"/>
  </r>
  <r>
    <n v="14750"/>
    <x v="0"/>
    <s v="US"/>
    <s v="USD"/>
    <n v="1324381790"/>
    <n v="1321357790"/>
    <x v="242"/>
    <d v="2011-12-20T06:49:50"/>
    <b v="1"/>
    <n v="202"/>
    <b v="1"/>
    <s v="film &amp; video/documentary"/>
    <n v="1.1346153846153846"/>
    <n v="73.019801980198025"/>
    <x v="0"/>
    <s v="documentary"/>
  </r>
  <r>
    <n v="25648"/>
    <x v="0"/>
    <s v="US"/>
    <s v="USD"/>
    <n v="1393031304"/>
    <n v="1390439304"/>
    <x v="243"/>
    <d v="2014-02-21T20:08:24"/>
    <b v="1"/>
    <n v="328"/>
    <b v="1"/>
    <s v="film &amp; video/documentary"/>
    <n v="1.0259199999999999"/>
    <n v="78.195121951219505"/>
    <x v="0"/>
    <s v="documentary"/>
  </r>
  <r>
    <n v="3981.5"/>
    <x v="0"/>
    <s v="US"/>
    <s v="USD"/>
    <n v="1268723160"/>
    <n v="1265269559"/>
    <x v="244"/>
    <d v="2010-03-16T02:06:00"/>
    <b v="1"/>
    <n v="84"/>
    <b v="1"/>
    <s v="film &amp; video/documentary"/>
    <n v="1.1375714285714287"/>
    <n v="47.398809523809526"/>
    <x v="0"/>
    <s v="documentary"/>
  </r>
  <r>
    <n v="5186"/>
    <x v="0"/>
    <s v="US"/>
    <s v="USD"/>
    <n v="1345079785"/>
    <n v="1342487785"/>
    <x v="245"/>
    <d v="2012-08-15T20:16:25"/>
    <b v="1"/>
    <n v="96"/>
    <b v="1"/>
    <s v="film &amp; video/documentary"/>
    <n v="1.0371999999999999"/>
    <n v="54.020833333333336"/>
    <x v="0"/>
    <s v="documentary"/>
  </r>
  <r>
    <n v="15273"/>
    <x v="0"/>
    <s v="US"/>
    <s v="USD"/>
    <n v="1292665405"/>
    <n v="1288341805"/>
    <x v="246"/>
    <d v="2010-12-18T04:43:25"/>
    <b v="1"/>
    <n v="223"/>
    <b v="1"/>
    <s v="film &amp; video/documentary"/>
    <n v="3.0546000000000002"/>
    <n v="68.488789237668158"/>
    <x v="0"/>
    <s v="documentary"/>
  </r>
  <r>
    <n v="6705"/>
    <x v="0"/>
    <s v="US"/>
    <s v="USD"/>
    <n v="1287200340"/>
    <n v="1284042614"/>
    <x v="247"/>
    <d v="2010-10-15T22:39:00"/>
    <b v="1"/>
    <n v="62"/>
    <b v="1"/>
    <s v="film &amp; video/documentary"/>
    <n v="1.341"/>
    <n v="108.14516129032258"/>
    <x v="0"/>
    <s v="documentary"/>
  </r>
  <r>
    <n v="86133"/>
    <x v="0"/>
    <s v="US"/>
    <s v="USD"/>
    <n v="1325961309"/>
    <n v="1322073309"/>
    <x v="248"/>
    <d v="2012-01-07T13:35:09"/>
    <b v="1"/>
    <n v="146"/>
    <b v="1"/>
    <s v="film &amp; video/documentary"/>
    <n v="1.0133294117647058"/>
    <n v="589.95205479452056"/>
    <x v="0"/>
    <s v="documentary"/>
  </r>
  <r>
    <n v="11292"/>
    <x v="0"/>
    <s v="US"/>
    <s v="USD"/>
    <n v="1282498800"/>
    <n v="1275603020"/>
    <x v="249"/>
    <d v="2010-08-22T12:40:00"/>
    <b v="1"/>
    <n v="235"/>
    <b v="1"/>
    <s v="film &amp; video/documentary"/>
    <n v="1.1292"/>
    <n v="48.051063829787232"/>
    <x v="0"/>
    <s v="documentary"/>
  </r>
  <r>
    <n v="31675"/>
    <x v="0"/>
    <s v="US"/>
    <s v="USD"/>
    <n v="1370525691"/>
    <n v="1367933691"/>
    <x v="250"/>
    <d v="2013-06-06T08:34:51"/>
    <b v="1"/>
    <n v="437"/>
    <b v="1"/>
    <s v="film &amp; video/documentary"/>
    <n v="1.0558333333333334"/>
    <n v="72.482837528604122"/>
    <x v="0"/>
    <s v="documentary"/>
  </r>
  <r>
    <n v="4395"/>
    <x v="0"/>
    <s v="US"/>
    <s v="USD"/>
    <n v="1337194800"/>
    <n v="1334429646"/>
    <x v="251"/>
    <d v="2012-05-16T14:00:00"/>
    <b v="1"/>
    <n v="77"/>
    <b v="1"/>
    <s v="film &amp; video/documentary"/>
    <n v="1.2557142857142858"/>
    <n v="57.077922077922075"/>
    <x v="0"/>
    <s v="documentary"/>
  </r>
  <r>
    <n v="9228"/>
    <x v="0"/>
    <s v="US"/>
    <s v="USD"/>
    <n v="1275364740"/>
    <n v="1269878058"/>
    <x v="252"/>
    <d v="2010-05-31T22:59:00"/>
    <b v="1"/>
    <n v="108"/>
    <b v="1"/>
    <s v="film &amp; video/documentary"/>
    <n v="1.8455999999999999"/>
    <n v="85.444444444444443"/>
    <x v="0"/>
    <s v="documentary"/>
  </r>
  <r>
    <n v="1511"/>
    <x v="0"/>
    <s v="US"/>
    <s v="USD"/>
    <n v="1329320235"/>
    <n v="1326728235"/>
    <x v="253"/>
    <d v="2012-02-15T10:37:15"/>
    <b v="1"/>
    <n v="7"/>
    <b v="1"/>
    <s v="film &amp; video/documentary"/>
    <n v="1.0073333333333334"/>
    <n v="215.85714285714286"/>
    <x v="0"/>
    <s v="documentary"/>
  </r>
  <r>
    <n v="28067.34"/>
    <x v="0"/>
    <s v="US"/>
    <s v="USD"/>
    <n v="1445047200"/>
    <n v="1442443910"/>
    <x v="254"/>
    <d v="2015-10-16T21:00:00"/>
    <b v="1"/>
    <n v="314"/>
    <b v="1"/>
    <s v="film &amp; video/documentary"/>
    <n v="1.1694724999999999"/>
    <n v="89.38643312101911"/>
    <x v="0"/>
    <s v="documentary"/>
  </r>
  <r>
    <n v="8538.66"/>
    <x v="0"/>
    <s v="US"/>
    <s v="USD"/>
    <n v="1300275482"/>
    <n v="1297687082"/>
    <x v="255"/>
    <d v="2011-03-16T06:38:02"/>
    <b v="1"/>
    <n v="188"/>
    <b v="1"/>
    <s v="film &amp; video/documentary"/>
    <n v="1.0673325"/>
    <n v="45.418404255319146"/>
    <x v="0"/>
    <s v="documentary"/>
  </r>
  <r>
    <n v="18083"/>
    <x v="0"/>
    <s v="US"/>
    <s v="USD"/>
    <n v="1363458467"/>
    <n v="1360866467"/>
    <x v="256"/>
    <d v="2013-03-16T13:27:47"/>
    <b v="1"/>
    <n v="275"/>
    <b v="1"/>
    <s v="film &amp; video/documentary"/>
    <n v="1.391"/>
    <n v="65.756363636363631"/>
    <x v="0"/>
    <s v="documentary"/>
  </r>
  <r>
    <n v="37354.269999999997"/>
    <x v="0"/>
    <s v="US"/>
    <s v="USD"/>
    <n v="1463670162"/>
    <n v="1461078162"/>
    <x v="257"/>
    <d v="2016-05-19T10:02:42"/>
    <b v="1"/>
    <n v="560"/>
    <b v="1"/>
    <s v="film &amp; video/documentary"/>
    <n v="1.0672648571428571"/>
    <n v="66.70405357142856"/>
    <x v="0"/>
    <s v="documentary"/>
  </r>
  <r>
    <n v="57342"/>
    <x v="0"/>
    <s v="US"/>
    <s v="USD"/>
    <n v="1308359666"/>
    <n v="1305767666"/>
    <x v="258"/>
    <d v="2011-06-17T20:14:26"/>
    <b v="1"/>
    <n v="688"/>
    <b v="1"/>
    <s v="film &amp; video/documentary"/>
    <n v="1.9114"/>
    <n v="83.345930232558146"/>
    <x v="0"/>
    <s v="documentary"/>
  </r>
  <r>
    <n v="98953.42"/>
    <x v="0"/>
    <s v="US"/>
    <s v="USD"/>
    <n v="1428514969"/>
    <n v="1425922969"/>
    <x v="259"/>
    <d v="2015-04-08T12:42:49"/>
    <b v="1"/>
    <n v="942"/>
    <b v="1"/>
    <s v="film &amp; video/documentary"/>
    <n v="1.3193789333333332"/>
    <n v="105.04609341825902"/>
    <x v="0"/>
    <s v="documentary"/>
  </r>
  <r>
    <n v="10640"/>
    <x v="0"/>
    <s v="US"/>
    <s v="USD"/>
    <n v="1279360740"/>
    <n v="1275415679"/>
    <x v="260"/>
    <d v="2010-07-17T04:59:00"/>
    <b v="1"/>
    <n v="88"/>
    <b v="1"/>
    <s v="film &amp; video/documentary"/>
    <n v="1.0640000000000001"/>
    <n v="120.90909090909091"/>
    <x v="0"/>
    <s v="documentary"/>
  </r>
  <r>
    <n v="21480"/>
    <x v="0"/>
    <s v="US"/>
    <s v="USD"/>
    <n v="1339080900"/>
    <n v="1334783704"/>
    <x v="261"/>
    <d v="2012-06-07T09:55:00"/>
    <b v="1"/>
    <n v="220"/>
    <b v="1"/>
    <s v="film &amp; video/documentary"/>
    <n v="1.0740000000000001"/>
    <n v="97.63636363636364"/>
    <x v="0"/>
    <s v="documentary"/>
  </r>
  <r>
    <n v="6000"/>
    <x v="0"/>
    <s v="US"/>
    <s v="USD"/>
    <n v="1298699828"/>
    <n v="1294811828"/>
    <x v="262"/>
    <d v="2011-02-26T00:57:08"/>
    <b v="1"/>
    <n v="145"/>
    <b v="1"/>
    <s v="film &amp; video/documentary"/>
    <n v="2.4"/>
    <n v="41.379310344827587"/>
    <x v="0"/>
    <s v="documentary"/>
  </r>
  <r>
    <n v="29520.27"/>
    <x v="0"/>
    <s v="US"/>
    <s v="USD"/>
    <n v="1348786494"/>
    <n v="1346194494"/>
    <x v="263"/>
    <d v="2012-09-27T17:54:54"/>
    <b v="1"/>
    <n v="963"/>
    <b v="1"/>
    <s v="film &amp; video/documentary"/>
    <n v="1.1808107999999999"/>
    <n v="30.654485981308412"/>
    <x v="0"/>
    <s v="documentary"/>
  </r>
  <r>
    <n v="5910"/>
    <x v="0"/>
    <s v="US"/>
    <s v="USD"/>
    <n v="1336747995"/>
    <n v="1334155995"/>
    <x v="264"/>
    <d v="2012-05-11T09:53:15"/>
    <b v="1"/>
    <n v="91"/>
    <b v="1"/>
    <s v="film &amp; video/documentary"/>
    <n v="1.1819999999999999"/>
    <n v="64.945054945054949"/>
    <x v="0"/>
    <s v="documentary"/>
  </r>
  <r>
    <n v="5555"/>
    <x v="0"/>
    <s v="US"/>
    <s v="USD"/>
    <n v="1273522560"/>
    <n v="1269928430"/>
    <x v="265"/>
    <d v="2010-05-10T15:16:00"/>
    <b v="1"/>
    <n v="58"/>
    <b v="1"/>
    <s v="film &amp; video/documentary"/>
    <n v="1.111"/>
    <n v="95.775862068965523"/>
    <x v="0"/>
    <s v="documentary"/>
  </r>
  <r>
    <n v="1455"/>
    <x v="0"/>
    <s v="US"/>
    <s v="USD"/>
    <n v="1271994660"/>
    <n v="1264565507"/>
    <x v="266"/>
    <d v="2010-04-22T22:51:00"/>
    <b v="1"/>
    <n v="36"/>
    <b v="1"/>
    <s v="film &amp; video/documentary"/>
    <n v="1.4550000000000001"/>
    <n v="40.416666666666664"/>
    <x v="0"/>
    <s v="documentary"/>
  </r>
  <r>
    <n v="12965.44"/>
    <x v="0"/>
    <s v="GB"/>
    <s v="GBP"/>
    <n v="1403693499"/>
    <n v="1401101499"/>
    <x v="267"/>
    <d v="2014-06-25T05:51:39"/>
    <b v="1"/>
    <n v="165"/>
    <b v="1"/>
    <s v="film &amp; video/documentary"/>
    <n v="1.3162883248730965"/>
    <n v="78.578424242424248"/>
    <x v="0"/>
    <s v="documentary"/>
  </r>
  <r>
    <n v="5570"/>
    <x v="0"/>
    <s v="US"/>
    <s v="USD"/>
    <n v="1320640778"/>
    <n v="1316749178"/>
    <x v="268"/>
    <d v="2011-11-06T23:39:38"/>
    <b v="1"/>
    <n v="111"/>
    <b v="1"/>
    <s v="film &amp; video/documentary"/>
    <n v="1.1140000000000001"/>
    <n v="50.18018018018018"/>
    <x v="0"/>
    <s v="documentary"/>
  </r>
  <r>
    <n v="147233.76999999999"/>
    <x v="0"/>
    <s v="AU"/>
    <s v="AUD"/>
    <n v="1487738622"/>
    <n v="1485146622"/>
    <x v="269"/>
    <d v="2017-02-21T23:43:42"/>
    <b v="1"/>
    <n v="1596"/>
    <b v="1"/>
    <s v="film &amp; video/documentary"/>
    <n v="1.4723377"/>
    <n v="92.251735588972423"/>
    <x v="0"/>
    <s v="documentary"/>
  </r>
  <r>
    <n v="3510"/>
    <x v="0"/>
    <s v="US"/>
    <s v="USD"/>
    <n v="1306296000"/>
    <n v="1301950070"/>
    <x v="270"/>
    <d v="2011-05-24T23:00:00"/>
    <b v="1"/>
    <n v="61"/>
    <b v="1"/>
    <s v="film &amp; video/documentary"/>
    <n v="1.5260869565217392"/>
    <n v="57.540983606557376"/>
    <x v="0"/>
    <s v="documentary"/>
  </r>
  <r>
    <n v="31404"/>
    <x v="0"/>
    <s v="US"/>
    <s v="USD"/>
    <n v="1388649600"/>
    <n v="1386123861"/>
    <x v="271"/>
    <d v="2014-01-02T03:00:00"/>
    <b v="1"/>
    <n v="287"/>
    <b v="1"/>
    <s v="film &amp; video/documentary"/>
    <n v="1.0468"/>
    <n v="109.42160278745645"/>
    <x v="0"/>
    <s v="documentary"/>
  </r>
  <r>
    <n v="5323.01"/>
    <x v="0"/>
    <s v="US"/>
    <s v="USD"/>
    <n v="1272480540"/>
    <n v="1267220191"/>
    <x v="272"/>
    <d v="2010-04-28T13:49:00"/>
    <b v="1"/>
    <n v="65"/>
    <b v="1"/>
    <s v="film &amp; video/documentary"/>
    <n v="1.7743366666666667"/>
    <n v="81.892461538461546"/>
    <x v="0"/>
    <s v="documentary"/>
  </r>
  <r>
    <n v="5388.79"/>
    <x v="0"/>
    <s v="US"/>
    <s v="USD"/>
    <n v="1309694266"/>
    <n v="1307102266"/>
    <x v="273"/>
    <d v="2011-07-03T06:57:46"/>
    <b v="1"/>
    <n v="118"/>
    <b v="1"/>
    <s v="film &amp; video/documentary"/>
    <n v="1.077758"/>
    <n v="45.667711864406776"/>
    <x v="0"/>
    <s v="documentary"/>
  </r>
  <r>
    <n v="6240"/>
    <x v="0"/>
    <s v="US"/>
    <s v="USD"/>
    <n v="1333609140"/>
    <n v="1330638829"/>
    <x v="274"/>
    <d v="2012-04-05T01:59:00"/>
    <b v="1"/>
    <n v="113"/>
    <b v="1"/>
    <s v="film &amp; video/documentary"/>
    <n v="1.56"/>
    <n v="55.221238938053098"/>
    <x v="0"/>
    <s v="documentary"/>
  </r>
  <r>
    <n v="21679"/>
    <x v="0"/>
    <s v="US"/>
    <s v="USD"/>
    <n v="1352511966"/>
    <n v="1349916366"/>
    <x v="275"/>
    <d v="2012-11-09T20:46:06"/>
    <b v="1"/>
    <n v="332"/>
    <b v="1"/>
    <s v="film &amp; video/documentary"/>
    <n v="1.08395"/>
    <n v="65.298192771084331"/>
    <x v="0"/>
    <s v="documentary"/>
  </r>
  <r>
    <n v="5904"/>
    <x v="0"/>
    <s v="US"/>
    <s v="USD"/>
    <n v="1335574674"/>
    <n v="1330394274"/>
    <x v="276"/>
    <d v="2012-04-27T19:57:54"/>
    <b v="1"/>
    <n v="62"/>
    <b v="1"/>
    <s v="film &amp; video/documentary"/>
    <n v="1.476"/>
    <n v="95.225806451612897"/>
    <x v="0"/>
    <s v="documentary"/>
  </r>
  <r>
    <n v="71748"/>
    <x v="0"/>
    <s v="US"/>
    <s v="USD"/>
    <n v="1432416219"/>
    <n v="1429824219"/>
    <x v="277"/>
    <d v="2015-05-23T16:23:39"/>
    <b v="1"/>
    <n v="951"/>
    <b v="1"/>
    <s v="film &amp; video/documentary"/>
    <n v="1.1038153846153846"/>
    <n v="75.444794952681391"/>
    <x v="0"/>
    <s v="documentary"/>
  </r>
  <r>
    <n v="40594"/>
    <x v="0"/>
    <s v="US"/>
    <s v="USD"/>
    <n v="1350003539"/>
    <n v="1347411539"/>
    <x v="278"/>
    <d v="2012-10-11T19:58:59"/>
    <b v="1"/>
    <n v="415"/>
    <b v="1"/>
    <s v="film &amp; video/documentary"/>
    <n v="1.5034814814814814"/>
    <n v="97.816867469879512"/>
    <x v="0"/>
    <s v="documentary"/>
  </r>
  <r>
    <n v="26744.11"/>
    <x v="0"/>
    <s v="US"/>
    <s v="USD"/>
    <n v="1488160860"/>
    <n v="1485237096"/>
    <x v="279"/>
    <d v="2017-02-26T21:01:00"/>
    <b v="1"/>
    <n v="305"/>
    <b v="1"/>
    <s v="film &amp; video/documentary"/>
    <n v="1.5731829411764706"/>
    <n v="87.685606557377056"/>
    <x v="0"/>
    <s v="documentary"/>
  </r>
  <r>
    <n v="117108"/>
    <x v="0"/>
    <s v="US"/>
    <s v="USD"/>
    <n v="1401459035"/>
    <n v="1397571035"/>
    <x v="280"/>
    <d v="2014-05-30T09:10:35"/>
    <b v="1"/>
    <n v="2139"/>
    <b v="1"/>
    <s v="film &amp; video/documentary"/>
    <n v="1.5614399999999999"/>
    <n v="54.748948106591868"/>
    <x v="0"/>
    <s v="documentary"/>
  </r>
  <r>
    <n v="6632.32"/>
    <x v="0"/>
    <s v="US"/>
    <s v="USD"/>
    <n v="1249932360"/>
    <n v="1242532513"/>
    <x v="281"/>
    <d v="2009-08-10T14:26:00"/>
    <b v="1"/>
    <n v="79"/>
    <b v="1"/>
    <s v="film &amp; video/documentary"/>
    <n v="1.2058763636363636"/>
    <n v="83.953417721518989"/>
    <x v="0"/>
    <s v="documentary"/>
  </r>
  <r>
    <n v="45535"/>
    <x v="0"/>
    <s v="US"/>
    <s v="USD"/>
    <n v="1266876000"/>
    <n v="1263679492"/>
    <x v="282"/>
    <d v="2010-02-22T17:00:00"/>
    <b v="1"/>
    <n v="179"/>
    <b v="1"/>
    <s v="film &amp; video/documentary"/>
    <n v="1.0118888888888888"/>
    <n v="254.38547486033519"/>
    <x v="0"/>
    <s v="documentary"/>
  </r>
  <r>
    <n v="20569.05"/>
    <x v="0"/>
    <s v="US"/>
    <s v="USD"/>
    <n v="1306904340"/>
    <n v="1305219744"/>
    <x v="283"/>
    <d v="2011-05-31T23:59:00"/>
    <b v="1"/>
    <n v="202"/>
    <b v="1"/>
    <s v="film &amp; video/documentary"/>
    <n v="1.142725"/>
    <n v="101.8269801980198"/>
    <x v="0"/>
    <s v="documentary"/>
  </r>
  <r>
    <n v="41850.46"/>
    <x v="0"/>
    <s v="US"/>
    <s v="USD"/>
    <n v="1327167780"/>
    <n v="1325007780"/>
    <x v="284"/>
    <d v="2012-01-21T12:43:00"/>
    <b v="1"/>
    <n v="760"/>
    <b v="1"/>
    <s v="film &amp; video/documentary"/>
    <n v="1.0462615"/>
    <n v="55.066394736842106"/>
    <x v="0"/>
    <s v="documentary"/>
  </r>
  <r>
    <n v="32035.51"/>
    <x v="0"/>
    <s v="US"/>
    <s v="USD"/>
    <n v="1379614128"/>
    <n v="1377022128"/>
    <x v="285"/>
    <d v="2013-09-19T13:08:48"/>
    <b v="1"/>
    <n v="563"/>
    <b v="1"/>
    <s v="film &amp; video/documentary"/>
    <n v="2.2882507142857142"/>
    <n v="56.901438721136763"/>
    <x v="0"/>
    <s v="documentary"/>
  </r>
  <r>
    <n v="16373"/>
    <x v="0"/>
    <s v="US"/>
    <s v="USD"/>
    <n v="1364236524"/>
    <n v="1360352124"/>
    <x v="286"/>
    <d v="2013-03-25T13:35:24"/>
    <b v="1"/>
    <n v="135"/>
    <b v="1"/>
    <s v="film &amp; video/documentary"/>
    <n v="1.0915333333333332"/>
    <n v="121.28148148148148"/>
    <x v="0"/>
    <s v="documentary"/>
  </r>
  <r>
    <n v="26445"/>
    <x v="0"/>
    <s v="US"/>
    <s v="USD"/>
    <n v="1351828800"/>
    <n v="1349160018"/>
    <x v="287"/>
    <d v="2012-11-01T23:00:00"/>
    <b v="1"/>
    <n v="290"/>
    <b v="1"/>
    <s v="film &amp; video/documentary"/>
    <n v="1.7629999999999999"/>
    <n v="91.189655172413794"/>
    <x v="0"/>
    <s v="documentary"/>
  </r>
  <r>
    <n v="51605.31"/>
    <x v="0"/>
    <s v="US"/>
    <s v="USD"/>
    <n v="1340683393"/>
    <n v="1337659393"/>
    <x v="288"/>
    <d v="2012-06-25T23:03:13"/>
    <b v="1"/>
    <n v="447"/>
    <b v="1"/>
    <s v="film &amp; video/documentary"/>
    <n v="1.0321061999999999"/>
    <n v="115.44812080536913"/>
    <x v="0"/>
    <s v="documentary"/>
  </r>
  <r>
    <n v="15723"/>
    <x v="0"/>
    <s v="GB"/>
    <s v="GBP"/>
    <n v="1383389834"/>
    <n v="1380797834"/>
    <x v="289"/>
    <d v="2013-11-02T05:57:14"/>
    <b v="1"/>
    <n v="232"/>
    <b v="1"/>
    <s v="film &amp; video/documentary"/>
    <n v="1.0482"/>
    <n v="67.771551724137936"/>
    <x v="0"/>
    <s v="documentary"/>
  </r>
  <r>
    <n v="4800.8"/>
    <x v="0"/>
    <s v="US"/>
    <s v="USD"/>
    <n v="1296633540"/>
    <n v="1292316697"/>
    <x v="290"/>
    <d v="2011-02-02T02:59:00"/>
    <b v="1"/>
    <n v="168"/>
    <b v="1"/>
    <s v="film &amp; video/documentary"/>
    <n v="1.0668444444444445"/>
    <n v="28.576190476190476"/>
    <x v="0"/>
    <s v="documentary"/>
  </r>
  <r>
    <n v="6001"/>
    <x v="0"/>
    <s v="US"/>
    <s v="USD"/>
    <n v="1367366460"/>
    <n v="1365791246"/>
    <x v="291"/>
    <d v="2013-04-30T19:01:00"/>
    <b v="1"/>
    <n v="128"/>
    <b v="1"/>
    <s v="film &amp; video/documentary"/>
    <n v="1.2001999999999999"/>
    <n v="46.8828125"/>
    <x v="0"/>
    <s v="documentary"/>
  </r>
  <r>
    <n v="76130.2"/>
    <x v="0"/>
    <s v="US"/>
    <s v="USD"/>
    <n v="1319860740"/>
    <n v="1317064599"/>
    <x v="292"/>
    <d v="2011-10-28T22:59:00"/>
    <b v="1"/>
    <n v="493"/>
    <b v="1"/>
    <s v="film &amp; video/documentary"/>
    <n v="1.0150693333333334"/>
    <n v="154.42231237322514"/>
    <x v="0"/>
    <s v="documentary"/>
  </r>
  <r>
    <n v="26360"/>
    <x v="0"/>
    <s v="US"/>
    <s v="USD"/>
    <n v="1398009714"/>
    <n v="1395417714"/>
    <x v="293"/>
    <d v="2014-04-20T11:01:54"/>
    <b v="1"/>
    <n v="131"/>
    <b v="1"/>
    <s v="film &amp; video/documentary"/>
    <n v="1.0138461538461538"/>
    <n v="201.22137404580153"/>
    <x v="0"/>
    <s v="documentary"/>
  </r>
  <r>
    <n v="5000"/>
    <x v="0"/>
    <s v="US"/>
    <s v="USD"/>
    <n v="1279555200"/>
    <n v="1276480894"/>
    <x v="294"/>
    <d v="2010-07-19T11:00:00"/>
    <b v="1"/>
    <n v="50"/>
    <b v="1"/>
    <s v="film &amp; video/documentary"/>
    <n v="1"/>
    <n v="100"/>
    <x v="0"/>
    <s v="documentary"/>
  </r>
  <r>
    <n v="66554.559999999998"/>
    <x v="0"/>
    <s v="US"/>
    <s v="USD"/>
    <n v="1383264000"/>
    <n v="1378080409"/>
    <x v="295"/>
    <d v="2013-10-31T19:00:00"/>
    <b v="1"/>
    <n v="665"/>
    <b v="1"/>
    <s v="film &amp; video/documentary"/>
    <n v="1.3310911999999999"/>
    <n v="100.08204511278196"/>
    <x v="0"/>
    <s v="documentary"/>
  </r>
  <r>
    <n v="29681.55"/>
    <x v="0"/>
    <s v="US"/>
    <s v="USD"/>
    <n v="1347017083"/>
    <n v="1344857083"/>
    <x v="296"/>
    <d v="2012-09-07T06:24:43"/>
    <b v="1"/>
    <n v="129"/>
    <b v="1"/>
    <s v="film &amp; video/documentary"/>
    <n v="1.187262"/>
    <n v="230.08953488372092"/>
    <x v="0"/>
    <s v="documentary"/>
  </r>
  <r>
    <n v="20128"/>
    <x v="0"/>
    <s v="US"/>
    <s v="USD"/>
    <n v="1430452740"/>
    <n v="1427390901"/>
    <x v="297"/>
    <d v="2015-04-30T22:59:00"/>
    <b v="1"/>
    <n v="142"/>
    <b v="1"/>
    <s v="film &amp; video/documentary"/>
    <n v="1.0064"/>
    <n v="141.74647887323943"/>
    <x v="0"/>
    <s v="documentary"/>
  </r>
  <r>
    <n v="137254.84"/>
    <x v="0"/>
    <s v="US"/>
    <s v="USD"/>
    <n v="1399669200"/>
    <n v="1394536048"/>
    <x v="298"/>
    <d v="2014-05-09T16:00:00"/>
    <b v="1"/>
    <n v="2436"/>
    <b v="1"/>
    <s v="film &amp; video/documentary"/>
    <n v="1.089324126984127"/>
    <n v="56.344351395730705"/>
    <x v="0"/>
    <s v="documentary"/>
  </r>
  <r>
    <n v="17895.25"/>
    <x v="0"/>
    <s v="US"/>
    <s v="USD"/>
    <n v="1289975060"/>
    <n v="1287379460"/>
    <x v="299"/>
    <d v="2010-11-17T01:24:20"/>
    <b v="1"/>
    <n v="244"/>
    <b v="1"/>
    <s v="film &amp; video/documentary"/>
    <n v="1.789525"/>
    <n v="73.341188524590166"/>
    <x v="0"/>
    <s v="documentary"/>
  </r>
  <r>
    <n v="25430.66"/>
    <x v="0"/>
    <s v="US"/>
    <s v="USD"/>
    <n v="1303686138"/>
    <n v="1301007738"/>
    <x v="300"/>
    <d v="2011-04-24T18:02:18"/>
    <b v="1"/>
    <n v="298"/>
    <b v="1"/>
    <s v="film &amp; video/documentary"/>
    <n v="1.0172264"/>
    <n v="85.337785234899329"/>
    <x v="0"/>
    <s v="documentary"/>
  </r>
  <r>
    <n v="15435.55"/>
    <x v="0"/>
    <s v="US"/>
    <s v="USD"/>
    <n v="1363711335"/>
    <n v="1360258935"/>
    <x v="301"/>
    <d v="2013-03-19T11:42:15"/>
    <b v="1"/>
    <n v="251"/>
    <b v="1"/>
    <s v="film &amp; video/documentary"/>
    <n v="1.1873499999999999"/>
    <n v="61.496215139442228"/>
    <x v="0"/>
    <s v="documentary"/>
  </r>
  <r>
    <n v="10046"/>
    <x v="0"/>
    <s v="US"/>
    <s v="USD"/>
    <n v="1330115638"/>
    <n v="1327523638"/>
    <x v="302"/>
    <d v="2012-02-24T15:33:58"/>
    <b v="1"/>
    <n v="108"/>
    <b v="1"/>
    <s v="film &amp; video/documentary"/>
    <n v="1.0045999999999999"/>
    <n v="93.018518518518519"/>
    <x v="0"/>
    <s v="documentary"/>
  </r>
  <r>
    <n v="4124"/>
    <x v="0"/>
    <s v="US"/>
    <s v="USD"/>
    <n v="1338601346"/>
    <n v="1336009346"/>
    <x v="303"/>
    <d v="2012-06-01T20:42:26"/>
    <b v="1"/>
    <n v="82"/>
    <b v="1"/>
    <s v="film &amp; video/documentary"/>
    <n v="1.3746666666666667"/>
    <n v="50.292682926829265"/>
    <x v="0"/>
    <s v="documentary"/>
  </r>
  <r>
    <n v="7876"/>
    <x v="0"/>
    <s v="US"/>
    <s v="USD"/>
    <n v="1346464800"/>
    <n v="1343096197"/>
    <x v="304"/>
    <d v="2012-08-31T21:00:00"/>
    <b v="1"/>
    <n v="74"/>
    <b v="1"/>
    <s v="film &amp; video/documentary"/>
    <n v="2.3164705882352941"/>
    <n v="106.43243243243244"/>
    <x v="0"/>
    <s v="documentary"/>
  </r>
  <r>
    <n v="9775"/>
    <x v="0"/>
    <s v="US"/>
    <s v="USD"/>
    <n v="1331392049"/>
    <n v="1328800049"/>
    <x v="305"/>
    <d v="2012-03-10T10:07:29"/>
    <b v="1"/>
    <n v="189"/>
    <b v="1"/>
    <s v="film &amp; video/documentary"/>
    <n v="1.3033333333333332"/>
    <n v="51.719576719576722"/>
    <x v="0"/>
    <s v="documentary"/>
  </r>
  <r>
    <n v="2929"/>
    <x v="0"/>
    <s v="US"/>
    <s v="USD"/>
    <n v="1363806333"/>
    <n v="1362081933"/>
    <x v="306"/>
    <d v="2013-03-20T14:05:33"/>
    <b v="1"/>
    <n v="80"/>
    <b v="1"/>
    <s v="film &amp; video/documentary"/>
    <n v="2.9289999999999998"/>
    <n v="36.612499999999997"/>
    <x v="0"/>
    <s v="documentary"/>
  </r>
  <r>
    <n v="24490"/>
    <x v="0"/>
    <s v="US"/>
    <s v="USD"/>
    <n v="1360276801"/>
    <n v="1357684801"/>
    <x v="307"/>
    <d v="2013-02-07T17:40:01"/>
    <b v="1"/>
    <n v="576"/>
    <b v="1"/>
    <s v="film &amp; video/documentary"/>
    <n v="1.1131818181818183"/>
    <n v="42.517361111111114"/>
    <x v="0"/>
    <s v="documentary"/>
  </r>
  <r>
    <n v="12668"/>
    <x v="0"/>
    <s v="US"/>
    <s v="USD"/>
    <n v="1299775210"/>
    <n v="1295887210"/>
    <x v="308"/>
    <d v="2011-03-10T11:40:10"/>
    <b v="1"/>
    <n v="202"/>
    <b v="1"/>
    <s v="film &amp; video/documentary"/>
    <n v="1.0556666666666668"/>
    <n v="62.712871287128714"/>
    <x v="0"/>
    <s v="documentary"/>
  </r>
  <r>
    <n v="21410"/>
    <x v="0"/>
    <s v="US"/>
    <s v="USD"/>
    <n v="1346695334"/>
    <n v="1344880934"/>
    <x v="309"/>
    <d v="2012-09-03T13:02:14"/>
    <b v="1"/>
    <n v="238"/>
    <b v="1"/>
    <s v="film &amp; video/documentary"/>
    <n v="1.1894444444444445"/>
    <n v="89.957983193277315"/>
    <x v="0"/>
    <s v="documentary"/>
  </r>
  <r>
    <n v="1041.29"/>
    <x v="0"/>
    <s v="US"/>
    <s v="USD"/>
    <n v="1319076000"/>
    <n v="1317788623"/>
    <x v="310"/>
    <d v="2011-10-19T21:00:00"/>
    <b v="1"/>
    <n v="36"/>
    <b v="1"/>
    <s v="film &amp; video/documentary"/>
    <n v="1.04129"/>
    <n v="28.924722222222222"/>
    <x v="0"/>
    <s v="documentary"/>
  </r>
  <r>
    <n v="20820.330000000002"/>
    <x v="0"/>
    <s v="US"/>
    <s v="USD"/>
    <n v="1325404740"/>
    <n v="1321852592"/>
    <x v="311"/>
    <d v="2012-01-01T02:59:00"/>
    <b v="1"/>
    <n v="150"/>
    <b v="1"/>
    <s v="film &amp; video/documentary"/>
    <n v="1.0410165"/>
    <n v="138.8022"/>
    <x v="0"/>
    <s v="documentary"/>
  </r>
  <r>
    <n v="8950"/>
    <x v="0"/>
    <s v="US"/>
    <s v="USD"/>
    <n v="1365973432"/>
    <n v="1363381432"/>
    <x v="312"/>
    <d v="2013-04-14T16:03:52"/>
    <b v="1"/>
    <n v="146"/>
    <b v="1"/>
    <s v="film &amp; video/documentary"/>
    <n v="1.1187499999999999"/>
    <n v="61.301369863013697"/>
    <x v="0"/>
    <s v="documentary"/>
  </r>
  <r>
    <n v="17805"/>
    <x v="0"/>
    <s v="US"/>
    <s v="USD"/>
    <n v="1281542340"/>
    <n v="1277702894"/>
    <x v="313"/>
    <d v="2010-08-11T10:59:00"/>
    <b v="1"/>
    <n v="222"/>
    <b v="1"/>
    <s v="film &amp; video/documentary"/>
    <n v="1.0473529411764706"/>
    <n v="80.202702702702709"/>
    <x v="0"/>
    <s v="documentary"/>
  </r>
  <r>
    <n v="3851.5"/>
    <x v="0"/>
    <s v="US"/>
    <s v="USD"/>
    <n v="1362167988"/>
    <n v="1359575988"/>
    <x v="314"/>
    <d v="2013-03-01T14:59:48"/>
    <b v="1"/>
    <n v="120"/>
    <b v="1"/>
    <s v="film &amp; video/documentary"/>
    <n v="3.8515000000000001"/>
    <n v="32.095833333333331"/>
    <x v="0"/>
    <s v="documentary"/>
  </r>
  <r>
    <n v="25312"/>
    <x v="0"/>
    <s v="US"/>
    <s v="USD"/>
    <n v="1345660334"/>
    <n v="1343068334"/>
    <x v="315"/>
    <d v="2012-08-22T13:32:14"/>
    <b v="1"/>
    <n v="126"/>
    <b v="1"/>
    <s v="film &amp; video/documentary"/>
    <n v="1.01248"/>
    <n v="200.88888888888889"/>
    <x v="0"/>
    <s v="documentary"/>
  </r>
  <r>
    <n v="17066"/>
    <x v="0"/>
    <s v="CA"/>
    <s v="CAD"/>
    <n v="1418273940"/>
    <n v="1415398197"/>
    <x v="316"/>
    <d v="2014-12-10T23:59:00"/>
    <b v="1"/>
    <n v="158"/>
    <b v="1"/>
    <s v="film &amp; video/documentary"/>
    <n v="1.1377333333333333"/>
    <n v="108.01265822784811"/>
    <x v="0"/>
    <s v="documentary"/>
  </r>
  <r>
    <n v="30241"/>
    <x v="0"/>
    <s v="US"/>
    <s v="USD"/>
    <n v="1386778483"/>
    <n v="1384186483"/>
    <x v="317"/>
    <d v="2013-12-11T11:14:43"/>
    <b v="1"/>
    <n v="316"/>
    <b v="1"/>
    <s v="film &amp; video/documentary"/>
    <n v="1.0080333333333333"/>
    <n v="95.699367088607602"/>
    <x v="0"/>
    <s v="documentary"/>
  </r>
  <r>
    <n v="14166"/>
    <x v="0"/>
    <s v="US"/>
    <s v="USD"/>
    <n v="1364342151"/>
    <n v="1361753751"/>
    <x v="318"/>
    <d v="2013-03-26T18:55:51"/>
    <b v="1"/>
    <n v="284"/>
    <b v="1"/>
    <s v="film &amp; video/documentary"/>
    <n v="2.8332000000000002"/>
    <n v="49.880281690140848"/>
    <x v="0"/>
    <s v="documentary"/>
  </r>
  <r>
    <n v="5634"/>
    <x v="0"/>
    <s v="US"/>
    <s v="USD"/>
    <n v="1265097540"/>
    <n v="1257538029"/>
    <x v="319"/>
    <d v="2010-02-02T02:59:00"/>
    <b v="1"/>
    <n v="51"/>
    <b v="1"/>
    <s v="film &amp; video/documentary"/>
    <n v="1.1268"/>
    <n v="110.47058823529412"/>
    <x v="0"/>
    <s v="documentary"/>
  </r>
  <r>
    <n v="21316"/>
    <x v="0"/>
    <s v="GB"/>
    <s v="GBP"/>
    <n v="1450825200"/>
    <n v="1448284433"/>
    <x v="320"/>
    <d v="2015-12-22T18:00:00"/>
    <b v="1"/>
    <n v="158"/>
    <b v="1"/>
    <s v="film &amp; video/documentary"/>
    <n v="1.0658000000000001"/>
    <n v="134.91139240506328"/>
    <x v="0"/>
    <s v="documentary"/>
  </r>
  <r>
    <n v="35932"/>
    <x v="0"/>
    <s v="DE"/>
    <s v="EUR"/>
    <n v="1478605386"/>
    <n v="1475577786"/>
    <x v="321"/>
    <d v="2016-11-08T06:43:06"/>
    <b v="1"/>
    <n v="337"/>
    <b v="1"/>
    <s v="film &amp; video/documentary"/>
    <n v="1.0266285714285714"/>
    <n v="106.62314540059347"/>
    <x v="0"/>
    <s v="documentary"/>
  </r>
  <r>
    <n v="26978"/>
    <x v="0"/>
    <s v="US"/>
    <s v="USD"/>
    <n v="1463146848"/>
    <n v="1460554848"/>
    <x v="322"/>
    <d v="2016-05-13T08:40:48"/>
    <b v="1"/>
    <n v="186"/>
    <b v="1"/>
    <s v="film &amp; video/documentary"/>
    <n v="1.0791200000000001"/>
    <n v="145.04301075268816"/>
    <x v="0"/>
    <s v="documentary"/>
  </r>
  <r>
    <n v="6646"/>
    <x v="0"/>
    <s v="US"/>
    <s v="USD"/>
    <n v="1482307140"/>
    <n v="1479886966"/>
    <x v="323"/>
    <d v="2016-12-21T02:59:00"/>
    <b v="1"/>
    <n v="58"/>
    <b v="1"/>
    <s v="film &amp; video/documentary"/>
    <n v="1.2307407407407407"/>
    <n v="114.58620689655173"/>
    <x v="0"/>
    <s v="documentary"/>
  </r>
  <r>
    <n v="8636"/>
    <x v="0"/>
    <s v="US"/>
    <s v="USD"/>
    <n v="1438441308"/>
    <n v="1435590108"/>
    <x v="324"/>
    <d v="2015-08-01T10:01:48"/>
    <b v="1"/>
    <n v="82"/>
    <b v="1"/>
    <s v="film &amp; video/documentary"/>
    <n v="1.016"/>
    <n v="105.3170731707317"/>
    <x v="0"/>
    <s v="documentary"/>
  </r>
  <r>
    <n v="52198"/>
    <x v="0"/>
    <s v="US"/>
    <s v="USD"/>
    <n v="1482208233"/>
    <n v="1479184233"/>
    <x v="325"/>
    <d v="2016-12-19T23:30:33"/>
    <b v="1"/>
    <n v="736"/>
    <b v="1"/>
    <s v="film &amp; video/documentary"/>
    <n v="1.04396"/>
    <n v="70.921195652173907"/>
    <x v="0"/>
    <s v="documentary"/>
  </r>
  <r>
    <n v="169394.6"/>
    <x v="0"/>
    <s v="US"/>
    <s v="USD"/>
    <n v="1489532220"/>
    <n v="1486625606"/>
    <x v="326"/>
    <d v="2017-03-14T17:57:00"/>
    <b v="1"/>
    <n v="1151"/>
    <b v="1"/>
    <s v="film &amp; video/documentary"/>
    <n v="1.1292973333333334"/>
    <n v="147.17167680278018"/>
    <x v="0"/>
    <s v="documentary"/>
  </r>
  <r>
    <n v="5456"/>
    <x v="0"/>
    <s v="US"/>
    <s v="USD"/>
    <n v="1427011200"/>
    <n v="1424669929"/>
    <x v="327"/>
    <d v="2015-03-22T03:00:00"/>
    <b v="1"/>
    <n v="34"/>
    <b v="1"/>
    <s v="film &amp; video/documentary"/>
    <n v="1.3640000000000001"/>
    <n v="160.47058823529412"/>
    <x v="0"/>
    <s v="documentary"/>
  </r>
  <r>
    <n v="77710.8"/>
    <x v="0"/>
    <s v="US"/>
    <s v="USD"/>
    <n v="1446350400"/>
    <n v="1443739388"/>
    <x v="328"/>
    <d v="2015-10-31T23:00:00"/>
    <b v="1"/>
    <n v="498"/>
    <b v="1"/>
    <s v="film &amp; video/documentary"/>
    <n v="1.036144"/>
    <n v="156.04578313253012"/>
    <x v="0"/>
    <s v="documentary"/>
  </r>
  <r>
    <n v="10550"/>
    <x v="0"/>
    <s v="US"/>
    <s v="USD"/>
    <n v="1446868800"/>
    <n v="1444821127"/>
    <x v="329"/>
    <d v="2015-11-06T23:00:00"/>
    <b v="1"/>
    <n v="167"/>
    <b v="1"/>
    <s v="film &amp; video/documentary"/>
    <n v="1.0549999999999999"/>
    <n v="63.17365269461078"/>
    <x v="0"/>
    <s v="documentary"/>
  </r>
  <r>
    <n v="35640"/>
    <x v="0"/>
    <s v="US"/>
    <s v="USD"/>
    <n v="1368763140"/>
    <n v="1366028563"/>
    <x v="330"/>
    <d v="2013-05-16T22:59:00"/>
    <b v="1"/>
    <n v="340"/>
    <b v="1"/>
    <s v="film &amp; video/documentary"/>
    <n v="1.0182857142857142"/>
    <n v="104.82352941176471"/>
    <x v="0"/>
    <s v="documentary"/>
  </r>
  <r>
    <n v="42642"/>
    <x v="0"/>
    <s v="US"/>
    <s v="USD"/>
    <n v="1466171834"/>
    <n v="1463493434"/>
    <x v="331"/>
    <d v="2016-06-17T08:57:14"/>
    <b v="1"/>
    <n v="438"/>
    <b v="1"/>
    <s v="film &amp; video/documentary"/>
    <n v="1.0660499999999999"/>
    <n v="97.356164383561648"/>
    <x v="0"/>
    <s v="documentary"/>
  </r>
  <r>
    <n v="113015"/>
    <x v="0"/>
    <s v="US"/>
    <s v="USD"/>
    <n v="1446019200"/>
    <n v="1442420377"/>
    <x v="332"/>
    <d v="2015-10-28T03:00:00"/>
    <b v="1"/>
    <n v="555"/>
    <b v="1"/>
    <s v="film &amp; video/documentary"/>
    <n v="1.13015"/>
    <n v="203.63063063063063"/>
    <x v="0"/>
    <s v="documentary"/>
  </r>
  <r>
    <n v="50091"/>
    <x v="0"/>
    <s v="US"/>
    <s v="USD"/>
    <n v="1460038591"/>
    <n v="1457450191"/>
    <x v="333"/>
    <d v="2016-04-07T09:16:31"/>
    <b v="1"/>
    <n v="266"/>
    <b v="1"/>
    <s v="film &amp; video/documentary"/>
    <n v="1.252275"/>
    <n v="188.31203007518798"/>
    <x v="0"/>
    <s v="documentary"/>
  </r>
  <r>
    <n v="10119"/>
    <x v="0"/>
    <s v="US"/>
    <s v="USD"/>
    <n v="1431716400"/>
    <n v="1428423757"/>
    <x v="334"/>
    <d v="2015-05-15T14:00:00"/>
    <b v="1"/>
    <n v="69"/>
    <b v="1"/>
    <s v="film &amp; video/documentary"/>
    <n v="1.0119"/>
    <n v="146.65217391304347"/>
    <x v="0"/>
    <s v="documentary"/>
  </r>
  <r>
    <n v="8735"/>
    <x v="0"/>
    <s v="US"/>
    <s v="USD"/>
    <n v="1431122400"/>
    <n v="1428428515"/>
    <x v="335"/>
    <d v="2015-05-08T17:00:00"/>
    <b v="1"/>
    <n v="80"/>
    <b v="1"/>
    <s v="film &amp; video/documentary"/>
    <n v="1.0276470588235294"/>
    <n v="109.1875"/>
    <x v="0"/>
    <s v="documentary"/>
  </r>
  <r>
    <n v="29209.78"/>
    <x v="0"/>
    <s v="US"/>
    <s v="USD"/>
    <n v="1447427918"/>
    <n v="1444832318"/>
    <x v="336"/>
    <d v="2015-11-13T10:18:38"/>
    <b v="1"/>
    <n v="493"/>
    <b v="1"/>
    <s v="film &amp; video/documentary"/>
    <n v="1.1683911999999999"/>
    <n v="59.249046653144013"/>
    <x v="0"/>
    <s v="documentary"/>
  </r>
  <r>
    <n v="3035.05"/>
    <x v="0"/>
    <s v="US"/>
    <s v="USD"/>
    <n v="1426298708"/>
    <n v="1423710308"/>
    <x v="337"/>
    <d v="2015-03-13T21:05:08"/>
    <b v="1"/>
    <n v="31"/>
    <b v="1"/>
    <s v="film &amp; video/documentary"/>
    <n v="1.0116833333333335"/>
    <n v="97.904838709677421"/>
    <x v="0"/>
    <s v="documentary"/>
  </r>
  <r>
    <n v="16520.04"/>
    <x v="0"/>
    <s v="US"/>
    <s v="USD"/>
    <n v="1472864400"/>
    <n v="1468001290"/>
    <x v="338"/>
    <d v="2016-09-02T20:00:00"/>
    <b v="1"/>
    <n v="236"/>
    <b v="1"/>
    <s v="film &amp; video/documentary"/>
    <n v="1.1013360000000001"/>
    <n v="70.000169491525426"/>
    <x v="0"/>
    <s v="documentary"/>
  </r>
  <r>
    <n v="6485"/>
    <x v="0"/>
    <s v="US"/>
    <s v="USD"/>
    <n v="1430331268"/>
    <n v="1427739268"/>
    <x v="339"/>
    <d v="2015-04-29T13:14:28"/>
    <b v="1"/>
    <n v="89"/>
    <b v="1"/>
    <s v="film &amp; video/documentary"/>
    <n v="1.0808333333333333"/>
    <n v="72.865168539325836"/>
    <x v="0"/>
    <s v="documentary"/>
  </r>
  <r>
    <n v="43758"/>
    <x v="0"/>
    <s v="US"/>
    <s v="USD"/>
    <n v="1489006800"/>
    <n v="1486397007"/>
    <x v="340"/>
    <d v="2017-03-08T16:00:00"/>
    <b v="1"/>
    <n v="299"/>
    <b v="1"/>
    <s v="film &amp; video/documentary"/>
    <n v="1.2502285714285715"/>
    <n v="146.34782608695653"/>
    <x v="0"/>
    <s v="documentary"/>
  </r>
  <r>
    <n v="3735"/>
    <x v="0"/>
    <s v="US"/>
    <s v="USD"/>
    <n v="1412135940"/>
    <n v="1410555998"/>
    <x v="341"/>
    <d v="2014-09-30T22:59:00"/>
    <b v="1"/>
    <n v="55"/>
    <b v="1"/>
    <s v="film &amp; video/documentary"/>
    <n v="1.0671428571428572"/>
    <n v="67.909090909090907"/>
    <x v="0"/>
    <s v="documentary"/>
  </r>
  <r>
    <n v="55201.52"/>
    <x v="0"/>
    <s v="US"/>
    <s v="USD"/>
    <n v="1461955465"/>
    <n v="1459363465"/>
    <x v="342"/>
    <d v="2016-04-29T13:44:25"/>
    <b v="1"/>
    <n v="325"/>
    <b v="1"/>
    <s v="film &amp; video/documentary"/>
    <n v="1.0036639999999999"/>
    <n v="169.85083076923075"/>
    <x v="0"/>
    <s v="documentary"/>
  </r>
  <r>
    <n v="30608.59"/>
    <x v="0"/>
    <s v="US"/>
    <s v="USD"/>
    <n v="1415934000"/>
    <n v="1413308545"/>
    <x v="343"/>
    <d v="2014-11-13T22:00:00"/>
    <b v="1"/>
    <n v="524"/>
    <b v="1"/>
    <s v="film &amp; video/documentary"/>
    <n v="1.0202863333333334"/>
    <n v="58.413339694656486"/>
    <x v="0"/>
    <s v="documentary"/>
  </r>
  <r>
    <n v="34198"/>
    <x v="0"/>
    <s v="US"/>
    <s v="USD"/>
    <n v="1433125200"/>
    <n v="1429312694"/>
    <x v="344"/>
    <d v="2015-05-31T21:20:00"/>
    <b v="1"/>
    <n v="285"/>
    <b v="1"/>
    <s v="film &amp; video/documentary"/>
    <n v="1.0208358208955224"/>
    <n v="119.99298245614035"/>
    <x v="0"/>
    <s v="documentary"/>
  </r>
  <r>
    <n v="17875"/>
    <x v="0"/>
    <s v="US"/>
    <s v="USD"/>
    <n v="1432161590"/>
    <n v="1429569590"/>
    <x v="345"/>
    <d v="2015-05-20T17:39:50"/>
    <b v="1"/>
    <n v="179"/>
    <b v="1"/>
    <s v="film &amp; video/documentary"/>
    <n v="1.2327586206896552"/>
    <n v="99.860335195530723"/>
    <x v="0"/>
    <s v="documentary"/>
  </r>
  <r>
    <n v="17028.88"/>
    <x v="0"/>
    <s v="US"/>
    <s v="USD"/>
    <n v="1444824021"/>
    <n v="1442232021"/>
    <x v="346"/>
    <d v="2015-10-14T07:00:21"/>
    <b v="1"/>
    <n v="188"/>
    <b v="1"/>
    <s v="film &amp; video/documentary"/>
    <n v="1.7028880000000002"/>
    <n v="90.579148936170213"/>
    <x v="0"/>
    <s v="documentary"/>
  </r>
  <r>
    <n v="44636.2"/>
    <x v="0"/>
    <s v="US"/>
    <s v="USD"/>
    <n v="1447505609"/>
    <n v="1444910009"/>
    <x v="347"/>
    <d v="2015-11-14T07:53:29"/>
    <b v="1"/>
    <n v="379"/>
    <b v="1"/>
    <s v="film &amp; video/documentary"/>
    <n v="1.1159049999999999"/>
    <n v="117.77361477572559"/>
    <x v="0"/>
    <s v="documentary"/>
  </r>
  <r>
    <n v="10300"/>
    <x v="0"/>
    <s v="US"/>
    <s v="USD"/>
    <n v="1440165916"/>
    <n v="1437573916"/>
    <x v="348"/>
    <d v="2015-08-21T09:05:16"/>
    <b v="1"/>
    <n v="119"/>
    <b v="1"/>
    <s v="film &amp; video/documentary"/>
    <n v="1.03"/>
    <n v="86.554621848739501"/>
    <x v="0"/>
    <s v="documentary"/>
  </r>
  <r>
    <n v="12007.18"/>
    <x v="0"/>
    <s v="US"/>
    <s v="USD"/>
    <n v="1487937508"/>
    <n v="1485345508"/>
    <x v="349"/>
    <d v="2017-02-24T06:58:28"/>
    <b v="1"/>
    <n v="167"/>
    <b v="1"/>
    <s v="film &amp; video/documentary"/>
    <n v="1.0663570159857905"/>
    <n v="71.899281437125751"/>
    <x v="0"/>
    <s v="documentary"/>
  </r>
  <r>
    <n v="28690"/>
    <x v="0"/>
    <s v="US"/>
    <s v="USD"/>
    <n v="1473566340"/>
    <n v="1470274509"/>
    <x v="350"/>
    <d v="2016-09-10T22:59:00"/>
    <b v="1"/>
    <n v="221"/>
    <b v="1"/>
    <s v="film &amp; video/documentary"/>
    <n v="1.1476"/>
    <n v="129.81900452488688"/>
    <x v="0"/>
    <s v="documentary"/>
  </r>
  <r>
    <n v="43296"/>
    <x v="0"/>
    <s v="ES"/>
    <s v="EUR"/>
    <n v="1460066954"/>
    <n v="1456614554"/>
    <x v="351"/>
    <d v="2016-04-07T17:09:14"/>
    <b v="1"/>
    <n v="964"/>
    <b v="1"/>
    <s v="film &amp; video/documentary"/>
    <n v="1.2734117647058822"/>
    <n v="44.912863070539416"/>
    <x v="0"/>
    <s v="documentary"/>
  </r>
  <r>
    <n v="11656"/>
    <x v="0"/>
    <s v="US"/>
    <s v="USD"/>
    <n v="1412740868"/>
    <n v="1410148868"/>
    <x v="352"/>
    <d v="2014-10-07T23:01:08"/>
    <b v="1"/>
    <n v="286"/>
    <b v="1"/>
    <s v="film &amp; video/documentary"/>
    <n v="1.1656"/>
    <n v="40.755244755244753"/>
    <x v="0"/>
    <s v="documentary"/>
  </r>
  <r>
    <n v="63460.18"/>
    <x v="0"/>
    <s v="US"/>
    <s v="USD"/>
    <n v="1447963219"/>
    <n v="1445367619"/>
    <x v="353"/>
    <d v="2015-11-19T15:00:19"/>
    <b v="1"/>
    <n v="613"/>
    <b v="1"/>
    <s v="film &amp; video/documentary"/>
    <n v="1.0861819426615318"/>
    <n v="103.52394779771615"/>
    <x v="0"/>
    <s v="documentary"/>
  </r>
  <r>
    <n v="3638"/>
    <x v="0"/>
    <s v="US"/>
    <s v="USD"/>
    <n v="1460141521"/>
    <n v="1457553121"/>
    <x v="354"/>
    <d v="2016-04-08T13:52:01"/>
    <b v="1"/>
    <n v="29"/>
    <b v="1"/>
    <s v="film &amp; video/documentary"/>
    <n v="1.0394285714285714"/>
    <n v="125.44827586206897"/>
    <x v="0"/>
    <s v="documentary"/>
  </r>
  <r>
    <n v="40690"/>
    <x v="0"/>
    <s v="US"/>
    <s v="USD"/>
    <n v="1417420994"/>
    <n v="1414738994"/>
    <x v="355"/>
    <d v="2014-12-01T03:03:14"/>
    <b v="1"/>
    <n v="165"/>
    <b v="1"/>
    <s v="film &amp; video/documentary"/>
    <n v="1.1625714285714286"/>
    <n v="246.60606060606059"/>
    <x v="0"/>
    <s v="documentary"/>
  </r>
  <r>
    <n v="7701.93"/>
    <x v="0"/>
    <s v="US"/>
    <s v="USD"/>
    <n v="1458152193"/>
    <n v="1455563793"/>
    <x v="356"/>
    <d v="2016-03-16T13:16:33"/>
    <b v="1"/>
    <n v="97"/>
    <b v="1"/>
    <s v="film &amp; video/documentary"/>
    <n v="1.0269239999999999"/>
    <n v="79.401340206185566"/>
    <x v="0"/>
    <s v="documentary"/>
  </r>
  <r>
    <n v="26100"/>
    <x v="0"/>
    <s v="US"/>
    <s v="USD"/>
    <n v="1429852797"/>
    <n v="1426396797"/>
    <x v="357"/>
    <d v="2015-04-24T00:19:57"/>
    <b v="1"/>
    <n v="303"/>
    <b v="1"/>
    <s v="film &amp; video/documentary"/>
    <n v="1.74"/>
    <n v="86.138613861386133"/>
    <x v="0"/>
    <s v="documentary"/>
  </r>
  <r>
    <n v="51544"/>
    <x v="0"/>
    <s v="US"/>
    <s v="USD"/>
    <n v="1466002800"/>
    <n v="1463517521"/>
    <x v="358"/>
    <d v="2016-06-15T10:00:00"/>
    <b v="1"/>
    <n v="267"/>
    <b v="1"/>
    <s v="film &amp; video/documentary"/>
    <n v="1.03088"/>
    <n v="193.04868913857678"/>
    <x v="0"/>
    <s v="documentary"/>
  </r>
  <r>
    <n v="25375"/>
    <x v="0"/>
    <s v="US"/>
    <s v="USD"/>
    <n v="1415941920"/>
    <n v="1414028490"/>
    <x v="359"/>
    <d v="2014-11-14T00:12:00"/>
    <b v="1"/>
    <n v="302"/>
    <b v="1"/>
    <s v="film &amp; video/documentary"/>
    <n v="1.0485537190082646"/>
    <n v="84.023178807947019"/>
    <x v="0"/>
    <s v="documentary"/>
  </r>
  <r>
    <n v="12165"/>
    <x v="0"/>
    <s v="US"/>
    <s v="USD"/>
    <n v="1437621060"/>
    <n v="1433799180"/>
    <x v="360"/>
    <d v="2015-07-22T22:11:00"/>
    <b v="0"/>
    <n v="87"/>
    <b v="1"/>
    <s v="film &amp; video/documentary"/>
    <n v="1.0137499999999999"/>
    <n v="139.82758620689654"/>
    <x v="0"/>
    <s v="documentary"/>
  </r>
  <r>
    <n v="38876.949999999997"/>
    <x v="0"/>
    <s v="US"/>
    <s v="USD"/>
    <n v="1416704506"/>
    <n v="1414108906"/>
    <x v="361"/>
    <d v="2014-11-22T20:01:46"/>
    <b v="0"/>
    <n v="354"/>
    <b v="1"/>
    <s v="film &amp; video/documentary"/>
    <n v="1.1107699999999998"/>
    <n v="109.82189265536722"/>
    <x v="0"/>
    <s v="documentary"/>
  </r>
  <r>
    <n v="12000"/>
    <x v="0"/>
    <s v="US"/>
    <s v="USD"/>
    <n v="1407456000"/>
    <n v="1405573391"/>
    <x v="362"/>
    <d v="2014-08-07T19:00:00"/>
    <b v="0"/>
    <n v="86"/>
    <b v="1"/>
    <s v="film &amp; video/documentary"/>
    <n v="1.2415933781686497"/>
    <n v="139.53488372093022"/>
    <x v="0"/>
    <s v="documentary"/>
  </r>
  <r>
    <n v="9044"/>
    <x v="0"/>
    <s v="US"/>
    <s v="USD"/>
    <n v="1272828120"/>
    <n v="1268934736"/>
    <x v="363"/>
    <d v="2010-05-02T14:22:00"/>
    <b v="0"/>
    <n v="26"/>
    <b v="1"/>
    <s v="film &amp; video/documentary"/>
    <n v="1.0133333333333334"/>
    <n v="347.84615384615387"/>
    <x v="0"/>
    <s v="documentary"/>
  </r>
  <r>
    <n v="7711.3"/>
    <x v="0"/>
    <s v="US"/>
    <s v="USD"/>
    <n v="1403323140"/>
    <n v="1400704672"/>
    <x v="364"/>
    <d v="2014-06-20T22:59:00"/>
    <b v="0"/>
    <n v="113"/>
    <b v="1"/>
    <s v="film &amp; video/documentary"/>
    <n v="1.1016142857142857"/>
    <n v="68.24159292035398"/>
    <x v="0"/>
    <s v="documentary"/>
  </r>
  <r>
    <n v="15596"/>
    <x v="0"/>
    <s v="GB"/>
    <s v="GBP"/>
    <n v="1393597999"/>
    <n v="1391005999"/>
    <x v="365"/>
    <d v="2014-02-28T09:33:19"/>
    <b v="0"/>
    <n v="65"/>
    <b v="1"/>
    <s v="film &amp; video/documentary"/>
    <n v="1.0397333333333334"/>
    <n v="239.93846153846152"/>
    <x v="0"/>
    <s v="documentary"/>
  </r>
  <r>
    <n v="38500"/>
    <x v="0"/>
    <s v="US"/>
    <s v="USD"/>
    <n v="1337540518"/>
    <n v="1334948518"/>
    <x v="366"/>
    <d v="2012-05-20T14:01:58"/>
    <b v="0"/>
    <n v="134"/>
    <b v="1"/>
    <s v="film &amp; video/documentary"/>
    <n v="1.013157894736842"/>
    <n v="287.31343283582089"/>
    <x v="0"/>
    <s v="documentary"/>
  </r>
  <r>
    <n v="10335.01"/>
    <x v="0"/>
    <s v="US"/>
    <s v="USD"/>
    <n v="1367384340"/>
    <n v="1363960278"/>
    <x v="367"/>
    <d v="2013-04-30T23:59:00"/>
    <b v="0"/>
    <n v="119"/>
    <b v="1"/>
    <s v="film &amp; video/documentary"/>
    <n v="1.033501"/>
    <n v="86.84882352941176"/>
    <x v="0"/>
    <s v="documentary"/>
  </r>
  <r>
    <n v="13014"/>
    <x v="0"/>
    <s v="US"/>
    <s v="USD"/>
    <n v="1426426322"/>
    <n v="1423405922"/>
    <x v="368"/>
    <d v="2015-03-15T08:32:02"/>
    <b v="0"/>
    <n v="159"/>
    <b v="1"/>
    <s v="film &amp; video/documentary"/>
    <n v="1.04112"/>
    <n v="81.84905660377359"/>
    <x v="0"/>
    <s v="documentary"/>
  </r>
  <r>
    <n v="7160.12"/>
    <x v="0"/>
    <s v="US"/>
    <s v="USD"/>
    <n v="1326633269"/>
    <n v="1324041269"/>
    <x v="369"/>
    <d v="2012-01-15T08:14:29"/>
    <b v="0"/>
    <n v="167"/>
    <b v="1"/>
    <s v="film &amp; video/documentary"/>
    <n v="1.1015569230769231"/>
    <n v="42.874970059880241"/>
    <x v="0"/>
    <s v="documentary"/>
  </r>
  <r>
    <n v="30505"/>
    <x v="0"/>
    <s v="US"/>
    <s v="USD"/>
    <n v="1483729500"/>
    <n v="1481137500"/>
    <x v="370"/>
    <d v="2017-01-06T14:05:00"/>
    <b v="0"/>
    <n v="43"/>
    <b v="1"/>
    <s v="film &amp; video/documentary"/>
    <n v="1.2202"/>
    <n v="709.41860465116281"/>
    <x v="0"/>
    <s v="documentary"/>
  </r>
  <r>
    <n v="171253"/>
    <x v="0"/>
    <s v="US"/>
    <s v="USD"/>
    <n v="1359743139"/>
    <n v="1355855139"/>
    <x v="371"/>
    <d v="2013-02-01T13:25:39"/>
    <b v="0"/>
    <n v="1062"/>
    <b v="1"/>
    <s v="film &amp; video/documentary"/>
    <n v="1.1416866666666667"/>
    <n v="161.25517890772127"/>
    <x v="0"/>
    <s v="documentary"/>
  </r>
  <r>
    <n v="376"/>
    <x v="0"/>
    <s v="GB"/>
    <s v="GBP"/>
    <n v="1459872000"/>
    <n v="1456408244"/>
    <x v="372"/>
    <d v="2016-04-05T11:00:00"/>
    <b v="0"/>
    <n v="9"/>
    <b v="1"/>
    <s v="film &amp; video/documentary"/>
    <n v="1.2533333333333334"/>
    <n v="41.777777777777779"/>
    <x v="0"/>
    <s v="documentary"/>
  </r>
  <r>
    <n v="8000"/>
    <x v="0"/>
    <s v="US"/>
    <s v="USD"/>
    <n v="1342648398"/>
    <n v="1340056398"/>
    <x v="373"/>
    <d v="2012-07-18T16:53:18"/>
    <b v="0"/>
    <n v="89"/>
    <b v="1"/>
    <s v="film &amp; video/documentary"/>
    <n v="1.0666666666666667"/>
    <n v="89.887640449438209"/>
    <x v="0"/>
    <s v="documentary"/>
  </r>
  <r>
    <n v="7839"/>
    <x v="0"/>
    <s v="US"/>
    <s v="USD"/>
    <n v="1316208031"/>
    <n v="1312320031"/>
    <x v="374"/>
    <d v="2011-09-16T16:20:31"/>
    <b v="0"/>
    <n v="174"/>
    <b v="1"/>
    <s v="film &amp; video/documentary"/>
    <n v="1.3065"/>
    <n v="45.051724137931032"/>
    <x v="0"/>
    <s v="documentary"/>
  </r>
  <r>
    <n v="600"/>
    <x v="0"/>
    <s v="US"/>
    <s v="USD"/>
    <n v="1393694280"/>
    <n v="1390088311"/>
    <x v="375"/>
    <d v="2014-03-01T12:18:00"/>
    <b v="0"/>
    <n v="14"/>
    <b v="1"/>
    <s v="film &amp; video/documentary"/>
    <n v="1.2"/>
    <n v="42.857142857142854"/>
    <x v="0"/>
    <s v="documentary"/>
  </r>
  <r>
    <n v="2596"/>
    <x v="0"/>
    <s v="GB"/>
    <s v="GBP"/>
    <n v="1472122316"/>
    <n v="1469443916"/>
    <x v="376"/>
    <d v="2016-08-25T05:51:56"/>
    <b v="0"/>
    <n v="48"/>
    <b v="1"/>
    <s v="film &amp; video/documentary"/>
    <n v="1.0595918367346939"/>
    <n v="54.083333333333336"/>
    <x v="0"/>
    <s v="documentary"/>
  </r>
  <r>
    <n v="13728"/>
    <x v="0"/>
    <s v="US"/>
    <s v="USD"/>
    <n v="1447484460"/>
    <n v="1444888868"/>
    <x v="377"/>
    <d v="2015-11-14T02:01:00"/>
    <b v="0"/>
    <n v="133"/>
    <b v="1"/>
    <s v="film &amp; video/documentary"/>
    <n v="1.1439999999999999"/>
    <n v="103.21804511278195"/>
    <x v="0"/>
    <s v="documentary"/>
  </r>
  <r>
    <n v="3353"/>
    <x v="0"/>
    <s v="CA"/>
    <s v="CAD"/>
    <n v="1453765920"/>
    <n v="1451655808"/>
    <x v="378"/>
    <d v="2016-01-25T18:52:00"/>
    <b v="0"/>
    <n v="83"/>
    <b v="1"/>
    <s v="film &amp; video/documentary"/>
    <n v="1.1176666666666666"/>
    <n v="40.397590361445786"/>
    <x v="0"/>
    <s v="documentary"/>
  </r>
  <r>
    <n v="17412"/>
    <x v="0"/>
    <s v="US"/>
    <s v="USD"/>
    <n v="1336062672"/>
    <n v="1332174672"/>
    <x v="379"/>
    <d v="2012-05-03T11:31:12"/>
    <b v="0"/>
    <n v="149"/>
    <b v="1"/>
    <s v="film &amp; video/documentary"/>
    <n v="1.1608000000000001"/>
    <n v="116.85906040268456"/>
    <x v="0"/>
    <s v="documentary"/>
  </r>
  <r>
    <n v="5660"/>
    <x v="0"/>
    <s v="US"/>
    <s v="USD"/>
    <n v="1453569392"/>
    <n v="1451409392"/>
    <x v="380"/>
    <d v="2016-01-23T12:16:32"/>
    <b v="0"/>
    <n v="49"/>
    <b v="1"/>
    <s v="film &amp; video/documentary"/>
    <n v="1.415"/>
    <n v="115.51020408163265"/>
    <x v="0"/>
    <s v="documentary"/>
  </r>
  <r>
    <n v="26182.5"/>
    <x v="0"/>
    <s v="US"/>
    <s v="USD"/>
    <n v="1343624400"/>
    <n v="1340642717"/>
    <x v="381"/>
    <d v="2012-07-30T00:00:00"/>
    <b v="0"/>
    <n v="251"/>
    <b v="1"/>
    <s v="film &amp; video/documentary"/>
    <n v="1.0472999999999999"/>
    <n v="104.31274900398407"/>
    <x v="0"/>
    <s v="documentary"/>
  </r>
  <r>
    <n v="1535"/>
    <x v="0"/>
    <s v="US"/>
    <s v="USD"/>
    <n v="1346950900"/>
    <n v="1345741300"/>
    <x v="382"/>
    <d v="2012-09-06T12:01:40"/>
    <b v="0"/>
    <n v="22"/>
    <b v="1"/>
    <s v="film &amp; video/documentary"/>
    <n v="2.5583333333333331"/>
    <n v="69.772727272727266"/>
    <x v="0"/>
    <s v="documentary"/>
  </r>
  <r>
    <n v="2065"/>
    <x v="0"/>
    <s v="US"/>
    <s v="USD"/>
    <n v="1400467759"/>
    <n v="1398480559"/>
    <x v="383"/>
    <d v="2014-05-18T21:49:19"/>
    <b v="0"/>
    <n v="48"/>
    <b v="1"/>
    <s v="film &amp; video/documentary"/>
    <n v="2.0670670670670672"/>
    <n v="43.020833333333336"/>
    <x v="0"/>
    <s v="documentary"/>
  </r>
  <r>
    <n v="22421"/>
    <x v="0"/>
    <s v="US"/>
    <s v="USD"/>
    <n v="1420569947"/>
    <n v="1417977947"/>
    <x v="384"/>
    <d v="2015-01-06T13:45:47"/>
    <b v="0"/>
    <n v="383"/>
    <b v="1"/>
    <s v="film &amp; video/documentary"/>
    <n v="1.1210500000000001"/>
    <n v="58.540469973890339"/>
    <x v="0"/>
    <s v="documentary"/>
  </r>
  <r>
    <n v="26495.5"/>
    <x v="0"/>
    <s v="US"/>
    <s v="USD"/>
    <n v="1416582101"/>
    <n v="1413986501"/>
    <x v="385"/>
    <d v="2014-11-21T10:01:41"/>
    <b v="0"/>
    <n v="237"/>
    <b v="1"/>
    <s v="film &amp; video/documentary"/>
    <n v="1.05982"/>
    <n v="111.79535864978902"/>
    <x v="0"/>
    <s v="documentary"/>
  </r>
  <r>
    <n v="601"/>
    <x v="0"/>
    <s v="US"/>
    <s v="USD"/>
    <n v="1439246991"/>
    <n v="1437950991"/>
    <x v="386"/>
    <d v="2015-08-10T17:49:51"/>
    <b v="0"/>
    <n v="13"/>
    <b v="1"/>
    <s v="film &amp; video/documentary"/>
    <n v="1.0016666666666667"/>
    <n v="46.230769230769234"/>
    <x v="0"/>
    <s v="documentary"/>
  </r>
  <r>
    <n v="81316"/>
    <x v="0"/>
    <s v="US"/>
    <s v="USD"/>
    <n v="1439618400"/>
    <n v="1436976858"/>
    <x v="387"/>
    <d v="2015-08-15T01:00:00"/>
    <b v="0"/>
    <n v="562"/>
    <b v="1"/>
    <s v="film &amp; video/documentary"/>
    <n v="2.1398947368421051"/>
    <n v="144.69039145907473"/>
    <x v="0"/>
    <s v="documentary"/>
  </r>
  <r>
    <n v="6308"/>
    <x v="0"/>
    <s v="US"/>
    <s v="USD"/>
    <n v="1469670580"/>
    <n v="1467078580"/>
    <x v="388"/>
    <d v="2016-07-27T20:49:40"/>
    <b v="0"/>
    <n v="71"/>
    <b v="1"/>
    <s v="film &amp; video/documentary"/>
    <n v="1.2616000000000001"/>
    <n v="88.845070422535215"/>
    <x v="0"/>
    <s v="documentary"/>
  </r>
  <r>
    <n v="123444.12"/>
    <x v="0"/>
    <s v="US"/>
    <s v="USD"/>
    <n v="1394233140"/>
    <n v="1391477450"/>
    <x v="389"/>
    <d v="2014-03-07T17:59:00"/>
    <b v="0"/>
    <n v="1510"/>
    <b v="1"/>
    <s v="film &amp; video/documentary"/>
    <n v="1.8153547058823529"/>
    <n v="81.75107284768211"/>
    <x v="0"/>
    <s v="documentary"/>
  </r>
  <r>
    <n v="1000"/>
    <x v="0"/>
    <s v="US"/>
    <s v="USD"/>
    <n v="1431046372"/>
    <n v="1429318372"/>
    <x v="390"/>
    <d v="2015-05-07T19:52:52"/>
    <b v="0"/>
    <n v="14"/>
    <b v="1"/>
    <s v="film &amp; video/documentary"/>
    <n v="1"/>
    <n v="71.428571428571431"/>
    <x v="0"/>
    <s v="documentary"/>
  </r>
  <r>
    <n v="20122"/>
    <x v="0"/>
    <s v="US"/>
    <s v="USD"/>
    <n v="1324169940"/>
    <n v="1321578051"/>
    <x v="391"/>
    <d v="2011-12-17T19:59:00"/>
    <b v="0"/>
    <n v="193"/>
    <b v="1"/>
    <s v="film &amp; video/documentary"/>
    <n v="1.0061"/>
    <n v="104.25906735751295"/>
    <x v="0"/>
    <s v="documentary"/>
  </r>
  <r>
    <n v="18667"/>
    <x v="0"/>
    <s v="US"/>
    <s v="USD"/>
    <n v="1315450800"/>
    <n v="1312823571"/>
    <x v="392"/>
    <d v="2011-09-07T22:00:00"/>
    <b v="0"/>
    <n v="206"/>
    <b v="1"/>
    <s v="film &amp; video/documentary"/>
    <n v="1.009027027027027"/>
    <n v="90.616504854368927"/>
    <x v="0"/>
    <s v="documentary"/>
  </r>
  <r>
    <n v="55223"/>
    <x v="0"/>
    <s v="US"/>
    <s v="USD"/>
    <n v="1381424452"/>
    <n v="1378746052"/>
    <x v="393"/>
    <d v="2013-10-10T12:00:52"/>
    <b v="0"/>
    <n v="351"/>
    <b v="1"/>
    <s v="film &amp; video/documentary"/>
    <n v="1.10446"/>
    <n v="157.33048433048432"/>
    <x v="0"/>
    <s v="documentary"/>
  </r>
  <r>
    <n v="5259"/>
    <x v="0"/>
    <s v="ES"/>
    <s v="EUR"/>
    <n v="1460918282"/>
    <n v="1455737882"/>
    <x v="394"/>
    <d v="2016-04-17T13:38:02"/>
    <b v="0"/>
    <n v="50"/>
    <b v="1"/>
    <s v="film &amp; video/documentary"/>
    <n v="1.118936170212766"/>
    <n v="105.18"/>
    <x v="0"/>
    <s v="documentary"/>
  </r>
  <r>
    <n v="10804.45"/>
    <x v="0"/>
    <s v="US"/>
    <s v="USD"/>
    <n v="1335562320"/>
    <n v="1332452960"/>
    <x v="395"/>
    <d v="2012-04-27T16:32:00"/>
    <b v="0"/>
    <n v="184"/>
    <b v="1"/>
    <s v="film &amp; video/documentary"/>
    <n v="1.0804450000000001"/>
    <n v="58.719836956521746"/>
    <x v="0"/>
    <s v="documentary"/>
  </r>
  <r>
    <n v="16000"/>
    <x v="0"/>
    <s v="US"/>
    <s v="USD"/>
    <n v="1341668006"/>
    <n v="1340372006"/>
    <x v="396"/>
    <d v="2012-07-07T08:33:26"/>
    <b v="0"/>
    <n v="196"/>
    <b v="1"/>
    <s v="film &amp; video/documentary"/>
    <n v="1.0666666666666667"/>
    <n v="81.632653061224488"/>
    <x v="0"/>
    <s v="documentary"/>
  </r>
  <r>
    <n v="12929.35"/>
    <x v="0"/>
    <s v="US"/>
    <s v="USD"/>
    <n v="1283312640"/>
    <n v="1279651084"/>
    <x v="397"/>
    <d v="2010-08-31T22:44:00"/>
    <b v="0"/>
    <n v="229"/>
    <b v="1"/>
    <s v="film &amp; video/documentary"/>
    <n v="1.0390027322404372"/>
    <n v="56.460043668122275"/>
    <x v="0"/>
    <s v="documentary"/>
  </r>
  <r>
    <n v="9387"/>
    <x v="0"/>
    <s v="US"/>
    <s v="USD"/>
    <n v="1430334126"/>
    <n v="1426446126"/>
    <x v="398"/>
    <d v="2015-04-29T14:02:06"/>
    <b v="0"/>
    <n v="67"/>
    <b v="1"/>
    <s v="film &amp; video/documentary"/>
    <n v="1.2516"/>
    <n v="140.1044776119403"/>
    <x v="0"/>
    <s v="documentary"/>
  </r>
  <r>
    <n v="21361"/>
    <x v="0"/>
    <s v="GB"/>
    <s v="GBP"/>
    <n v="1481716800"/>
    <n v="1479070867"/>
    <x v="399"/>
    <d v="2016-12-14T07:00:00"/>
    <b v="0"/>
    <n v="95"/>
    <b v="1"/>
    <s v="film &amp; video/documentary"/>
    <n v="1.0680499999999999"/>
    <n v="224.85263157894738"/>
    <x v="0"/>
    <s v="documentary"/>
  </r>
  <r>
    <n v="11230.25"/>
    <x v="0"/>
    <s v="US"/>
    <s v="USD"/>
    <n v="1400297400"/>
    <n v="1397661347"/>
    <x v="400"/>
    <d v="2014-05-16T22:30:00"/>
    <b v="0"/>
    <n v="62"/>
    <b v="1"/>
    <s v="film &amp; video/documentary"/>
    <n v="1.1230249999999999"/>
    <n v="181.13306451612902"/>
    <x v="0"/>
    <s v="documentary"/>
  </r>
  <r>
    <n v="51906"/>
    <x v="0"/>
    <s v="US"/>
    <s v="USD"/>
    <n v="1312747970"/>
    <n v="1310155970"/>
    <x v="401"/>
    <d v="2011-08-07T15:12:50"/>
    <b v="0"/>
    <n v="73"/>
    <b v="1"/>
    <s v="film &amp; video/documentary"/>
    <n v="1.0381199999999999"/>
    <n v="711.04109589041093"/>
    <x v="0"/>
    <s v="documentary"/>
  </r>
  <r>
    <n v="2833"/>
    <x v="0"/>
    <s v="US"/>
    <s v="USD"/>
    <n v="1446731817"/>
    <n v="1444913817"/>
    <x v="402"/>
    <d v="2015-11-05T08:56:57"/>
    <b v="0"/>
    <n v="43"/>
    <b v="1"/>
    <s v="film &amp; video/documentary"/>
    <n v="1.4165000000000001"/>
    <n v="65.883720930232556"/>
    <x v="0"/>
    <s v="documentary"/>
  </r>
  <r>
    <n v="5263"/>
    <x v="0"/>
    <s v="US"/>
    <s v="USD"/>
    <n v="1312960080"/>
    <n v="1308900441"/>
    <x v="403"/>
    <d v="2011-08-10T02:08:00"/>
    <b v="0"/>
    <n v="70"/>
    <b v="1"/>
    <s v="film &amp; video/documentary"/>
    <n v="1.0526"/>
    <n v="75.185714285714283"/>
    <x v="0"/>
    <s v="documentary"/>
  </r>
  <r>
    <n v="36082"/>
    <x v="0"/>
    <s v="US"/>
    <s v="USD"/>
    <n v="1391641440"/>
    <n v="1389107062"/>
    <x v="404"/>
    <d v="2014-02-05T18:04:00"/>
    <b v="0"/>
    <n v="271"/>
    <b v="1"/>
    <s v="film &amp; video/documentary"/>
    <n v="1.0309142857142857"/>
    <n v="133.14391143911439"/>
    <x v="0"/>
    <s v="documentary"/>
  </r>
  <r>
    <n v="3036"/>
    <x v="0"/>
    <s v="US"/>
    <s v="USD"/>
    <n v="1394071339"/>
    <n v="1391479339"/>
    <x v="405"/>
    <d v="2014-03-05T21:02:19"/>
    <b v="0"/>
    <n v="55"/>
    <b v="1"/>
    <s v="film &amp; video/documentary"/>
    <n v="1.0765957446808512"/>
    <n v="55.2"/>
    <x v="0"/>
    <s v="documentary"/>
  </r>
  <r>
    <n v="3015.73"/>
    <x v="0"/>
    <s v="US"/>
    <s v="USD"/>
    <n v="1304920740"/>
    <n v="1301975637"/>
    <x v="406"/>
    <d v="2011-05-09T00:59:00"/>
    <b v="0"/>
    <n v="35"/>
    <b v="1"/>
    <s v="film &amp; video/documentary"/>
    <n v="1.0770464285714285"/>
    <n v="86.163714285714292"/>
    <x v="0"/>
    <s v="documentary"/>
  </r>
  <r>
    <n v="2031"/>
    <x v="0"/>
    <s v="US"/>
    <s v="USD"/>
    <n v="1321739650"/>
    <n v="1316552050"/>
    <x v="407"/>
    <d v="2011-11-19T16:54:10"/>
    <b v="0"/>
    <n v="22"/>
    <b v="1"/>
    <s v="film &amp; video/documentary"/>
    <n v="1.0155000000000001"/>
    <n v="92.318181818181813"/>
    <x v="0"/>
    <s v="documentary"/>
  </r>
  <r>
    <n v="6086.26"/>
    <x v="0"/>
    <s v="US"/>
    <s v="USD"/>
    <n v="1383676790"/>
    <n v="1380217190"/>
    <x v="408"/>
    <d v="2013-11-05T13:39:50"/>
    <b v="0"/>
    <n v="38"/>
    <b v="1"/>
    <s v="film &amp; video/documentary"/>
    <n v="1.0143766666666667"/>
    <n v="160.16473684210527"/>
    <x v="0"/>
    <s v="documentary"/>
  </r>
  <r>
    <n v="684"/>
    <x v="0"/>
    <s v="GB"/>
    <s v="GBP"/>
    <n v="1469220144"/>
    <n v="1466628144"/>
    <x v="409"/>
    <d v="2016-07-22T15:42:24"/>
    <b v="0"/>
    <n v="15"/>
    <b v="1"/>
    <s v="film &amp; video/documentary"/>
    <n v="1.3680000000000001"/>
    <n v="45.6"/>
    <x v="0"/>
    <s v="documentary"/>
  </r>
  <r>
    <n v="1283"/>
    <x v="0"/>
    <s v="CA"/>
    <s v="CAD"/>
    <n v="1434670397"/>
    <n v="1429486397"/>
    <x v="410"/>
    <d v="2015-06-18T18:33:17"/>
    <b v="0"/>
    <n v="7"/>
    <b v="1"/>
    <s v="film &amp; video/documentary"/>
    <n v="1.2829999999999999"/>
    <n v="183.28571428571428"/>
    <x v="0"/>
    <s v="documentary"/>
  </r>
  <r>
    <n v="30315"/>
    <x v="0"/>
    <s v="US"/>
    <s v="USD"/>
    <n v="1387688400"/>
    <n v="1384920804"/>
    <x v="411"/>
    <d v="2013-12-22T00:00:00"/>
    <b v="0"/>
    <n v="241"/>
    <b v="1"/>
    <s v="film &amp; video/documentary"/>
    <n v="1.0105"/>
    <n v="125.78838174273859"/>
    <x v="0"/>
    <s v="documentary"/>
  </r>
  <r>
    <n v="3171"/>
    <x v="0"/>
    <s v="US"/>
    <s v="USD"/>
    <n v="1343238578"/>
    <n v="1341856178"/>
    <x v="412"/>
    <d v="2012-07-25T12:49:38"/>
    <b v="0"/>
    <n v="55"/>
    <b v="1"/>
    <s v="film &amp; video/documentary"/>
    <n v="1.2684"/>
    <n v="57.654545454545456"/>
    <x v="0"/>
    <s v="documentary"/>
  </r>
  <r>
    <n v="13451"/>
    <x v="0"/>
    <s v="US"/>
    <s v="USD"/>
    <n v="1342731811"/>
    <n v="1340139811"/>
    <x v="413"/>
    <d v="2012-07-19T16:03:31"/>
    <b v="0"/>
    <n v="171"/>
    <b v="1"/>
    <s v="film &amp; video/documentary"/>
    <n v="1.0508593749999999"/>
    <n v="78.660818713450297"/>
    <x v="0"/>
    <s v="documentary"/>
  </r>
  <r>
    <n v="19028"/>
    <x v="0"/>
    <s v="US"/>
    <s v="USD"/>
    <n v="1381541465"/>
    <n v="1378949465"/>
    <x v="414"/>
    <d v="2013-10-11T20:31:05"/>
    <b v="0"/>
    <n v="208"/>
    <b v="1"/>
    <s v="film &amp; video/documentary"/>
    <n v="1.0285405405405406"/>
    <n v="91.480769230769226"/>
    <x v="0"/>
    <s v="documentary"/>
  </r>
  <r>
    <n v="1430.06"/>
    <x v="0"/>
    <s v="CA"/>
    <s v="CAD"/>
    <n v="1413547200"/>
    <n v="1411417602"/>
    <x v="415"/>
    <d v="2014-10-17T07:00:00"/>
    <b v="0"/>
    <n v="21"/>
    <b v="1"/>
    <s v="film &amp; video/documentary"/>
    <n v="1.0214714285714286"/>
    <n v="68.09809523809524"/>
    <x v="0"/>
    <s v="documentary"/>
  </r>
  <r>
    <n v="1202.17"/>
    <x v="0"/>
    <s v="US"/>
    <s v="USD"/>
    <n v="1391851831"/>
    <n v="1389259831"/>
    <x v="416"/>
    <d v="2014-02-08T04:30:31"/>
    <b v="0"/>
    <n v="25"/>
    <b v="1"/>
    <s v="film &amp; video/documentary"/>
    <n v="1.2021700000000002"/>
    <n v="48.086800000000004"/>
    <x v="0"/>
    <s v="documentary"/>
  </r>
  <r>
    <n v="10526"/>
    <x v="0"/>
    <s v="US"/>
    <s v="USD"/>
    <n v="1365395580"/>
    <n v="1364426260"/>
    <x v="417"/>
    <d v="2013-04-07T23:33:00"/>
    <b v="0"/>
    <n v="52"/>
    <b v="1"/>
    <s v="film &amp; video/documentary"/>
    <n v="1.0024761904761905"/>
    <n v="202.42307692307693"/>
    <x v="0"/>
    <s v="documentary"/>
  </r>
  <r>
    <n v="22542"/>
    <x v="0"/>
    <s v="US"/>
    <s v="USD"/>
    <n v="1437633997"/>
    <n v="1435041997"/>
    <x v="418"/>
    <d v="2015-07-23T01:46:37"/>
    <b v="0"/>
    <n v="104"/>
    <b v="1"/>
    <s v="film &amp; video/documentary"/>
    <n v="1.0063392857142857"/>
    <n v="216.75"/>
    <x v="0"/>
    <s v="documentary"/>
  </r>
  <r>
    <n v="8035"/>
    <x v="0"/>
    <s v="US"/>
    <s v="USD"/>
    <n v="1372536787"/>
    <n v="1367352787"/>
    <x v="419"/>
    <d v="2013-06-29T15:13:07"/>
    <b v="0"/>
    <n v="73"/>
    <b v="1"/>
    <s v="film &amp; video/documentary"/>
    <n v="1.004375"/>
    <n v="110.06849315068493"/>
    <x v="0"/>
    <s v="documentary"/>
  </r>
  <r>
    <n v="14.5"/>
    <x v="2"/>
    <s v="US"/>
    <s v="USD"/>
    <n v="1394772031"/>
    <n v="1392183631"/>
    <x v="420"/>
    <d v="2014-03-13T23:40:31"/>
    <b v="0"/>
    <n v="3"/>
    <b v="0"/>
    <s v="film &amp; video/animation"/>
    <n v="4.3939393939393936E-3"/>
    <n v="4.833333333333333"/>
    <x v="0"/>
    <s v="animation"/>
  </r>
  <r>
    <n v="301"/>
    <x v="2"/>
    <s v="US"/>
    <s v="USD"/>
    <n v="1440157656"/>
    <n v="1434973656"/>
    <x v="421"/>
    <d v="2015-08-21T06:47:36"/>
    <b v="0"/>
    <n v="6"/>
    <b v="0"/>
    <s v="film &amp; video/animation"/>
    <n v="2.0066666666666667E-2"/>
    <n v="50.166666666666664"/>
    <x v="0"/>
    <s v="animation"/>
  </r>
  <r>
    <n v="430"/>
    <x v="2"/>
    <s v="US"/>
    <s v="USD"/>
    <n v="1410416097"/>
    <n v="1407824097"/>
    <x v="422"/>
    <d v="2014-09-11T01:14:57"/>
    <b v="0"/>
    <n v="12"/>
    <b v="0"/>
    <s v="film &amp; video/animation"/>
    <n v="1.0749999999999999E-2"/>
    <n v="35.833333333333336"/>
    <x v="0"/>
    <s v="animation"/>
  </r>
  <r>
    <n v="153"/>
    <x v="2"/>
    <s v="US"/>
    <s v="USD"/>
    <n v="1370470430"/>
    <n v="1367878430"/>
    <x v="423"/>
    <d v="2013-06-05T17:13:50"/>
    <b v="0"/>
    <n v="13"/>
    <b v="0"/>
    <s v="film &amp; video/animation"/>
    <n v="7.6499999999999997E-3"/>
    <n v="11.76923076923077"/>
    <x v="0"/>
    <s v="animation"/>
  </r>
  <r>
    <n v="203.9"/>
    <x v="2"/>
    <s v="US"/>
    <s v="USD"/>
    <n v="1332748899"/>
    <n v="1327568499"/>
    <x v="424"/>
    <d v="2012-03-26T03:01:39"/>
    <b v="0"/>
    <n v="5"/>
    <b v="0"/>
    <s v="film &amp; video/animation"/>
    <n v="6.7966666666666675E-2"/>
    <n v="40.78"/>
    <x v="0"/>
    <s v="animation"/>
  </r>
  <r>
    <n v="6"/>
    <x v="2"/>
    <s v="US"/>
    <s v="USD"/>
    <n v="1448660404"/>
    <n v="1443472804"/>
    <x v="425"/>
    <d v="2015-11-27T16:40:04"/>
    <b v="0"/>
    <n v="2"/>
    <b v="0"/>
    <s v="film &amp; video/animation"/>
    <n v="1.2E-4"/>
    <n v="3"/>
    <x v="0"/>
    <s v="animation"/>
  </r>
  <r>
    <n v="133"/>
    <x v="2"/>
    <s v="US"/>
    <s v="USD"/>
    <n v="1456851914"/>
    <n v="1454259914"/>
    <x v="426"/>
    <d v="2016-03-01T12:05:14"/>
    <b v="0"/>
    <n v="8"/>
    <b v="0"/>
    <s v="film &amp; video/animation"/>
    <n v="1.3299999999999999E-2"/>
    <n v="16.625"/>
    <x v="0"/>
    <s v="animation"/>
  </r>
  <r>
    <n v="0"/>
    <x v="2"/>
    <s v="US"/>
    <s v="USD"/>
    <n v="1445540340"/>
    <n v="1444340940"/>
    <x v="427"/>
    <d v="2015-10-22T13:59:00"/>
    <b v="0"/>
    <n v="0"/>
    <b v="0"/>
    <s v="film &amp; video/animation"/>
    <n v="0"/>
    <s v="-"/>
    <x v="0"/>
    <s v="animation"/>
  </r>
  <r>
    <n v="676"/>
    <x v="2"/>
    <s v="US"/>
    <s v="USD"/>
    <n v="1402956000"/>
    <n v="1400523845"/>
    <x v="428"/>
    <d v="2014-06-16T17:00:00"/>
    <b v="0"/>
    <n v="13"/>
    <b v="0"/>
    <s v="film &amp; video/animation"/>
    <n v="5.6333333333333332E-2"/>
    <n v="52"/>
    <x v="0"/>
    <s v="animation"/>
  </r>
  <r>
    <n v="0"/>
    <x v="2"/>
    <s v="US"/>
    <s v="USD"/>
    <n v="1259297940"/>
    <n v="1252964282"/>
    <x v="429"/>
    <d v="2009-11-26T23:59:00"/>
    <b v="0"/>
    <n v="0"/>
    <b v="0"/>
    <s v="film &amp; video/animation"/>
    <n v="0"/>
    <s v="-"/>
    <x v="0"/>
    <s v="animation"/>
  </r>
  <r>
    <n v="24"/>
    <x v="2"/>
    <s v="US"/>
    <s v="USD"/>
    <n v="1378866867"/>
    <n v="1377570867"/>
    <x v="430"/>
    <d v="2013-09-10T21:34:27"/>
    <b v="0"/>
    <n v="5"/>
    <b v="0"/>
    <s v="film &amp; video/animation"/>
    <n v="2.4E-2"/>
    <n v="4.8"/>
    <x v="0"/>
    <s v="animation"/>
  </r>
  <r>
    <n v="415"/>
    <x v="2"/>
    <s v="GB"/>
    <s v="GBP"/>
    <n v="1467752083"/>
    <n v="1465160083"/>
    <x v="431"/>
    <d v="2016-07-05T15:54:43"/>
    <b v="0"/>
    <n v="8"/>
    <b v="0"/>
    <s v="film &amp; video/animation"/>
    <n v="0.13833333333333334"/>
    <n v="51.875"/>
    <x v="0"/>
    <s v="animation"/>
  </r>
  <r>
    <n v="570"/>
    <x v="2"/>
    <s v="US"/>
    <s v="USD"/>
    <n v="1445448381"/>
    <n v="1440264381"/>
    <x v="432"/>
    <d v="2015-10-21T12:26:21"/>
    <b v="0"/>
    <n v="8"/>
    <b v="0"/>
    <s v="film &amp; video/animation"/>
    <n v="9.5000000000000001E-2"/>
    <n v="71.25"/>
    <x v="0"/>
    <s v="animation"/>
  </r>
  <r>
    <n v="0"/>
    <x v="2"/>
    <s v="US"/>
    <s v="USD"/>
    <n v="1444576022"/>
    <n v="1439392022"/>
    <x v="433"/>
    <d v="2015-10-11T10:07:02"/>
    <b v="0"/>
    <n v="0"/>
    <b v="0"/>
    <s v="film &amp; video/animation"/>
    <n v="0"/>
    <s v="-"/>
    <x v="0"/>
    <s v="animation"/>
  </r>
  <r>
    <n v="125"/>
    <x v="2"/>
    <s v="US"/>
    <s v="USD"/>
    <n v="1385931702"/>
    <n v="1383076902"/>
    <x v="434"/>
    <d v="2013-12-01T16:01:42"/>
    <b v="0"/>
    <n v="2"/>
    <b v="0"/>
    <s v="film &amp; video/animation"/>
    <n v="0.05"/>
    <n v="62.5"/>
    <x v="0"/>
    <s v="animation"/>
  </r>
  <r>
    <n v="3"/>
    <x v="2"/>
    <s v="US"/>
    <s v="USD"/>
    <n v="1379094980"/>
    <n v="1376502980"/>
    <x v="435"/>
    <d v="2013-09-13T12:56:20"/>
    <b v="0"/>
    <n v="3"/>
    <b v="0"/>
    <s v="film &amp; video/animation"/>
    <n v="2.7272727272727273E-5"/>
    <n v="1"/>
    <x v="0"/>
    <s v="animation"/>
  </r>
  <r>
    <n v="0"/>
    <x v="2"/>
    <s v="US"/>
    <s v="USD"/>
    <n v="1375260113"/>
    <n v="1372668113"/>
    <x v="436"/>
    <d v="2013-07-31T03:41:53"/>
    <b v="0"/>
    <n v="0"/>
    <b v="0"/>
    <s v="film &amp; video/animation"/>
    <n v="0"/>
    <s v="-"/>
    <x v="0"/>
    <s v="animation"/>
  </r>
  <r>
    <n v="0"/>
    <x v="2"/>
    <s v="CA"/>
    <s v="CAD"/>
    <n v="1475912326"/>
    <n v="1470728326"/>
    <x v="437"/>
    <d v="2016-10-08T02:38:46"/>
    <b v="0"/>
    <n v="0"/>
    <b v="0"/>
    <s v="film &amp; video/animation"/>
    <n v="0"/>
    <s v="-"/>
    <x v="0"/>
    <s v="animation"/>
  </r>
  <r>
    <n v="1876"/>
    <x v="2"/>
    <s v="US"/>
    <s v="USD"/>
    <n v="1447830958"/>
    <n v="1445235358"/>
    <x v="438"/>
    <d v="2015-11-18T02:15:58"/>
    <b v="0"/>
    <n v="11"/>
    <b v="0"/>
    <s v="film &amp; video/animation"/>
    <n v="9.3799999999999994E-2"/>
    <n v="170.54545454545453"/>
    <x v="0"/>
    <s v="animation"/>
  </r>
  <r>
    <n v="0"/>
    <x v="2"/>
    <s v="US"/>
    <s v="USD"/>
    <n v="1413569818"/>
    <n v="1412705818"/>
    <x v="439"/>
    <d v="2014-10-17T13:16:58"/>
    <b v="0"/>
    <n v="0"/>
    <b v="0"/>
    <s v="film &amp; video/animation"/>
    <n v="0"/>
    <s v="-"/>
    <x v="0"/>
    <s v="animation"/>
  </r>
  <r>
    <n v="5"/>
    <x v="2"/>
    <s v="US"/>
    <s v="USD"/>
    <n v="1458859153"/>
    <n v="1456270753"/>
    <x v="440"/>
    <d v="2016-03-24T17:39:13"/>
    <b v="0"/>
    <n v="1"/>
    <b v="0"/>
    <s v="film &amp; video/animation"/>
    <n v="1E-3"/>
    <n v="5"/>
    <x v="0"/>
    <s v="animation"/>
  </r>
  <r>
    <n v="0"/>
    <x v="2"/>
    <s v="GB"/>
    <s v="GBP"/>
    <n v="1383418996"/>
    <n v="1380826996"/>
    <x v="441"/>
    <d v="2013-11-02T14:03:16"/>
    <b v="0"/>
    <n v="0"/>
    <b v="0"/>
    <s v="film &amp; video/animation"/>
    <n v="0"/>
    <s v="-"/>
    <x v="0"/>
    <s v="animation"/>
  </r>
  <r>
    <n v="6691"/>
    <x v="2"/>
    <s v="US"/>
    <s v="USD"/>
    <n v="1424380783"/>
    <n v="1421788783"/>
    <x v="442"/>
    <d v="2015-02-19T16:19:43"/>
    <b v="0"/>
    <n v="17"/>
    <b v="0"/>
    <s v="film &amp; video/animation"/>
    <n v="0.39358823529411763"/>
    <n v="393.58823529411762"/>
    <x v="0"/>
    <s v="animation"/>
  </r>
  <r>
    <n v="10"/>
    <x v="2"/>
    <s v="CA"/>
    <s v="CAD"/>
    <n v="1391991701"/>
    <n v="1389399701"/>
    <x v="443"/>
    <d v="2014-02-09T19:21:41"/>
    <b v="0"/>
    <n v="2"/>
    <b v="0"/>
    <s v="film &amp; video/animation"/>
    <n v="1E-3"/>
    <n v="5"/>
    <x v="0"/>
    <s v="animation"/>
  </r>
  <r>
    <n v="50"/>
    <x v="2"/>
    <s v="US"/>
    <s v="USD"/>
    <n v="1329342361"/>
    <n v="1324158361"/>
    <x v="444"/>
    <d v="2012-02-15T16:46:01"/>
    <b v="0"/>
    <n v="1"/>
    <b v="0"/>
    <s v="film &amp; video/animation"/>
    <n v="0.05"/>
    <n v="50"/>
    <x v="0"/>
    <s v="animation"/>
  </r>
  <r>
    <n v="2"/>
    <x v="2"/>
    <s v="US"/>
    <s v="USD"/>
    <n v="1432195375"/>
    <n v="1430899375"/>
    <x v="445"/>
    <d v="2015-05-21T03:02:55"/>
    <b v="0"/>
    <n v="2"/>
    <b v="0"/>
    <s v="film &amp; video/animation"/>
    <n v="3.3333333333333335E-5"/>
    <n v="1"/>
    <x v="0"/>
    <s v="animation"/>
  </r>
  <r>
    <n v="766"/>
    <x v="2"/>
    <s v="US"/>
    <s v="USD"/>
    <n v="1425434420"/>
    <n v="1422842420"/>
    <x v="446"/>
    <d v="2015-03-03T21:00:20"/>
    <b v="0"/>
    <n v="16"/>
    <b v="0"/>
    <s v="film &amp; video/animation"/>
    <n v="7.2952380952380949E-2"/>
    <n v="47.875"/>
    <x v="0"/>
    <s v="animation"/>
  </r>
  <r>
    <n v="5"/>
    <x v="2"/>
    <s v="GB"/>
    <s v="GBP"/>
    <n v="1364041163"/>
    <n v="1361884763"/>
    <x v="447"/>
    <d v="2013-03-23T07:19:23"/>
    <b v="0"/>
    <n v="1"/>
    <b v="0"/>
    <s v="film &amp; video/animation"/>
    <n v="1.6666666666666666E-4"/>
    <n v="5"/>
    <x v="0"/>
    <s v="animation"/>
  </r>
  <r>
    <n v="82.01"/>
    <x v="2"/>
    <s v="US"/>
    <s v="USD"/>
    <n v="1400091095"/>
    <n v="1398363095"/>
    <x v="448"/>
    <d v="2014-05-14T13:11:35"/>
    <b v="0"/>
    <n v="4"/>
    <b v="0"/>
    <s v="film &amp; video/animation"/>
    <n v="3.2804E-2"/>
    <n v="20.502500000000001"/>
    <x v="0"/>
    <s v="animation"/>
  </r>
  <r>
    <n v="45"/>
    <x v="2"/>
    <s v="GB"/>
    <s v="GBP"/>
    <n v="1382017085"/>
    <n v="1379425085"/>
    <x v="449"/>
    <d v="2013-10-17T08:38:05"/>
    <b v="0"/>
    <n v="5"/>
    <b v="0"/>
    <s v="film &amp; video/animation"/>
    <n v="2.2499999999999999E-2"/>
    <n v="9"/>
    <x v="0"/>
    <s v="animation"/>
  </r>
  <r>
    <n v="396"/>
    <x v="2"/>
    <s v="US"/>
    <s v="USD"/>
    <n v="1392417800"/>
    <n v="1389825800"/>
    <x v="450"/>
    <d v="2014-02-14T17:43:20"/>
    <b v="0"/>
    <n v="7"/>
    <b v="0"/>
    <s v="film &amp; video/animation"/>
    <n v="7.92E-3"/>
    <n v="56.571428571428569"/>
    <x v="0"/>
    <s v="animation"/>
  </r>
  <r>
    <n v="0"/>
    <x v="2"/>
    <s v="US"/>
    <s v="USD"/>
    <n v="1390669791"/>
    <n v="1388077791"/>
    <x v="451"/>
    <d v="2014-01-25T12:09:51"/>
    <b v="0"/>
    <n v="0"/>
    <b v="0"/>
    <s v="film &amp; video/animation"/>
    <n v="0"/>
    <s v="-"/>
    <x v="0"/>
    <s v="animation"/>
  </r>
  <r>
    <n v="480"/>
    <x v="2"/>
    <s v="US"/>
    <s v="USD"/>
    <n v="1431536015"/>
    <n v="1428944015"/>
    <x v="452"/>
    <d v="2015-05-13T11:53:35"/>
    <b v="0"/>
    <n v="12"/>
    <b v="0"/>
    <s v="film &amp; video/animation"/>
    <n v="0.64"/>
    <n v="40"/>
    <x v="0"/>
    <s v="animation"/>
  </r>
  <r>
    <n v="26"/>
    <x v="2"/>
    <s v="US"/>
    <s v="USD"/>
    <n v="1424375279"/>
    <n v="1422992879"/>
    <x v="453"/>
    <d v="2015-02-19T14:47:59"/>
    <b v="0"/>
    <n v="2"/>
    <b v="0"/>
    <s v="film &amp; video/animation"/>
    <n v="2.740447957839262E-4"/>
    <n v="13"/>
    <x v="0"/>
    <s v="animation"/>
  </r>
  <r>
    <n v="82"/>
    <x v="2"/>
    <s v="US"/>
    <s v="USD"/>
    <n v="1417007640"/>
    <n v="1414343571"/>
    <x v="454"/>
    <d v="2014-11-26T08:14:00"/>
    <b v="0"/>
    <n v="5"/>
    <b v="0"/>
    <s v="film &amp; video/animation"/>
    <n v="8.2000000000000007E-3"/>
    <n v="16.399999999999999"/>
    <x v="0"/>
    <s v="animation"/>
  </r>
  <r>
    <n v="45"/>
    <x v="2"/>
    <s v="US"/>
    <s v="USD"/>
    <n v="1334622660"/>
    <n v="1330733022"/>
    <x v="455"/>
    <d v="2012-04-16T19:31:00"/>
    <b v="0"/>
    <n v="2"/>
    <b v="0"/>
    <s v="film &amp; video/animation"/>
    <n v="6.9230769230769226E-4"/>
    <n v="22.5"/>
    <x v="0"/>
    <s v="animation"/>
  </r>
  <r>
    <n v="61"/>
    <x v="2"/>
    <s v="US"/>
    <s v="USD"/>
    <n v="1382414340"/>
    <n v="1380559201"/>
    <x v="456"/>
    <d v="2013-10-21T22:59:00"/>
    <b v="0"/>
    <n v="3"/>
    <b v="0"/>
    <s v="film &amp; video/animation"/>
    <n v="6.8631863186318634E-3"/>
    <n v="20.333333333333332"/>
    <x v="0"/>
    <s v="animation"/>
  </r>
  <r>
    <n v="0"/>
    <x v="2"/>
    <s v="CA"/>
    <s v="CAD"/>
    <n v="1408213512"/>
    <n v="1405621512"/>
    <x v="457"/>
    <d v="2014-08-16T13:25:12"/>
    <b v="0"/>
    <n v="0"/>
    <b v="0"/>
    <s v="film &amp; video/animation"/>
    <n v="0"/>
    <s v="-"/>
    <x v="0"/>
    <s v="animation"/>
  </r>
  <r>
    <n v="821"/>
    <x v="2"/>
    <s v="GB"/>
    <s v="GBP"/>
    <n v="1368550060"/>
    <n v="1365958060"/>
    <x v="458"/>
    <d v="2013-05-14T11:47:40"/>
    <b v="0"/>
    <n v="49"/>
    <b v="0"/>
    <s v="film &amp; video/animation"/>
    <n v="8.2100000000000006E-2"/>
    <n v="16.755102040816325"/>
    <x v="0"/>
    <s v="animation"/>
  </r>
  <r>
    <n v="25"/>
    <x v="2"/>
    <s v="US"/>
    <s v="USD"/>
    <n v="1321201327"/>
    <n v="1316013727"/>
    <x v="459"/>
    <d v="2011-11-13T11:22:07"/>
    <b v="0"/>
    <n v="1"/>
    <b v="0"/>
    <s v="film &amp; video/animation"/>
    <n v="6.4102564102564103E-4"/>
    <n v="25"/>
    <x v="0"/>
    <s v="animation"/>
  </r>
  <r>
    <n v="25"/>
    <x v="2"/>
    <s v="US"/>
    <s v="USD"/>
    <n v="1401595200"/>
    <n v="1398862875"/>
    <x v="460"/>
    <d v="2014-05-31T23:00:00"/>
    <b v="0"/>
    <n v="2"/>
    <b v="0"/>
    <s v="film &amp; video/animation"/>
    <n v="2.9411764705882353E-3"/>
    <n v="12.5"/>
    <x v="0"/>
    <s v="animation"/>
  </r>
  <r>
    <n v="0"/>
    <x v="2"/>
    <s v="GB"/>
    <s v="GBP"/>
    <n v="1370204367"/>
    <n v="1368476367"/>
    <x v="461"/>
    <d v="2013-06-02T15:19:27"/>
    <b v="0"/>
    <n v="0"/>
    <b v="0"/>
    <s v="film &amp; video/animation"/>
    <n v="0"/>
    <s v="-"/>
    <x v="0"/>
    <s v="animation"/>
  </r>
  <r>
    <n v="0"/>
    <x v="2"/>
    <s v="US"/>
    <s v="USD"/>
    <n v="1312945341"/>
    <n v="1307761341"/>
    <x v="462"/>
    <d v="2011-08-09T22:02:21"/>
    <b v="0"/>
    <n v="0"/>
    <b v="0"/>
    <s v="film &amp; video/animation"/>
    <n v="0"/>
    <s v="-"/>
    <x v="0"/>
    <s v="animation"/>
  </r>
  <r>
    <n v="1250"/>
    <x v="2"/>
    <s v="US"/>
    <s v="USD"/>
    <n v="1316883753"/>
    <n v="1311699753"/>
    <x v="463"/>
    <d v="2011-09-24T12:02:33"/>
    <b v="0"/>
    <n v="11"/>
    <b v="0"/>
    <s v="film &amp; video/animation"/>
    <n v="2.2727272727272728E-2"/>
    <n v="113.63636363636364"/>
    <x v="0"/>
    <s v="animation"/>
  </r>
  <r>
    <n v="1"/>
    <x v="2"/>
    <s v="DE"/>
    <s v="EUR"/>
    <n v="1463602935"/>
    <n v="1461874935"/>
    <x v="464"/>
    <d v="2016-05-18T15:22:15"/>
    <b v="0"/>
    <n v="1"/>
    <b v="0"/>
    <s v="film &amp; video/animation"/>
    <n v="9.9009900990099011E-4"/>
    <n v="1"/>
    <x v="0"/>
    <s v="animation"/>
  </r>
  <r>
    <n v="138"/>
    <x v="2"/>
    <s v="US"/>
    <s v="USD"/>
    <n v="1403837574"/>
    <n v="1402455174"/>
    <x v="465"/>
    <d v="2014-06-26T21:52:54"/>
    <b v="0"/>
    <n v="8"/>
    <b v="0"/>
    <s v="film &amp; video/animation"/>
    <n v="0.26953125"/>
    <n v="17.25"/>
    <x v="0"/>
    <s v="animation"/>
  </r>
  <r>
    <n v="76"/>
    <x v="2"/>
    <s v="US"/>
    <s v="USD"/>
    <n v="1347057464"/>
    <n v="1344465464"/>
    <x v="466"/>
    <d v="2012-09-07T17:37:44"/>
    <b v="0"/>
    <n v="5"/>
    <b v="0"/>
    <s v="film &amp; video/animation"/>
    <n v="7.6E-3"/>
    <n v="15.2"/>
    <x v="0"/>
    <s v="animation"/>
  </r>
  <r>
    <n v="4315"/>
    <x v="2"/>
    <s v="US"/>
    <s v="USD"/>
    <n v="1348849134"/>
    <n v="1344961134"/>
    <x v="467"/>
    <d v="2012-09-28T11:18:54"/>
    <b v="0"/>
    <n v="39"/>
    <b v="0"/>
    <s v="film &amp; video/animation"/>
    <n v="0.21575"/>
    <n v="110.64102564102564"/>
    <x v="0"/>
    <s v="animation"/>
  </r>
  <r>
    <n v="0"/>
    <x v="2"/>
    <s v="US"/>
    <s v="USD"/>
    <n v="1341978665"/>
    <n v="1336795283"/>
    <x v="468"/>
    <d v="2012-07-10T22:51:05"/>
    <b v="0"/>
    <n v="0"/>
    <b v="0"/>
    <s v="film &amp; video/animation"/>
    <n v="0"/>
    <s v="-"/>
    <x v="0"/>
    <s v="animation"/>
  </r>
  <r>
    <n v="0"/>
    <x v="2"/>
    <s v="GB"/>
    <s v="GBP"/>
    <n v="1409960724"/>
    <n v="1404776724"/>
    <x v="469"/>
    <d v="2014-09-05T18:45:24"/>
    <b v="0"/>
    <n v="0"/>
    <b v="0"/>
    <s v="film &amp; video/animation"/>
    <n v="0"/>
    <s v="-"/>
    <x v="0"/>
    <s v="animation"/>
  </r>
  <r>
    <n v="51"/>
    <x v="2"/>
    <s v="US"/>
    <s v="USD"/>
    <n v="1389844800"/>
    <n v="1385524889"/>
    <x v="470"/>
    <d v="2014-01-15T23:00:00"/>
    <b v="0"/>
    <n v="2"/>
    <b v="0"/>
    <s v="film &amp; video/animation"/>
    <n v="1.0200000000000001E-2"/>
    <n v="25.5"/>
    <x v="0"/>
    <s v="animation"/>
  </r>
  <r>
    <n v="6541"/>
    <x v="2"/>
    <s v="US"/>
    <s v="USD"/>
    <n v="1397924379"/>
    <n v="1394039979"/>
    <x v="471"/>
    <d v="2014-04-19T11:19:39"/>
    <b v="0"/>
    <n v="170"/>
    <b v="0"/>
    <s v="film &amp; video/animation"/>
    <n v="0.11892727272727273"/>
    <n v="38.476470588235294"/>
    <x v="0"/>
    <s v="animation"/>
  </r>
  <r>
    <n v="141"/>
    <x v="2"/>
    <s v="US"/>
    <s v="USD"/>
    <n v="1408831718"/>
    <n v="1406239718"/>
    <x v="472"/>
    <d v="2014-08-23T17:08:38"/>
    <b v="0"/>
    <n v="5"/>
    <b v="0"/>
    <s v="film &amp; video/animation"/>
    <n v="0.17624999999999999"/>
    <n v="28.2"/>
    <x v="0"/>
    <s v="animation"/>
  </r>
  <r>
    <n v="861"/>
    <x v="2"/>
    <s v="US"/>
    <s v="USD"/>
    <n v="1410972319"/>
    <n v="1408380319"/>
    <x v="473"/>
    <d v="2014-09-17T11:45:19"/>
    <b v="0"/>
    <n v="14"/>
    <b v="0"/>
    <s v="film &amp; video/animation"/>
    <n v="2.87E-2"/>
    <n v="61.5"/>
    <x v="0"/>
    <s v="animation"/>
  </r>
  <r>
    <n v="1"/>
    <x v="2"/>
    <s v="US"/>
    <s v="USD"/>
    <n v="1487318029"/>
    <n v="1484726029"/>
    <x v="474"/>
    <d v="2017-02-17T02:53:49"/>
    <b v="0"/>
    <n v="1"/>
    <b v="0"/>
    <s v="film &amp; video/animation"/>
    <n v="3.0303030303030303E-4"/>
    <n v="1"/>
    <x v="0"/>
    <s v="animation"/>
  </r>
  <r>
    <n v="0"/>
    <x v="2"/>
    <s v="US"/>
    <s v="USD"/>
    <n v="1430877843"/>
    <n v="1428285843"/>
    <x v="475"/>
    <d v="2015-05-05T21:04:03"/>
    <b v="0"/>
    <n v="0"/>
    <b v="0"/>
    <s v="film &amp; video/animation"/>
    <n v="0"/>
    <s v="-"/>
    <x v="0"/>
    <s v="animation"/>
  </r>
  <r>
    <n v="4906.59"/>
    <x v="2"/>
    <s v="US"/>
    <s v="USD"/>
    <n v="1401767940"/>
    <n v="1398727441"/>
    <x v="476"/>
    <d v="2014-06-02T22:59:00"/>
    <b v="0"/>
    <n v="124"/>
    <b v="0"/>
    <s v="film &amp; video/animation"/>
    <n v="2.2302681818181819E-2"/>
    <n v="39.569274193548388"/>
    <x v="0"/>
    <s v="animation"/>
  </r>
  <r>
    <n v="0"/>
    <x v="2"/>
    <s v="US"/>
    <s v="USD"/>
    <n v="1337371334"/>
    <n v="1332187334"/>
    <x v="477"/>
    <d v="2012-05-18T15:02:14"/>
    <b v="0"/>
    <n v="0"/>
    <b v="0"/>
    <s v="film &amp; video/animation"/>
    <n v="0"/>
    <s v="-"/>
    <x v="0"/>
    <s v="animation"/>
  </r>
  <r>
    <n v="0"/>
    <x v="2"/>
    <s v="US"/>
    <s v="USD"/>
    <n v="1427921509"/>
    <n v="1425333109"/>
    <x v="478"/>
    <d v="2015-04-01T15:51:49"/>
    <b v="0"/>
    <n v="0"/>
    <b v="0"/>
    <s v="film &amp; video/animation"/>
    <n v="0"/>
    <s v="-"/>
    <x v="0"/>
    <s v="animation"/>
  </r>
  <r>
    <n v="4884"/>
    <x v="2"/>
    <s v="US"/>
    <s v="USD"/>
    <n v="1416566835"/>
    <n v="1411379235"/>
    <x v="479"/>
    <d v="2014-11-21T05:47:15"/>
    <b v="0"/>
    <n v="55"/>
    <b v="0"/>
    <s v="film &amp; video/animation"/>
    <n v="0.3256"/>
    <n v="88.8"/>
    <x v="0"/>
    <s v="animation"/>
  </r>
  <r>
    <n v="7764"/>
    <x v="2"/>
    <s v="US"/>
    <s v="USD"/>
    <n v="1376049615"/>
    <n v="1373457615"/>
    <x v="480"/>
    <d v="2013-08-09T07:00:15"/>
    <b v="0"/>
    <n v="140"/>
    <b v="0"/>
    <s v="film &amp; video/animation"/>
    <n v="0.19409999999999999"/>
    <n v="55.457142857142856"/>
    <x v="0"/>
    <s v="animation"/>
  </r>
  <r>
    <n v="1830"/>
    <x v="2"/>
    <s v="US"/>
    <s v="USD"/>
    <n v="1349885289"/>
    <n v="1347293289"/>
    <x v="481"/>
    <d v="2012-10-10T11:08:09"/>
    <b v="0"/>
    <n v="21"/>
    <b v="0"/>
    <s v="film &amp; video/animation"/>
    <n v="6.0999999999999999E-2"/>
    <n v="87.142857142857139"/>
    <x v="0"/>
    <s v="animation"/>
  </r>
  <r>
    <n v="10"/>
    <x v="2"/>
    <s v="US"/>
    <s v="USD"/>
    <n v="1460644440"/>
    <n v="1458336690"/>
    <x v="482"/>
    <d v="2016-04-14T09:34:00"/>
    <b v="0"/>
    <n v="1"/>
    <b v="0"/>
    <s v="film &amp; video/animation"/>
    <n v="1E-3"/>
    <n v="10"/>
    <x v="0"/>
    <s v="animation"/>
  </r>
  <r>
    <n v="7530"/>
    <x v="2"/>
    <s v="GB"/>
    <s v="GBP"/>
    <n v="1359434672"/>
    <n v="1354250672"/>
    <x v="483"/>
    <d v="2013-01-28T23:44:32"/>
    <b v="0"/>
    <n v="147"/>
    <b v="0"/>
    <s v="film &amp; video/animation"/>
    <n v="0.502"/>
    <n v="51.224489795918366"/>
    <x v="0"/>
    <s v="animation"/>
  </r>
  <r>
    <n v="149"/>
    <x v="2"/>
    <s v="GB"/>
    <s v="GBP"/>
    <n v="1446766372"/>
    <n v="1443220372"/>
    <x v="484"/>
    <d v="2015-11-05T18:32:52"/>
    <b v="0"/>
    <n v="11"/>
    <b v="0"/>
    <s v="film &amp; video/animation"/>
    <n v="1.8625E-3"/>
    <n v="13.545454545454545"/>
    <x v="0"/>
    <s v="animation"/>
  </r>
  <r>
    <n v="8315.01"/>
    <x v="2"/>
    <s v="GB"/>
    <s v="GBP"/>
    <n v="1368792499"/>
    <n v="1366200499"/>
    <x v="485"/>
    <d v="2013-05-17T07:08:19"/>
    <b v="0"/>
    <n v="125"/>
    <b v="0"/>
    <s v="film &amp; video/animation"/>
    <n v="0.21906971229845085"/>
    <n v="66.520080000000007"/>
    <x v="0"/>
    <s v="animation"/>
  </r>
  <r>
    <n v="50"/>
    <x v="2"/>
    <s v="AU"/>
    <s v="AUD"/>
    <n v="1401662239"/>
    <n v="1399070239"/>
    <x v="486"/>
    <d v="2014-06-01T17:37:19"/>
    <b v="0"/>
    <n v="1"/>
    <b v="0"/>
    <s v="film &amp; video/animation"/>
    <n v="9.0909090909090904E-5"/>
    <n v="50"/>
    <x v="0"/>
    <s v="animation"/>
  </r>
  <r>
    <n v="0"/>
    <x v="2"/>
    <s v="CA"/>
    <s v="CAD"/>
    <n v="1482678994"/>
    <n v="1477491394"/>
    <x v="487"/>
    <d v="2016-12-25T10:16:34"/>
    <b v="0"/>
    <n v="0"/>
    <b v="0"/>
    <s v="film &amp; video/animation"/>
    <n v="0"/>
    <s v="-"/>
    <x v="0"/>
    <s v="animation"/>
  </r>
  <r>
    <n v="0"/>
    <x v="2"/>
    <s v="US"/>
    <s v="USD"/>
    <n v="1483924700"/>
    <n v="1481332700"/>
    <x v="488"/>
    <d v="2017-01-08T20:18:20"/>
    <b v="0"/>
    <n v="0"/>
    <b v="0"/>
    <s v="film &amp; video/animation"/>
    <n v="0"/>
    <s v="-"/>
    <x v="0"/>
    <s v="animation"/>
  </r>
  <r>
    <n v="215"/>
    <x v="2"/>
    <s v="US"/>
    <s v="USD"/>
    <n v="1325763180"/>
    <n v="1323084816"/>
    <x v="489"/>
    <d v="2012-01-05T06:33:00"/>
    <b v="0"/>
    <n v="3"/>
    <b v="0"/>
    <s v="film &amp; video/animation"/>
    <n v="2.8667813379201833E-3"/>
    <n v="71.666666666666671"/>
    <x v="0"/>
    <s v="animation"/>
  </r>
  <r>
    <n v="0"/>
    <x v="2"/>
    <s v="US"/>
    <s v="USD"/>
    <n v="1345677285"/>
    <n v="1343085285"/>
    <x v="490"/>
    <d v="2012-08-22T18:14:45"/>
    <b v="0"/>
    <n v="0"/>
    <b v="0"/>
    <s v="film &amp; video/animation"/>
    <n v="0"/>
    <s v="-"/>
    <x v="0"/>
    <s v="animation"/>
  </r>
  <r>
    <n v="0"/>
    <x v="2"/>
    <s v="US"/>
    <s v="USD"/>
    <n v="1453937699"/>
    <n v="1451345699"/>
    <x v="491"/>
    <d v="2016-01-27T18:34:59"/>
    <b v="0"/>
    <n v="0"/>
    <b v="0"/>
    <s v="film &amp; video/animation"/>
    <n v="0"/>
    <s v="-"/>
    <x v="0"/>
    <s v="animation"/>
  </r>
  <r>
    <n v="0"/>
    <x v="2"/>
    <s v="SE"/>
    <s v="SEK"/>
    <n v="1476319830"/>
    <n v="1471135830"/>
    <x v="492"/>
    <d v="2016-10-12T19:50:30"/>
    <b v="0"/>
    <n v="0"/>
    <b v="0"/>
    <s v="film &amp; video/animation"/>
    <n v="0"/>
    <s v="-"/>
    <x v="0"/>
    <s v="animation"/>
  </r>
  <r>
    <n v="0"/>
    <x v="2"/>
    <s v="GB"/>
    <s v="GBP"/>
    <n v="1432142738"/>
    <n v="1429550738"/>
    <x v="493"/>
    <d v="2015-05-20T12:25:38"/>
    <b v="0"/>
    <n v="0"/>
    <b v="0"/>
    <s v="film &amp; video/animation"/>
    <n v="0"/>
    <s v="-"/>
    <x v="0"/>
    <s v="animation"/>
  </r>
  <r>
    <n v="31"/>
    <x v="2"/>
    <s v="US"/>
    <s v="USD"/>
    <n v="1404356400"/>
    <n v="1402343765"/>
    <x v="494"/>
    <d v="2014-07-02T22:00:00"/>
    <b v="0"/>
    <n v="3"/>
    <b v="0"/>
    <s v="film &amp; video/animation"/>
    <n v="1.5499999999999999E-3"/>
    <n v="10.333333333333334"/>
    <x v="0"/>
    <s v="animation"/>
  </r>
  <r>
    <n v="0"/>
    <x v="2"/>
    <s v="US"/>
    <s v="USD"/>
    <n v="1437076305"/>
    <n v="1434484305"/>
    <x v="495"/>
    <d v="2015-07-16T14:51:45"/>
    <b v="0"/>
    <n v="0"/>
    <b v="0"/>
    <s v="film &amp; video/animation"/>
    <n v="0"/>
    <s v="-"/>
    <x v="0"/>
    <s v="animation"/>
  </r>
  <r>
    <n v="1"/>
    <x v="2"/>
    <s v="US"/>
    <s v="USD"/>
    <n v="1392070874"/>
    <n v="1386886874"/>
    <x v="496"/>
    <d v="2014-02-10T17:21:14"/>
    <b v="0"/>
    <n v="1"/>
    <b v="0"/>
    <s v="film &amp; video/animation"/>
    <n v="1.6666666666666667E-5"/>
    <n v="1"/>
    <x v="0"/>
    <s v="animation"/>
  </r>
  <r>
    <n v="30"/>
    <x v="2"/>
    <s v="US"/>
    <s v="USD"/>
    <n v="1419483600"/>
    <n v="1414889665"/>
    <x v="497"/>
    <d v="2014-12-25T00:00:00"/>
    <b v="0"/>
    <n v="3"/>
    <b v="0"/>
    <s v="film &amp; video/animation"/>
    <n v="6.6964285714285711E-3"/>
    <n v="10"/>
    <x v="0"/>
    <s v="animation"/>
  </r>
  <r>
    <n v="2994"/>
    <x v="2"/>
    <s v="US"/>
    <s v="USD"/>
    <n v="1324664249"/>
    <n v="1321035449"/>
    <x v="498"/>
    <d v="2011-12-23T13:17:29"/>
    <b v="0"/>
    <n v="22"/>
    <b v="0"/>
    <s v="film &amp; video/animation"/>
    <n v="4.5985132395404561E-2"/>
    <n v="136.09090909090909"/>
    <x v="0"/>
    <s v="animation"/>
  </r>
  <r>
    <n v="1910"/>
    <x v="2"/>
    <s v="US"/>
    <s v="USD"/>
    <n v="1255381140"/>
    <n v="1250630968"/>
    <x v="499"/>
    <d v="2009-10-12T15:59:00"/>
    <b v="0"/>
    <n v="26"/>
    <b v="0"/>
    <s v="film &amp; video/animation"/>
    <n v="9.5500000000000002E-2"/>
    <n v="73.461538461538467"/>
    <x v="0"/>
    <s v="animation"/>
  </r>
  <r>
    <n v="215"/>
    <x v="2"/>
    <s v="US"/>
    <s v="USD"/>
    <n v="1273356960"/>
    <n v="1268255751"/>
    <x v="500"/>
    <d v="2010-05-08T17:16:00"/>
    <b v="0"/>
    <n v="4"/>
    <b v="0"/>
    <s v="film &amp; video/animation"/>
    <n v="3.307692307692308E-2"/>
    <n v="53.75"/>
    <x v="0"/>
    <s v="animation"/>
  </r>
  <r>
    <n v="0"/>
    <x v="2"/>
    <s v="US"/>
    <s v="USD"/>
    <n v="1310189851"/>
    <n v="1307597851"/>
    <x v="501"/>
    <d v="2011-07-09T00:37:31"/>
    <b v="0"/>
    <n v="0"/>
    <b v="0"/>
    <s v="film &amp; video/animation"/>
    <n v="0"/>
    <s v="-"/>
    <x v="0"/>
    <s v="animation"/>
  </r>
  <r>
    <n v="230"/>
    <x v="2"/>
    <s v="US"/>
    <s v="USD"/>
    <n v="1332073025"/>
    <n v="1329484625"/>
    <x v="502"/>
    <d v="2012-03-18T07:17:05"/>
    <b v="0"/>
    <n v="4"/>
    <b v="0"/>
    <s v="film &amp; video/animation"/>
    <n v="1.15E-2"/>
    <n v="57.5"/>
    <x v="0"/>
    <s v="animation"/>
  </r>
  <r>
    <n v="114"/>
    <x v="2"/>
    <s v="GB"/>
    <s v="GBP"/>
    <n v="1421498303"/>
    <n v="1418906303"/>
    <x v="503"/>
    <d v="2015-01-17T07:38:23"/>
    <b v="0"/>
    <n v="9"/>
    <b v="0"/>
    <s v="film &amp; video/animation"/>
    <n v="1.7538461538461537E-2"/>
    <n v="12.666666666666666"/>
    <x v="0"/>
    <s v="animation"/>
  </r>
  <r>
    <n v="335"/>
    <x v="2"/>
    <s v="US"/>
    <s v="USD"/>
    <n v="1334097387"/>
    <n v="1328916987"/>
    <x v="504"/>
    <d v="2012-04-10T17:36:27"/>
    <b v="0"/>
    <n v="5"/>
    <b v="0"/>
    <s v="film &amp; video/animation"/>
    <n v="1.3673469387755101E-2"/>
    <n v="67"/>
    <x v="0"/>
    <s v="animation"/>
  </r>
  <r>
    <n v="52"/>
    <x v="2"/>
    <s v="US"/>
    <s v="USD"/>
    <n v="1451010086"/>
    <n v="1447122086"/>
    <x v="505"/>
    <d v="2015-12-24T21:21:26"/>
    <b v="0"/>
    <n v="14"/>
    <b v="0"/>
    <s v="film &amp; video/animation"/>
    <n v="4.3333333333333331E-3"/>
    <n v="3.7142857142857144"/>
    <x v="0"/>
    <s v="animation"/>
  </r>
  <r>
    <n v="250"/>
    <x v="2"/>
    <s v="US"/>
    <s v="USD"/>
    <n v="1376140520"/>
    <n v="1373548520"/>
    <x v="506"/>
    <d v="2013-08-10T08:15:20"/>
    <b v="0"/>
    <n v="1"/>
    <b v="0"/>
    <s v="film &amp; video/animation"/>
    <n v="1.25E-3"/>
    <n v="250"/>
    <x v="0"/>
    <s v="animation"/>
  </r>
  <r>
    <n v="640"/>
    <x v="2"/>
    <s v="US"/>
    <s v="USD"/>
    <n v="1350687657"/>
    <n v="1346799657"/>
    <x v="507"/>
    <d v="2012-10-19T18:00:57"/>
    <b v="0"/>
    <n v="10"/>
    <b v="0"/>
    <s v="film &amp; video/animation"/>
    <n v="3.2000000000000001E-2"/>
    <n v="64"/>
    <x v="0"/>
    <s v="animation"/>
  </r>
  <r>
    <n v="400"/>
    <x v="2"/>
    <s v="US"/>
    <s v="USD"/>
    <n v="1337955240"/>
    <n v="1332808501"/>
    <x v="508"/>
    <d v="2012-05-25T09:14:00"/>
    <b v="0"/>
    <n v="3"/>
    <b v="0"/>
    <s v="film &amp; video/animation"/>
    <n v="8.0000000000000002E-3"/>
    <n v="133.33333333333334"/>
    <x v="0"/>
    <s v="animation"/>
  </r>
  <r>
    <n v="10"/>
    <x v="2"/>
    <s v="GB"/>
    <s v="GBP"/>
    <n v="1435504170"/>
    <n v="1432912170"/>
    <x v="509"/>
    <d v="2015-06-28T10:09:30"/>
    <b v="0"/>
    <n v="1"/>
    <b v="0"/>
    <s v="film &amp; video/animation"/>
    <n v="2E-3"/>
    <n v="10"/>
    <x v="0"/>
    <s v="animation"/>
  </r>
  <r>
    <n v="0"/>
    <x v="2"/>
    <s v="US"/>
    <s v="USD"/>
    <n v="1456805639"/>
    <n v="1454213639"/>
    <x v="510"/>
    <d v="2016-02-29T23:13:59"/>
    <b v="0"/>
    <n v="0"/>
    <b v="0"/>
    <s v="film &amp; video/animation"/>
    <n v="0"/>
    <s v="-"/>
    <x v="0"/>
    <s v="animation"/>
  </r>
  <r>
    <n v="150"/>
    <x v="2"/>
    <s v="US"/>
    <s v="USD"/>
    <n v="1365228982"/>
    <n v="1362640582"/>
    <x v="511"/>
    <d v="2013-04-06T01:16:22"/>
    <b v="0"/>
    <n v="5"/>
    <b v="0"/>
    <s v="film &amp; video/animation"/>
    <n v="0.03"/>
    <n v="30"/>
    <x v="0"/>
    <s v="animation"/>
  </r>
  <r>
    <n v="11"/>
    <x v="2"/>
    <s v="US"/>
    <s v="USD"/>
    <n v="1479667727"/>
    <n v="1475776127"/>
    <x v="512"/>
    <d v="2016-11-20T13:48:47"/>
    <b v="0"/>
    <n v="2"/>
    <b v="0"/>
    <s v="film &amp; video/animation"/>
    <n v="1.3749999999999999E-3"/>
    <n v="5.5"/>
    <x v="0"/>
    <s v="animation"/>
  </r>
  <r>
    <n v="6962"/>
    <x v="2"/>
    <s v="US"/>
    <s v="USD"/>
    <n v="1471244400"/>
    <n v="1467387705"/>
    <x v="513"/>
    <d v="2016-08-15T02:00:00"/>
    <b v="0"/>
    <n v="68"/>
    <b v="0"/>
    <s v="film &amp; video/animation"/>
    <n v="0.13924"/>
    <n v="102.38235294117646"/>
    <x v="0"/>
    <s v="animation"/>
  </r>
  <r>
    <n v="50"/>
    <x v="2"/>
    <s v="CA"/>
    <s v="CAD"/>
    <n v="1407595447"/>
    <n v="1405003447"/>
    <x v="514"/>
    <d v="2014-08-09T09:44:07"/>
    <b v="0"/>
    <n v="3"/>
    <b v="0"/>
    <s v="film &amp; video/animation"/>
    <n v="3.3333333333333333E-2"/>
    <n v="16.666666666666668"/>
    <x v="0"/>
    <s v="animation"/>
  </r>
  <r>
    <n v="24651"/>
    <x v="2"/>
    <s v="US"/>
    <s v="USD"/>
    <n v="1451389601"/>
    <n v="1447933601"/>
    <x v="515"/>
    <d v="2015-12-29T06:46:41"/>
    <b v="0"/>
    <n v="34"/>
    <b v="0"/>
    <s v="film &amp; video/animation"/>
    <n v="0.25413402061855672"/>
    <n v="725.02941176470586"/>
    <x v="0"/>
    <s v="animation"/>
  </r>
  <r>
    <n v="0"/>
    <x v="2"/>
    <s v="GB"/>
    <s v="GBP"/>
    <n v="1432752080"/>
    <n v="1427568080"/>
    <x v="516"/>
    <d v="2015-05-27T13:41:20"/>
    <b v="0"/>
    <n v="0"/>
    <b v="0"/>
    <s v="film &amp; video/animation"/>
    <n v="0"/>
    <s v="-"/>
    <x v="0"/>
    <s v="animation"/>
  </r>
  <r>
    <n v="205"/>
    <x v="2"/>
    <s v="US"/>
    <s v="USD"/>
    <n v="1486046761"/>
    <n v="1483454761"/>
    <x v="517"/>
    <d v="2017-02-02T09:46:01"/>
    <b v="0"/>
    <n v="3"/>
    <b v="0"/>
    <s v="film &amp; video/animation"/>
    <n v="1.3666666666666667E-2"/>
    <n v="68.333333333333329"/>
    <x v="0"/>
    <s v="animation"/>
  </r>
  <r>
    <n v="0"/>
    <x v="2"/>
    <s v="US"/>
    <s v="USD"/>
    <n v="1441550760"/>
    <n v="1438958824"/>
    <x v="518"/>
    <d v="2015-09-06T09:46:00"/>
    <b v="0"/>
    <n v="0"/>
    <b v="0"/>
    <s v="film &amp; video/animation"/>
    <n v="0"/>
    <s v="-"/>
    <x v="0"/>
    <s v="animation"/>
  </r>
  <r>
    <n v="2746"/>
    <x v="2"/>
    <s v="US"/>
    <s v="USD"/>
    <n v="1354699421"/>
    <n v="1352107421"/>
    <x v="519"/>
    <d v="2012-12-05T04:23:41"/>
    <b v="0"/>
    <n v="70"/>
    <b v="0"/>
    <s v="film &amp; video/animation"/>
    <n v="0.22881426547787684"/>
    <n v="39.228571428571428"/>
    <x v="0"/>
    <s v="animation"/>
  </r>
  <r>
    <n v="5105"/>
    <x v="0"/>
    <s v="GB"/>
    <s v="GBP"/>
    <n v="1449766261"/>
    <n v="1447174261"/>
    <x v="520"/>
    <d v="2015-12-10T11:51:01"/>
    <b v="0"/>
    <n v="34"/>
    <b v="1"/>
    <s v="theater/plays"/>
    <n v="1.0209999999999999"/>
    <n v="150.14705882352942"/>
    <x v="1"/>
    <s v="plays"/>
  </r>
  <r>
    <n v="5232"/>
    <x v="0"/>
    <s v="US"/>
    <s v="USD"/>
    <n v="1477976340"/>
    <n v="1475460819"/>
    <x v="521"/>
    <d v="2016-10-31T23:59:00"/>
    <b v="0"/>
    <n v="56"/>
    <b v="1"/>
    <s v="theater/plays"/>
    <n v="1.0464"/>
    <n v="93.428571428571431"/>
    <x v="1"/>
    <s v="plays"/>
  </r>
  <r>
    <n v="3440"/>
    <x v="0"/>
    <s v="US"/>
    <s v="USD"/>
    <n v="1458518325"/>
    <n v="1456793925"/>
    <x v="522"/>
    <d v="2016-03-20T18:58:45"/>
    <b v="0"/>
    <n v="31"/>
    <b v="1"/>
    <s v="theater/plays"/>
    <n v="1.1466666666666667"/>
    <n v="110.96774193548387"/>
    <x v="1"/>
    <s v="plays"/>
  </r>
  <r>
    <n v="6030"/>
    <x v="0"/>
    <s v="US"/>
    <s v="USD"/>
    <n v="1442805076"/>
    <n v="1440213076"/>
    <x v="523"/>
    <d v="2015-09-20T22:11:16"/>
    <b v="0"/>
    <n v="84"/>
    <b v="1"/>
    <s v="theater/plays"/>
    <n v="1.206"/>
    <n v="71.785714285714292"/>
    <x v="1"/>
    <s v="plays"/>
  </r>
  <r>
    <n v="3803.55"/>
    <x v="0"/>
    <s v="GB"/>
    <s v="GBP"/>
    <n v="1464801169"/>
    <n v="1462209169"/>
    <x v="524"/>
    <d v="2016-06-01T12:12:49"/>
    <b v="0"/>
    <n v="130"/>
    <b v="1"/>
    <s v="theater/plays"/>
    <n v="1.0867285714285715"/>
    <n v="29.258076923076924"/>
    <x v="1"/>
    <s v="plays"/>
  </r>
  <r>
    <n v="12000"/>
    <x v="0"/>
    <s v="US"/>
    <s v="USD"/>
    <n v="1410601041"/>
    <n v="1406713041"/>
    <x v="525"/>
    <d v="2014-09-13T04:37:21"/>
    <b v="0"/>
    <n v="12"/>
    <b v="1"/>
    <s v="theater/plays"/>
    <n v="1"/>
    <n v="1000"/>
    <x v="1"/>
    <s v="plays"/>
  </r>
  <r>
    <n v="1710"/>
    <x v="0"/>
    <s v="GB"/>
    <s v="GBP"/>
    <n v="1438966800"/>
    <n v="1436278344"/>
    <x v="526"/>
    <d v="2015-08-07T12:00:00"/>
    <b v="0"/>
    <n v="23"/>
    <b v="1"/>
    <s v="theater/plays"/>
    <n v="1.1399999999999999"/>
    <n v="74.347826086956516"/>
    <x v="1"/>
    <s v="plays"/>
  </r>
  <r>
    <n v="10085"/>
    <x v="0"/>
    <s v="US"/>
    <s v="USD"/>
    <n v="1487347500"/>
    <n v="1484715366"/>
    <x v="527"/>
    <d v="2017-02-17T11:05:00"/>
    <b v="0"/>
    <n v="158"/>
    <b v="1"/>
    <s v="theater/plays"/>
    <n v="1.0085"/>
    <n v="63.829113924050631"/>
    <x v="1"/>
    <s v="plays"/>
  </r>
  <r>
    <n v="1330"/>
    <x v="0"/>
    <s v="US"/>
    <s v="USD"/>
    <n v="1434921600"/>
    <n v="1433109907"/>
    <x v="528"/>
    <d v="2015-06-21T16:20:00"/>
    <b v="0"/>
    <n v="30"/>
    <b v="1"/>
    <s v="theater/plays"/>
    <n v="1.1565217391304348"/>
    <n v="44.333333333333336"/>
    <x v="1"/>
    <s v="plays"/>
  </r>
  <r>
    <n v="1565"/>
    <x v="0"/>
    <s v="CA"/>
    <s v="CAD"/>
    <n v="1484110800"/>
    <n v="1482281094"/>
    <x v="529"/>
    <d v="2017-01-11T00:00:00"/>
    <b v="0"/>
    <n v="18"/>
    <b v="1"/>
    <s v="theater/plays"/>
    <n v="1.3041666666666667"/>
    <n v="86.944444444444443"/>
    <x v="1"/>
    <s v="plays"/>
  </r>
  <r>
    <n v="3670"/>
    <x v="0"/>
    <s v="US"/>
    <s v="USD"/>
    <n v="1435111200"/>
    <n v="1433254268"/>
    <x v="530"/>
    <d v="2015-06-23T21:00:00"/>
    <b v="0"/>
    <n v="29"/>
    <b v="1"/>
    <s v="theater/plays"/>
    <n v="1.0778267254038179"/>
    <n v="126.55172413793103"/>
    <x v="1"/>
    <s v="plays"/>
  </r>
  <r>
    <n v="4000"/>
    <x v="0"/>
    <s v="US"/>
    <s v="USD"/>
    <n v="1481957940"/>
    <n v="1478050429"/>
    <x v="531"/>
    <d v="2016-12-17T01:59:00"/>
    <b v="0"/>
    <n v="31"/>
    <b v="1"/>
    <s v="theater/plays"/>
    <n v="1"/>
    <n v="129.03225806451613"/>
    <x v="1"/>
    <s v="plays"/>
  </r>
  <r>
    <n v="12325"/>
    <x v="0"/>
    <s v="US"/>
    <s v="USD"/>
    <n v="1463098208"/>
    <n v="1460506208"/>
    <x v="532"/>
    <d v="2016-05-12T19:10:08"/>
    <b v="0"/>
    <n v="173"/>
    <b v="1"/>
    <s v="theater/plays"/>
    <n v="1.2324999999999999"/>
    <n v="71.242774566473983"/>
    <x v="1"/>
    <s v="plays"/>
  </r>
  <r>
    <n v="2004"/>
    <x v="0"/>
    <s v="GB"/>
    <s v="GBP"/>
    <n v="1463394365"/>
    <n v="1461320765"/>
    <x v="533"/>
    <d v="2016-05-16T05:26:05"/>
    <b v="0"/>
    <n v="17"/>
    <b v="1"/>
    <s v="theater/plays"/>
    <n v="1.002"/>
    <n v="117.88235294117646"/>
    <x v="1"/>
    <s v="plays"/>
  </r>
  <r>
    <n v="15700"/>
    <x v="0"/>
    <s v="NO"/>
    <s v="NOK"/>
    <n v="1446418800"/>
    <n v="1443036470"/>
    <x v="534"/>
    <d v="2015-11-01T18:00:00"/>
    <b v="0"/>
    <n v="48"/>
    <b v="1"/>
    <s v="theater/plays"/>
    <n v="1.0466666666666666"/>
    <n v="327.08333333333331"/>
    <x v="1"/>
    <s v="plays"/>
  </r>
  <r>
    <n v="2050"/>
    <x v="0"/>
    <s v="GB"/>
    <s v="GBP"/>
    <n v="1483707905"/>
    <n v="1481115905"/>
    <x v="535"/>
    <d v="2017-01-06T08:05:05"/>
    <b v="0"/>
    <n v="59"/>
    <b v="1"/>
    <s v="theater/plays"/>
    <n v="1.0249999999999999"/>
    <n v="34.745762711864408"/>
    <x v="1"/>
    <s v="plays"/>
  </r>
  <r>
    <n v="3902.5"/>
    <x v="0"/>
    <s v="GB"/>
    <s v="GBP"/>
    <n v="1438624800"/>
    <n v="1435133807"/>
    <x v="536"/>
    <d v="2015-08-03T13:00:00"/>
    <b v="0"/>
    <n v="39"/>
    <b v="1"/>
    <s v="theater/plays"/>
    <n v="1.1825757575757576"/>
    <n v="100.06410256410257"/>
    <x v="1"/>
    <s v="plays"/>
  </r>
  <r>
    <n v="2410"/>
    <x v="0"/>
    <s v="US"/>
    <s v="USD"/>
    <n v="1446665191"/>
    <n v="1444069591"/>
    <x v="537"/>
    <d v="2015-11-04T14:26:31"/>
    <b v="0"/>
    <n v="59"/>
    <b v="1"/>
    <s v="theater/plays"/>
    <n v="1.2050000000000001"/>
    <n v="40.847457627118644"/>
    <x v="1"/>
    <s v="plays"/>
  </r>
  <r>
    <n v="15121"/>
    <x v="0"/>
    <s v="US"/>
    <s v="USD"/>
    <n v="1463166263"/>
    <n v="1460574263"/>
    <x v="538"/>
    <d v="2016-05-13T14:04:23"/>
    <b v="0"/>
    <n v="60"/>
    <b v="1"/>
    <s v="theater/plays"/>
    <n v="3.0242"/>
    <n v="252.01666666666668"/>
    <x v="1"/>
    <s v="plays"/>
  </r>
  <r>
    <n v="503.22"/>
    <x v="0"/>
    <s v="GB"/>
    <s v="GBP"/>
    <n v="1467681107"/>
    <n v="1465866707"/>
    <x v="539"/>
    <d v="2016-07-04T20:11:47"/>
    <b v="0"/>
    <n v="20"/>
    <b v="1"/>
    <s v="theater/plays"/>
    <n v="1.00644"/>
    <n v="25.161000000000001"/>
    <x v="1"/>
    <s v="plays"/>
  </r>
  <r>
    <n v="1"/>
    <x v="2"/>
    <s v="US"/>
    <s v="USD"/>
    <n v="1423078606"/>
    <n v="1420486606"/>
    <x v="540"/>
    <d v="2015-02-04T14:36:46"/>
    <b v="0"/>
    <n v="1"/>
    <b v="0"/>
    <s v="technology/web"/>
    <n v="6.666666666666667E-5"/>
    <n v="1"/>
    <x v="2"/>
    <s v="web"/>
  </r>
  <r>
    <n v="25"/>
    <x v="2"/>
    <s v="US"/>
    <s v="USD"/>
    <n v="1446080834"/>
    <n v="1443488834"/>
    <x v="541"/>
    <d v="2015-10-28T20:07:14"/>
    <b v="0"/>
    <n v="1"/>
    <b v="0"/>
    <s v="technology/web"/>
    <n v="5.5555555555555558E-3"/>
    <n v="25"/>
    <x v="2"/>
    <s v="web"/>
  </r>
  <r>
    <n v="1"/>
    <x v="2"/>
    <s v="US"/>
    <s v="USD"/>
    <n v="1462293716"/>
    <n v="1457113316"/>
    <x v="542"/>
    <d v="2016-05-03T11:41:56"/>
    <b v="0"/>
    <n v="1"/>
    <b v="0"/>
    <s v="technology/web"/>
    <n v="3.9999999999999998E-6"/>
    <n v="1"/>
    <x v="2"/>
    <s v="web"/>
  </r>
  <r>
    <n v="70"/>
    <x v="2"/>
    <s v="AU"/>
    <s v="AUD"/>
    <n v="1414807962"/>
    <n v="1412215962"/>
    <x v="543"/>
    <d v="2014-10-31T21:12:42"/>
    <b v="0"/>
    <n v="2"/>
    <b v="0"/>
    <s v="technology/web"/>
    <n v="3.1818181818181819E-3"/>
    <n v="35"/>
    <x v="2"/>
    <s v="web"/>
  </r>
  <r>
    <n v="6"/>
    <x v="2"/>
    <s v="US"/>
    <s v="USD"/>
    <n v="1467647160"/>
    <n v="1465055160"/>
    <x v="544"/>
    <d v="2016-07-04T10:46:00"/>
    <b v="0"/>
    <n v="2"/>
    <b v="0"/>
    <s v="technology/web"/>
    <n v="1.2E-2"/>
    <n v="3"/>
    <x v="2"/>
    <s v="web"/>
  </r>
  <r>
    <n v="13692"/>
    <x v="2"/>
    <s v="FR"/>
    <s v="EUR"/>
    <n v="1447600389"/>
    <n v="1444140789"/>
    <x v="545"/>
    <d v="2015-11-15T10:13:09"/>
    <b v="0"/>
    <n v="34"/>
    <b v="0"/>
    <s v="technology/web"/>
    <n v="0.27383999999999997"/>
    <n v="402.70588235294116"/>
    <x v="2"/>
    <s v="web"/>
  </r>
  <r>
    <n v="52"/>
    <x v="2"/>
    <s v="US"/>
    <s v="USD"/>
    <n v="1445097715"/>
    <n v="1441209715"/>
    <x v="546"/>
    <d v="2015-10-17T11:01:55"/>
    <b v="0"/>
    <n v="2"/>
    <b v="0"/>
    <s v="technology/web"/>
    <n v="8.6666666666666663E-4"/>
    <n v="26"/>
    <x v="2"/>
    <s v="web"/>
  </r>
  <r>
    <n v="0"/>
    <x v="2"/>
    <s v="GB"/>
    <s v="GBP"/>
    <n v="1455122564"/>
    <n v="1452530564"/>
    <x v="547"/>
    <d v="2016-02-10T11:42:44"/>
    <b v="0"/>
    <n v="0"/>
    <b v="0"/>
    <s v="technology/web"/>
    <n v="0"/>
    <s v="-"/>
    <x v="2"/>
    <s v="web"/>
  </r>
  <r>
    <n v="9"/>
    <x v="2"/>
    <s v="GB"/>
    <s v="GBP"/>
    <n v="1446154848"/>
    <n v="1443562848"/>
    <x v="548"/>
    <d v="2015-10-29T16:40:48"/>
    <b v="0"/>
    <n v="1"/>
    <b v="0"/>
    <s v="technology/web"/>
    <n v="8.9999999999999998E-4"/>
    <n v="9"/>
    <x v="2"/>
    <s v="web"/>
  </r>
  <r>
    <n v="68"/>
    <x v="2"/>
    <s v="GB"/>
    <s v="GBP"/>
    <n v="1436368622"/>
    <n v="1433776622"/>
    <x v="549"/>
    <d v="2015-07-08T10:17:02"/>
    <b v="0"/>
    <n v="8"/>
    <b v="0"/>
    <s v="technology/web"/>
    <n v="2.7199999999999998E-2"/>
    <n v="8.5"/>
    <x v="2"/>
    <s v="web"/>
  </r>
  <r>
    <n v="35"/>
    <x v="2"/>
    <s v="CA"/>
    <s v="CAD"/>
    <n v="1485838800"/>
    <n v="1484756245"/>
    <x v="550"/>
    <d v="2017-01-31T00:00:00"/>
    <b v="0"/>
    <n v="4"/>
    <b v="0"/>
    <s v="technology/web"/>
    <n v="7.0000000000000001E-3"/>
    <n v="8.75"/>
    <x v="2"/>
    <s v="web"/>
  </r>
  <r>
    <n v="3781"/>
    <x v="2"/>
    <s v="US"/>
    <s v="USD"/>
    <n v="1438451580"/>
    <n v="1434609424"/>
    <x v="551"/>
    <d v="2015-08-01T12:53:00"/>
    <b v="0"/>
    <n v="28"/>
    <b v="0"/>
    <s v="technology/web"/>
    <n v="5.0413333333333331E-2"/>
    <n v="135.03571428571428"/>
    <x v="2"/>
    <s v="web"/>
  </r>
  <r>
    <n v="0"/>
    <x v="2"/>
    <s v="CA"/>
    <s v="CAD"/>
    <n v="1452350896"/>
    <n v="1447166896"/>
    <x v="552"/>
    <d v="2016-01-09T09:48:16"/>
    <b v="0"/>
    <n v="0"/>
    <b v="0"/>
    <s v="technology/web"/>
    <n v="0"/>
    <s v="-"/>
    <x v="2"/>
    <s v="web"/>
  </r>
  <r>
    <n v="123"/>
    <x v="2"/>
    <s v="US"/>
    <s v="USD"/>
    <n v="1415988991"/>
    <n v="1413393391"/>
    <x v="553"/>
    <d v="2014-11-14T13:16:31"/>
    <b v="0"/>
    <n v="6"/>
    <b v="0"/>
    <s v="technology/web"/>
    <n v="4.9199999999999999E-3"/>
    <n v="20.5"/>
    <x v="2"/>
    <s v="web"/>
  </r>
  <r>
    <n v="1416"/>
    <x v="2"/>
    <s v="US"/>
    <s v="USD"/>
    <n v="1413735972"/>
    <n v="1411143972"/>
    <x v="554"/>
    <d v="2014-10-19T11:26:12"/>
    <b v="0"/>
    <n v="22"/>
    <b v="0"/>
    <s v="technology/web"/>
    <n v="0.36589147286821705"/>
    <n v="64.36363636363636"/>
    <x v="2"/>
    <s v="web"/>
  </r>
  <r>
    <n v="0"/>
    <x v="2"/>
    <s v="GB"/>
    <s v="GBP"/>
    <n v="1465720143"/>
    <n v="1463128143"/>
    <x v="555"/>
    <d v="2016-06-12T03:29:03"/>
    <b v="0"/>
    <n v="0"/>
    <b v="0"/>
    <s v="technology/web"/>
    <n v="0"/>
    <s v="-"/>
    <x v="2"/>
    <s v="web"/>
  </r>
  <r>
    <n v="200"/>
    <x v="2"/>
    <s v="US"/>
    <s v="USD"/>
    <n v="1452112717"/>
    <n v="1449520717"/>
    <x v="556"/>
    <d v="2016-01-06T15:38:37"/>
    <b v="0"/>
    <n v="1"/>
    <b v="0"/>
    <s v="technology/web"/>
    <n v="2.5000000000000001E-2"/>
    <n v="200"/>
    <x v="2"/>
    <s v="web"/>
  </r>
  <r>
    <n v="1366"/>
    <x v="2"/>
    <s v="DE"/>
    <s v="EUR"/>
    <n v="1480721803"/>
    <n v="1478126203"/>
    <x v="557"/>
    <d v="2016-12-02T18:36:43"/>
    <b v="0"/>
    <n v="20"/>
    <b v="0"/>
    <s v="technology/web"/>
    <n v="9.1066666666666674E-3"/>
    <n v="68.3"/>
    <x v="2"/>
    <s v="web"/>
  </r>
  <r>
    <n v="0"/>
    <x v="2"/>
    <s v="US"/>
    <s v="USD"/>
    <n v="1427227905"/>
    <n v="1424639505"/>
    <x v="558"/>
    <d v="2015-03-24T15:11:45"/>
    <b v="0"/>
    <n v="0"/>
    <b v="0"/>
    <s v="technology/web"/>
    <n v="0"/>
    <s v="-"/>
    <x v="2"/>
    <s v="web"/>
  </r>
  <r>
    <n v="50"/>
    <x v="2"/>
    <s v="US"/>
    <s v="USD"/>
    <n v="1449989260"/>
    <n v="1447397260"/>
    <x v="559"/>
    <d v="2015-12-13T01:47:40"/>
    <b v="0"/>
    <n v="1"/>
    <b v="0"/>
    <s v="technology/web"/>
    <n v="2.0833333333333335E-4"/>
    <n v="50"/>
    <x v="2"/>
    <s v="web"/>
  </r>
  <r>
    <n v="12"/>
    <x v="2"/>
    <s v="CA"/>
    <s v="CAD"/>
    <n v="1418841045"/>
    <n v="1416249045"/>
    <x v="560"/>
    <d v="2014-12-17T13:30:45"/>
    <b v="0"/>
    <n v="3"/>
    <b v="0"/>
    <s v="technology/web"/>
    <n v="1.2E-4"/>
    <n v="4"/>
    <x v="2"/>
    <s v="web"/>
  </r>
  <r>
    <n v="55"/>
    <x v="2"/>
    <s v="US"/>
    <s v="USD"/>
    <n v="1445874513"/>
    <n v="1442850513"/>
    <x v="561"/>
    <d v="2015-10-26T10:48:33"/>
    <b v="0"/>
    <n v="2"/>
    <b v="0"/>
    <s v="technology/web"/>
    <n v="3.6666666666666666E-3"/>
    <n v="27.5"/>
    <x v="2"/>
    <s v="web"/>
  </r>
  <r>
    <n v="0"/>
    <x v="2"/>
    <s v="NL"/>
    <s v="EUR"/>
    <n v="1482052815"/>
    <n v="1479460815"/>
    <x v="562"/>
    <d v="2016-12-18T04:20:15"/>
    <b v="0"/>
    <n v="0"/>
    <b v="0"/>
    <s v="technology/web"/>
    <n v="0"/>
    <s v="-"/>
    <x v="2"/>
    <s v="web"/>
  </r>
  <r>
    <n v="68"/>
    <x v="2"/>
    <s v="AU"/>
    <s v="AUD"/>
    <n v="1424137247"/>
    <n v="1421545247"/>
    <x v="563"/>
    <d v="2015-02-16T20:40:47"/>
    <b v="0"/>
    <n v="2"/>
    <b v="0"/>
    <s v="technology/web"/>
    <n v="9.0666666666666662E-4"/>
    <n v="34"/>
    <x v="2"/>
    <s v="web"/>
  </r>
  <r>
    <n v="1"/>
    <x v="2"/>
    <s v="FR"/>
    <s v="EUR"/>
    <n v="1457822275"/>
    <n v="1455230275"/>
    <x v="564"/>
    <d v="2016-03-12T17:37:55"/>
    <b v="0"/>
    <n v="1"/>
    <b v="0"/>
    <s v="technology/web"/>
    <n v="5.5555555555555558E-5"/>
    <n v="1"/>
    <x v="2"/>
    <s v="web"/>
  </r>
  <r>
    <n v="0"/>
    <x v="2"/>
    <s v="GB"/>
    <s v="GBP"/>
    <n v="1436554249"/>
    <n v="1433962249"/>
    <x v="565"/>
    <d v="2015-07-10T13:50:49"/>
    <b v="0"/>
    <n v="0"/>
    <b v="0"/>
    <s v="technology/web"/>
    <n v="0"/>
    <s v="-"/>
    <x v="2"/>
    <s v="web"/>
  </r>
  <r>
    <n v="1"/>
    <x v="2"/>
    <s v="US"/>
    <s v="USD"/>
    <n v="1468513533"/>
    <n v="1465921533"/>
    <x v="566"/>
    <d v="2016-07-14T11:25:33"/>
    <b v="0"/>
    <n v="1"/>
    <b v="0"/>
    <s v="technology/web"/>
    <n v="2.0000000000000001E-4"/>
    <n v="1"/>
    <x v="2"/>
    <s v="web"/>
  </r>
  <r>
    <n v="0"/>
    <x v="2"/>
    <s v="US"/>
    <s v="USD"/>
    <n v="1420143194"/>
    <n v="1417551194"/>
    <x v="567"/>
    <d v="2015-01-01T15:13:14"/>
    <b v="0"/>
    <n v="0"/>
    <b v="0"/>
    <s v="technology/web"/>
    <n v="0"/>
    <s v="-"/>
    <x v="2"/>
    <s v="web"/>
  </r>
  <r>
    <n v="245"/>
    <x v="2"/>
    <s v="NZ"/>
    <s v="NZD"/>
    <n v="1452942000"/>
    <n v="1449785223"/>
    <x v="568"/>
    <d v="2016-01-16T06:00:00"/>
    <b v="0"/>
    <n v="5"/>
    <b v="0"/>
    <s v="technology/web"/>
    <n v="0.01"/>
    <n v="49"/>
    <x v="2"/>
    <s v="web"/>
  </r>
  <r>
    <n v="20"/>
    <x v="2"/>
    <s v="CA"/>
    <s v="CAD"/>
    <n v="1451679612"/>
    <n v="1449087612"/>
    <x v="569"/>
    <d v="2016-01-01T15:20:12"/>
    <b v="0"/>
    <n v="1"/>
    <b v="0"/>
    <s v="technology/web"/>
    <n v="8.0000000000000002E-3"/>
    <n v="20"/>
    <x v="2"/>
    <s v="web"/>
  </r>
  <r>
    <n v="142"/>
    <x v="2"/>
    <s v="US"/>
    <s v="USD"/>
    <n v="1455822569"/>
    <n v="1453230569"/>
    <x v="570"/>
    <d v="2016-02-18T14:09:29"/>
    <b v="0"/>
    <n v="1"/>
    <b v="0"/>
    <s v="technology/web"/>
    <n v="1.6705882352941177E-3"/>
    <n v="142"/>
    <x v="2"/>
    <s v="web"/>
  </r>
  <r>
    <n v="106"/>
    <x v="2"/>
    <s v="US"/>
    <s v="USD"/>
    <n v="1437969540"/>
    <n v="1436297723"/>
    <x v="571"/>
    <d v="2015-07-26T22:59:00"/>
    <b v="0"/>
    <n v="2"/>
    <b v="0"/>
    <s v="technology/web"/>
    <n v="4.2399999999999998E-3"/>
    <n v="53"/>
    <x v="2"/>
    <s v="web"/>
  </r>
  <r>
    <n v="0"/>
    <x v="2"/>
    <s v="US"/>
    <s v="USD"/>
    <n v="1446660688"/>
    <n v="1444065088"/>
    <x v="572"/>
    <d v="2015-11-04T13:11:28"/>
    <b v="0"/>
    <n v="0"/>
    <b v="0"/>
    <s v="technology/web"/>
    <n v="0"/>
    <s v="-"/>
    <x v="2"/>
    <s v="web"/>
  </r>
  <r>
    <n v="346"/>
    <x v="2"/>
    <s v="US"/>
    <s v="USD"/>
    <n v="1421543520"/>
    <n v="1416445931"/>
    <x v="573"/>
    <d v="2015-01-17T20:12:00"/>
    <b v="0"/>
    <n v="9"/>
    <b v="0"/>
    <s v="technology/web"/>
    <n v="3.892538925389254E-3"/>
    <n v="38.444444444444443"/>
    <x v="2"/>
    <s v="web"/>
  </r>
  <r>
    <n v="80"/>
    <x v="2"/>
    <s v="GB"/>
    <s v="GBP"/>
    <n v="1476873507"/>
    <n v="1474281507"/>
    <x v="574"/>
    <d v="2016-10-19T05:38:27"/>
    <b v="0"/>
    <n v="4"/>
    <b v="0"/>
    <s v="technology/web"/>
    <n v="7.1556350626118068E-3"/>
    <n v="20"/>
    <x v="2"/>
    <s v="web"/>
  </r>
  <r>
    <n v="259"/>
    <x v="2"/>
    <s v="DE"/>
    <s v="EUR"/>
    <n v="1434213443"/>
    <n v="1431621443"/>
    <x v="575"/>
    <d v="2015-06-13T11:37:23"/>
    <b v="0"/>
    <n v="4"/>
    <b v="0"/>
    <s v="technology/web"/>
    <n v="4.3166666666666666E-3"/>
    <n v="64.75"/>
    <x v="2"/>
    <s v="web"/>
  </r>
  <r>
    <n v="1"/>
    <x v="2"/>
    <s v="US"/>
    <s v="USD"/>
    <n v="1427537952"/>
    <n v="1422357552"/>
    <x v="576"/>
    <d v="2015-03-28T05:19:12"/>
    <b v="0"/>
    <n v="1"/>
    <b v="0"/>
    <s v="technology/web"/>
    <n v="1.2500000000000001E-5"/>
    <n v="1"/>
    <x v="2"/>
    <s v="web"/>
  </r>
  <r>
    <n v="10"/>
    <x v="2"/>
    <s v="US"/>
    <s v="USD"/>
    <n v="1463753302"/>
    <n v="1458569302"/>
    <x v="577"/>
    <d v="2016-05-20T09:08:22"/>
    <b v="0"/>
    <n v="1"/>
    <b v="0"/>
    <s v="technology/web"/>
    <n v="2E-3"/>
    <n v="10"/>
    <x v="2"/>
    <s v="web"/>
  </r>
  <r>
    <n v="14"/>
    <x v="2"/>
    <s v="GB"/>
    <s v="GBP"/>
    <n v="1441633993"/>
    <n v="1439560393"/>
    <x v="578"/>
    <d v="2015-09-07T08:53:13"/>
    <b v="0"/>
    <n v="7"/>
    <b v="0"/>
    <s v="technology/web"/>
    <n v="1.12E-4"/>
    <n v="2"/>
    <x v="2"/>
    <s v="web"/>
  </r>
  <r>
    <n v="175"/>
    <x v="2"/>
    <s v="US"/>
    <s v="USD"/>
    <n v="1419539223"/>
    <n v="1416947223"/>
    <x v="579"/>
    <d v="2014-12-25T15:27:03"/>
    <b v="0"/>
    <n v="5"/>
    <b v="0"/>
    <s v="technology/web"/>
    <n v="1.4583333333333334E-2"/>
    <n v="35"/>
    <x v="2"/>
    <s v="web"/>
  </r>
  <r>
    <n v="1"/>
    <x v="2"/>
    <s v="US"/>
    <s v="USD"/>
    <n v="1474580867"/>
    <n v="1471988867"/>
    <x v="580"/>
    <d v="2016-09-22T16:47:47"/>
    <b v="0"/>
    <n v="1"/>
    <b v="0"/>
    <s v="technology/web"/>
    <n v="3.3333333333333332E-4"/>
    <n v="1"/>
    <x v="2"/>
    <s v="web"/>
  </r>
  <r>
    <n v="0"/>
    <x v="2"/>
    <s v="US"/>
    <s v="USD"/>
    <n v="1438474704"/>
    <n v="1435882704"/>
    <x v="581"/>
    <d v="2015-08-01T19:18:24"/>
    <b v="0"/>
    <n v="0"/>
    <b v="0"/>
    <s v="technology/web"/>
    <n v="0"/>
    <s v="-"/>
    <x v="2"/>
    <s v="web"/>
  </r>
  <r>
    <n v="0"/>
    <x v="2"/>
    <s v="US"/>
    <s v="USD"/>
    <n v="1426442400"/>
    <n v="1424454319"/>
    <x v="582"/>
    <d v="2015-03-15T13:00:00"/>
    <b v="0"/>
    <n v="0"/>
    <b v="0"/>
    <s v="technology/web"/>
    <n v="0"/>
    <s v="-"/>
    <x v="2"/>
    <s v="web"/>
  </r>
  <r>
    <n v="1"/>
    <x v="2"/>
    <s v="US"/>
    <s v="USD"/>
    <n v="1426800687"/>
    <n v="1424212287"/>
    <x v="583"/>
    <d v="2015-03-19T16:31:27"/>
    <b v="0"/>
    <n v="1"/>
    <b v="0"/>
    <s v="technology/web"/>
    <n v="1.1111111111111112E-4"/>
    <n v="1"/>
    <x v="2"/>
    <s v="web"/>
  </r>
  <r>
    <n v="10"/>
    <x v="2"/>
    <s v="US"/>
    <s v="USD"/>
    <n v="1426522316"/>
    <n v="1423933916"/>
    <x v="584"/>
    <d v="2015-03-16T11:11:56"/>
    <b v="0"/>
    <n v="2"/>
    <b v="0"/>
    <s v="technology/web"/>
    <n v="0.01"/>
    <n v="5"/>
    <x v="2"/>
    <s v="web"/>
  </r>
  <r>
    <n v="0"/>
    <x v="2"/>
    <s v="GB"/>
    <s v="GBP"/>
    <n v="1448928000"/>
    <n v="1444123377"/>
    <x v="585"/>
    <d v="2015-11-30T19:00:00"/>
    <b v="0"/>
    <n v="0"/>
    <b v="0"/>
    <s v="technology/web"/>
    <n v="0"/>
    <s v="-"/>
    <x v="2"/>
    <s v="web"/>
  </r>
  <r>
    <n v="56"/>
    <x v="2"/>
    <s v="US"/>
    <s v="USD"/>
    <n v="1424032207"/>
    <n v="1421440207"/>
    <x v="586"/>
    <d v="2015-02-15T15:30:07"/>
    <b v="0"/>
    <n v="4"/>
    <b v="0"/>
    <s v="technology/web"/>
    <n v="5.5999999999999999E-3"/>
    <n v="14"/>
    <x v="2"/>
    <s v="web"/>
  </r>
  <r>
    <n v="2725"/>
    <x v="2"/>
    <s v="CA"/>
    <s v="CAD"/>
    <n v="1429207833"/>
    <n v="1426615833"/>
    <x v="587"/>
    <d v="2015-04-16T13:10:33"/>
    <b v="0"/>
    <n v="7"/>
    <b v="0"/>
    <s v="technology/web"/>
    <n v="9.0833333333333335E-2"/>
    <n v="389.28571428571428"/>
    <x v="2"/>
    <s v="web"/>
  </r>
  <r>
    <n v="301"/>
    <x v="2"/>
    <s v="IT"/>
    <s v="EUR"/>
    <n v="1479410886"/>
    <n v="1474223286"/>
    <x v="588"/>
    <d v="2016-11-17T14:28:06"/>
    <b v="0"/>
    <n v="2"/>
    <b v="0"/>
    <s v="technology/web"/>
    <n v="3.3444444444444443E-2"/>
    <n v="150.5"/>
    <x v="2"/>
    <s v="web"/>
  </r>
  <r>
    <n v="1"/>
    <x v="2"/>
    <s v="US"/>
    <s v="USD"/>
    <n v="1436366699"/>
    <n v="1435070699"/>
    <x v="589"/>
    <d v="2015-07-08T09:44:59"/>
    <b v="0"/>
    <n v="1"/>
    <b v="0"/>
    <s v="technology/web"/>
    <n v="1.3333333333333334E-4"/>
    <n v="1"/>
    <x v="2"/>
    <s v="web"/>
  </r>
  <r>
    <n v="223"/>
    <x v="2"/>
    <s v="GB"/>
    <s v="GBP"/>
    <n v="1454936460"/>
    <n v="1452259131"/>
    <x v="590"/>
    <d v="2016-02-08T08:01:00"/>
    <b v="0"/>
    <n v="9"/>
    <b v="0"/>
    <s v="technology/web"/>
    <n v="4.4600000000000001E-2"/>
    <n v="24.777777777777779"/>
    <x v="2"/>
    <s v="web"/>
  </r>
  <r>
    <n v="61"/>
    <x v="2"/>
    <s v="US"/>
    <s v="USD"/>
    <n v="1437570130"/>
    <n v="1434978130"/>
    <x v="591"/>
    <d v="2015-07-22T08:02:10"/>
    <b v="0"/>
    <n v="2"/>
    <b v="0"/>
    <s v="technology/web"/>
    <n v="6.0999999999999997E-4"/>
    <n v="30.5"/>
    <x v="2"/>
    <s v="web"/>
  </r>
  <r>
    <n v="250"/>
    <x v="2"/>
    <s v="US"/>
    <s v="USD"/>
    <n v="1417584860"/>
    <n v="1414992860"/>
    <x v="592"/>
    <d v="2014-12-03T00:34:20"/>
    <b v="0"/>
    <n v="1"/>
    <b v="0"/>
    <s v="technology/web"/>
    <n v="3.3333333333333333E-2"/>
    <n v="250"/>
    <x v="2"/>
    <s v="web"/>
  </r>
  <r>
    <n v="115"/>
    <x v="2"/>
    <s v="GB"/>
    <s v="GBP"/>
    <n v="1428333345"/>
    <n v="1425744945"/>
    <x v="593"/>
    <d v="2015-04-06T10:15:45"/>
    <b v="0"/>
    <n v="7"/>
    <b v="0"/>
    <s v="technology/web"/>
    <n v="0.23"/>
    <n v="16.428571428571427"/>
    <x v="2"/>
    <s v="web"/>
  </r>
  <r>
    <n v="26"/>
    <x v="2"/>
    <s v="US"/>
    <s v="USD"/>
    <n v="1460832206"/>
    <n v="1458240206"/>
    <x v="594"/>
    <d v="2016-04-16T13:43:26"/>
    <b v="0"/>
    <n v="2"/>
    <b v="0"/>
    <s v="technology/web"/>
    <n v="1.0399999999999999E-3"/>
    <n v="13"/>
    <x v="2"/>
    <s v="web"/>
  </r>
  <r>
    <n v="426"/>
    <x v="2"/>
    <s v="US"/>
    <s v="USD"/>
    <n v="1430703638"/>
    <n v="1426815638"/>
    <x v="595"/>
    <d v="2015-05-03T20:40:38"/>
    <b v="0"/>
    <n v="8"/>
    <b v="0"/>
    <s v="technology/web"/>
    <n v="4.2599999999999999E-3"/>
    <n v="53.25"/>
    <x v="2"/>
    <s v="web"/>
  </r>
  <r>
    <n v="6"/>
    <x v="2"/>
    <s v="US"/>
    <s v="USD"/>
    <n v="1478122292"/>
    <n v="1475530292"/>
    <x v="596"/>
    <d v="2016-11-02T16:31:32"/>
    <b v="0"/>
    <n v="2"/>
    <b v="0"/>
    <s v="technology/web"/>
    <n v="2.9999999999999997E-4"/>
    <n v="3"/>
    <x v="2"/>
    <s v="web"/>
  </r>
  <r>
    <n v="20"/>
    <x v="2"/>
    <s v="US"/>
    <s v="USD"/>
    <n v="1469980800"/>
    <n v="1466787335"/>
    <x v="597"/>
    <d v="2016-07-31T11:00:00"/>
    <b v="0"/>
    <n v="2"/>
    <b v="0"/>
    <s v="technology/web"/>
    <n v="2.6666666666666666E-3"/>
    <n v="10"/>
    <x v="2"/>
    <s v="web"/>
  </r>
  <r>
    <n v="850"/>
    <x v="2"/>
    <s v="US"/>
    <s v="USD"/>
    <n v="1417737781"/>
    <n v="1415145781"/>
    <x v="598"/>
    <d v="2014-12-04T19:03:01"/>
    <b v="0"/>
    <n v="7"/>
    <b v="0"/>
    <s v="technology/web"/>
    <n v="0.34"/>
    <n v="121.42857142857143"/>
    <x v="2"/>
    <s v="web"/>
  </r>
  <r>
    <n v="31"/>
    <x v="2"/>
    <s v="US"/>
    <s v="USD"/>
    <n v="1425827760"/>
    <n v="1423769402"/>
    <x v="599"/>
    <d v="2015-03-08T10:16:00"/>
    <b v="0"/>
    <n v="2"/>
    <b v="0"/>
    <s v="technology/web"/>
    <n v="6.2E-4"/>
    <n v="15.5"/>
    <x v="2"/>
    <s v="web"/>
  </r>
  <r>
    <n v="100"/>
    <x v="1"/>
    <s v="US"/>
    <s v="USD"/>
    <n v="1431198562"/>
    <n v="1426014562"/>
    <x v="600"/>
    <d v="2015-05-09T14:09:22"/>
    <b v="0"/>
    <n v="1"/>
    <b v="0"/>
    <s v="technology/web"/>
    <n v="0.02"/>
    <n v="100"/>
    <x v="2"/>
    <s v="web"/>
  </r>
  <r>
    <n v="140"/>
    <x v="1"/>
    <s v="CA"/>
    <s v="CAD"/>
    <n v="1419626139"/>
    <n v="1417034139"/>
    <x v="601"/>
    <d v="2014-12-26T15:35:39"/>
    <b v="0"/>
    <n v="6"/>
    <b v="0"/>
    <s v="technology/web"/>
    <n v="1.4E-2"/>
    <n v="23.333333333333332"/>
    <x v="2"/>
    <s v="web"/>
  </r>
  <r>
    <n v="0"/>
    <x v="1"/>
    <s v="US"/>
    <s v="USD"/>
    <n v="1434654215"/>
    <n v="1432062215"/>
    <x v="602"/>
    <d v="2015-06-18T14:03:35"/>
    <b v="0"/>
    <n v="0"/>
    <b v="0"/>
    <s v="technology/web"/>
    <n v="0"/>
    <s v="-"/>
    <x v="2"/>
    <s v="web"/>
  </r>
  <r>
    <n v="590.02"/>
    <x v="1"/>
    <s v="US"/>
    <s v="USD"/>
    <n v="1408029623"/>
    <n v="1405437623"/>
    <x v="603"/>
    <d v="2014-08-14T10:20:23"/>
    <b v="0"/>
    <n v="13"/>
    <b v="0"/>
    <s v="technology/web"/>
    <n v="3.9334666666666664E-2"/>
    <n v="45.386153846153846"/>
    <x v="2"/>
    <s v="web"/>
  </r>
  <r>
    <n v="0"/>
    <x v="1"/>
    <s v="US"/>
    <s v="USD"/>
    <n v="1409187056"/>
    <n v="1406595056"/>
    <x v="604"/>
    <d v="2014-08-27T19:50:56"/>
    <b v="0"/>
    <n v="0"/>
    <b v="0"/>
    <s v="technology/web"/>
    <n v="0"/>
    <s v="-"/>
    <x v="2"/>
    <s v="web"/>
  </r>
  <r>
    <n v="131"/>
    <x v="1"/>
    <s v="US"/>
    <s v="USD"/>
    <n v="1440318908"/>
    <n v="1436430908"/>
    <x v="605"/>
    <d v="2015-08-23T03:35:08"/>
    <b v="0"/>
    <n v="8"/>
    <b v="0"/>
    <s v="technology/web"/>
    <n v="2.6200000000000001E-2"/>
    <n v="16.375"/>
    <x v="2"/>
    <s v="web"/>
  </r>
  <r>
    <n v="10"/>
    <x v="1"/>
    <s v="NL"/>
    <s v="EUR"/>
    <n v="1432479600"/>
    <n v="1428507409"/>
    <x v="606"/>
    <d v="2015-05-24T10:00:00"/>
    <b v="0"/>
    <n v="1"/>
    <b v="0"/>
    <s v="technology/web"/>
    <n v="2E-3"/>
    <n v="10"/>
    <x v="2"/>
    <s v="web"/>
  </r>
  <r>
    <n v="0"/>
    <x v="1"/>
    <s v="US"/>
    <s v="USD"/>
    <n v="1448225336"/>
    <n v="1445629736"/>
    <x v="607"/>
    <d v="2015-11-22T15:48:56"/>
    <b v="0"/>
    <n v="0"/>
    <b v="0"/>
    <s v="technology/web"/>
    <n v="0"/>
    <s v="-"/>
    <x v="2"/>
    <s v="web"/>
  </r>
  <r>
    <n v="1461"/>
    <x v="1"/>
    <s v="US"/>
    <s v="USD"/>
    <n v="1434405980"/>
    <n v="1431813980"/>
    <x v="608"/>
    <d v="2015-06-15T17:06:20"/>
    <b v="0"/>
    <n v="5"/>
    <b v="0"/>
    <s v="technology/web"/>
    <n v="9.7400000000000004E-3"/>
    <n v="292.2"/>
    <x v="2"/>
    <s v="web"/>
  </r>
  <r>
    <n v="5"/>
    <x v="1"/>
    <s v="GB"/>
    <s v="GBP"/>
    <n v="1448761744"/>
    <n v="1446166144"/>
    <x v="609"/>
    <d v="2015-11-28T20:49:04"/>
    <b v="0"/>
    <n v="1"/>
    <b v="0"/>
    <s v="technology/web"/>
    <n v="6.41025641025641E-3"/>
    <n v="5"/>
    <x v="2"/>
    <s v="web"/>
  </r>
  <r>
    <n v="0"/>
    <x v="1"/>
    <s v="US"/>
    <s v="USD"/>
    <n v="1429732586"/>
    <n v="1427140586"/>
    <x v="610"/>
    <d v="2015-04-22T14:56:26"/>
    <b v="0"/>
    <n v="0"/>
    <b v="0"/>
    <s v="technology/web"/>
    <n v="0"/>
    <s v="-"/>
    <x v="2"/>
    <s v="web"/>
  </r>
  <r>
    <n v="0"/>
    <x v="1"/>
    <s v="FR"/>
    <s v="EUR"/>
    <n v="1453210037"/>
    <n v="1448026037"/>
    <x v="611"/>
    <d v="2016-01-19T08:27:17"/>
    <b v="0"/>
    <n v="0"/>
    <b v="0"/>
    <s v="technology/web"/>
    <n v="0"/>
    <s v="-"/>
    <x v="2"/>
    <s v="web"/>
  </r>
  <r>
    <n v="0"/>
    <x v="1"/>
    <s v="IT"/>
    <s v="EUR"/>
    <n v="1472777146"/>
    <n v="1470185146"/>
    <x v="612"/>
    <d v="2016-09-01T19:45:46"/>
    <b v="0"/>
    <n v="0"/>
    <b v="0"/>
    <s v="technology/web"/>
    <n v="0"/>
    <s v="-"/>
    <x v="2"/>
    <s v="web"/>
  </r>
  <r>
    <n v="12818"/>
    <x v="1"/>
    <s v="US"/>
    <s v="USD"/>
    <n v="1443675540"/>
    <n v="1441022120"/>
    <x v="613"/>
    <d v="2015-09-30T23:59:00"/>
    <b v="0"/>
    <n v="121"/>
    <b v="0"/>
    <s v="technology/web"/>
    <n v="0.21363333333333334"/>
    <n v="105.93388429752066"/>
    <x v="2"/>
    <s v="web"/>
  </r>
  <r>
    <n v="0"/>
    <x v="1"/>
    <s v="US"/>
    <s v="USD"/>
    <n v="1466731740"/>
    <n v="1464139740"/>
    <x v="614"/>
    <d v="2016-06-23T20:29:00"/>
    <b v="0"/>
    <n v="0"/>
    <b v="0"/>
    <s v="technology/web"/>
    <n v="0"/>
    <s v="-"/>
    <x v="2"/>
    <s v="web"/>
  </r>
  <r>
    <n v="0"/>
    <x v="1"/>
    <s v="NZ"/>
    <s v="NZD"/>
    <n v="1443149759"/>
    <n v="1440557759"/>
    <x v="615"/>
    <d v="2015-09-24T21:55:59"/>
    <b v="0"/>
    <n v="0"/>
    <b v="0"/>
    <s v="technology/web"/>
    <n v="0"/>
    <s v="-"/>
    <x v="2"/>
    <s v="web"/>
  </r>
  <r>
    <n v="0"/>
    <x v="1"/>
    <s v="FR"/>
    <s v="EUR"/>
    <n v="1488013307"/>
    <n v="1485421307"/>
    <x v="616"/>
    <d v="2017-02-25T04:01:47"/>
    <b v="0"/>
    <n v="0"/>
    <b v="0"/>
    <s v="technology/web"/>
    <n v="0"/>
    <s v="-"/>
    <x v="2"/>
    <s v="web"/>
  </r>
  <r>
    <n v="60"/>
    <x v="1"/>
    <s v="GB"/>
    <s v="GBP"/>
    <n v="1431072843"/>
    <n v="1427184843"/>
    <x v="617"/>
    <d v="2015-05-08T03:14:03"/>
    <b v="0"/>
    <n v="3"/>
    <b v="0"/>
    <s v="technology/web"/>
    <n v="0.03"/>
    <n v="20"/>
    <x v="2"/>
    <s v="web"/>
  </r>
  <r>
    <n v="0"/>
    <x v="1"/>
    <s v="US"/>
    <s v="USD"/>
    <n v="1449689203"/>
    <n v="1447097203"/>
    <x v="618"/>
    <d v="2015-12-09T14:26:43"/>
    <b v="0"/>
    <n v="0"/>
    <b v="0"/>
    <s v="technology/web"/>
    <n v="0"/>
    <s v="-"/>
    <x v="2"/>
    <s v="web"/>
  </r>
  <r>
    <n v="1"/>
    <x v="1"/>
    <s v="US"/>
    <s v="USD"/>
    <n v="1416933390"/>
    <n v="1411745790"/>
    <x v="619"/>
    <d v="2014-11-25T11:36:30"/>
    <b v="0"/>
    <n v="1"/>
    <b v="0"/>
    <s v="technology/web"/>
    <n v="3.9999999999999998E-7"/>
    <n v="1"/>
    <x v="2"/>
    <s v="web"/>
  </r>
  <r>
    <n v="300"/>
    <x v="1"/>
    <s v="CA"/>
    <s v="CAD"/>
    <n v="1408986738"/>
    <n v="1405098738"/>
    <x v="620"/>
    <d v="2014-08-25T12:12:18"/>
    <b v="0"/>
    <n v="1"/>
    <b v="0"/>
    <s v="technology/web"/>
    <n v="0.01"/>
    <n v="300"/>
    <x v="2"/>
    <s v="web"/>
  </r>
  <r>
    <n v="261"/>
    <x v="1"/>
    <s v="US"/>
    <s v="USD"/>
    <n v="1467934937"/>
    <n v="1465342937"/>
    <x v="621"/>
    <d v="2016-07-07T18:42:17"/>
    <b v="0"/>
    <n v="3"/>
    <b v="0"/>
    <s v="technology/web"/>
    <n v="1.044E-2"/>
    <n v="87"/>
    <x v="2"/>
    <s v="web"/>
  </r>
  <r>
    <n v="341"/>
    <x v="1"/>
    <s v="US"/>
    <s v="USD"/>
    <n v="1467398138"/>
    <n v="1465670138"/>
    <x v="622"/>
    <d v="2016-07-01T13:35:38"/>
    <b v="0"/>
    <n v="9"/>
    <b v="0"/>
    <s v="technology/web"/>
    <n v="5.6833333333333333E-2"/>
    <n v="37.888888888888886"/>
    <x v="2"/>
    <s v="web"/>
  </r>
  <r>
    <n v="0"/>
    <x v="1"/>
    <s v="AU"/>
    <s v="AUD"/>
    <n v="1432771997"/>
    <n v="1430179997"/>
    <x v="623"/>
    <d v="2015-05-27T19:13:17"/>
    <b v="0"/>
    <n v="0"/>
    <b v="0"/>
    <s v="technology/web"/>
    <n v="0"/>
    <s v="-"/>
    <x v="2"/>
    <s v="web"/>
  </r>
  <r>
    <n v="0"/>
    <x v="1"/>
    <s v="US"/>
    <s v="USD"/>
    <n v="1431647041"/>
    <n v="1429055041"/>
    <x v="624"/>
    <d v="2015-05-14T18:44:01"/>
    <b v="0"/>
    <n v="0"/>
    <b v="0"/>
    <s v="technology/web"/>
    <n v="0"/>
    <s v="-"/>
    <x v="2"/>
    <s v="web"/>
  </r>
  <r>
    <n v="0"/>
    <x v="1"/>
    <s v="CA"/>
    <s v="CAD"/>
    <n v="1490560177"/>
    <n v="1487971777"/>
    <x v="625"/>
    <d v="2017-03-26T15:29:37"/>
    <b v="0"/>
    <n v="0"/>
    <b v="0"/>
    <s v="technology/web"/>
    <n v="0"/>
    <s v="-"/>
    <x v="2"/>
    <s v="web"/>
  </r>
  <r>
    <n v="4345"/>
    <x v="1"/>
    <s v="US"/>
    <s v="USD"/>
    <n v="1439644920"/>
    <n v="1436793939"/>
    <x v="626"/>
    <d v="2015-08-15T08:22:00"/>
    <b v="0"/>
    <n v="39"/>
    <b v="0"/>
    <s v="technology/web"/>
    <n v="0.17380000000000001"/>
    <n v="111.41025641025641"/>
    <x v="2"/>
    <s v="web"/>
  </r>
  <r>
    <n v="90"/>
    <x v="1"/>
    <s v="SE"/>
    <s v="SEK"/>
    <n v="1457996400"/>
    <n v="1452842511"/>
    <x v="627"/>
    <d v="2016-03-14T18:00:00"/>
    <b v="0"/>
    <n v="1"/>
    <b v="0"/>
    <s v="technology/web"/>
    <n v="2.0000000000000001E-4"/>
    <n v="90"/>
    <x v="2"/>
    <s v="web"/>
  </r>
  <r>
    <n v="0"/>
    <x v="1"/>
    <s v="US"/>
    <s v="USD"/>
    <n v="1405269457"/>
    <n v="1402677457"/>
    <x v="628"/>
    <d v="2014-07-13T11:37:37"/>
    <b v="0"/>
    <n v="0"/>
    <b v="0"/>
    <s v="technology/web"/>
    <n v="0"/>
    <s v="-"/>
    <x v="2"/>
    <s v="web"/>
  </r>
  <r>
    <n v="350"/>
    <x v="1"/>
    <s v="AU"/>
    <s v="AUD"/>
    <n v="1463239108"/>
    <n v="1460647108"/>
    <x v="629"/>
    <d v="2016-05-14T10:18:28"/>
    <b v="0"/>
    <n v="3"/>
    <b v="0"/>
    <s v="technology/web"/>
    <n v="1.75E-3"/>
    <n v="116.66666666666667"/>
    <x v="2"/>
    <s v="web"/>
  </r>
  <r>
    <n v="10"/>
    <x v="1"/>
    <s v="US"/>
    <s v="USD"/>
    <n v="1441516200"/>
    <n v="1438959121"/>
    <x v="630"/>
    <d v="2015-09-06T00:10:00"/>
    <b v="0"/>
    <n v="1"/>
    <b v="0"/>
    <s v="technology/web"/>
    <n v="8.3340278356529708E-4"/>
    <n v="10"/>
    <x v="2"/>
    <s v="web"/>
  </r>
  <r>
    <n v="690"/>
    <x v="1"/>
    <s v="CA"/>
    <s v="CAD"/>
    <n v="1464460329"/>
    <n v="1461954729"/>
    <x v="631"/>
    <d v="2016-05-28T13:32:09"/>
    <b v="0"/>
    <n v="9"/>
    <b v="0"/>
    <s v="technology/web"/>
    <n v="1.38E-2"/>
    <n v="76.666666666666671"/>
    <x v="2"/>
    <s v="web"/>
  </r>
  <r>
    <n v="0"/>
    <x v="1"/>
    <s v="NL"/>
    <s v="EUR"/>
    <n v="1448470165"/>
    <n v="1445874565"/>
    <x v="632"/>
    <d v="2015-11-25T11:49:25"/>
    <b v="0"/>
    <n v="0"/>
    <b v="0"/>
    <s v="technology/web"/>
    <n v="0"/>
    <s v="-"/>
    <x v="2"/>
    <s v="web"/>
  </r>
  <r>
    <n v="1245"/>
    <x v="1"/>
    <s v="US"/>
    <s v="USD"/>
    <n v="1466204400"/>
    <n v="1463469062"/>
    <x v="633"/>
    <d v="2016-06-17T18:00:00"/>
    <b v="0"/>
    <n v="25"/>
    <b v="0"/>
    <s v="technology/web"/>
    <n v="0.1245"/>
    <n v="49.8"/>
    <x v="2"/>
    <s v="web"/>
  </r>
  <r>
    <n v="1"/>
    <x v="1"/>
    <s v="US"/>
    <s v="USD"/>
    <n v="1424989029"/>
    <n v="1422397029"/>
    <x v="634"/>
    <d v="2015-02-26T17:17:09"/>
    <b v="0"/>
    <n v="1"/>
    <b v="0"/>
    <s v="technology/web"/>
    <n v="2.0000000000000001E-4"/>
    <n v="1"/>
    <x v="2"/>
    <s v="web"/>
  </r>
  <r>
    <n v="2"/>
    <x v="1"/>
    <s v="US"/>
    <s v="USD"/>
    <n v="1428804762"/>
    <n v="1426212762"/>
    <x v="635"/>
    <d v="2015-04-11T21:12:42"/>
    <b v="0"/>
    <n v="1"/>
    <b v="0"/>
    <s v="technology/web"/>
    <n v="8.0000000000000007E-5"/>
    <n v="2"/>
    <x v="2"/>
    <s v="web"/>
  </r>
  <r>
    <n v="4"/>
    <x v="1"/>
    <s v="GB"/>
    <s v="GBP"/>
    <n v="1433587620"/>
    <n v="1430996150"/>
    <x v="636"/>
    <d v="2015-06-06T05:47:00"/>
    <b v="0"/>
    <n v="1"/>
    <b v="0"/>
    <s v="technology/web"/>
    <n v="2E-3"/>
    <n v="4"/>
    <x v="2"/>
    <s v="web"/>
  </r>
  <r>
    <n v="0"/>
    <x v="1"/>
    <s v="GB"/>
    <s v="GBP"/>
    <n v="1488063840"/>
    <n v="1485558318"/>
    <x v="637"/>
    <d v="2017-02-25T18:04:00"/>
    <b v="0"/>
    <n v="0"/>
    <b v="0"/>
    <s v="technology/web"/>
    <n v="0"/>
    <s v="-"/>
    <x v="2"/>
    <s v="web"/>
  </r>
  <r>
    <n v="18"/>
    <x v="1"/>
    <s v="DE"/>
    <s v="EUR"/>
    <n v="1490447662"/>
    <n v="1485267262"/>
    <x v="638"/>
    <d v="2017-03-25T08:14:22"/>
    <b v="0"/>
    <n v="6"/>
    <b v="0"/>
    <s v="technology/web"/>
    <n v="9.0000000000000006E-5"/>
    <n v="3"/>
    <x v="2"/>
    <s v="web"/>
  </r>
  <r>
    <n v="1"/>
    <x v="1"/>
    <s v="US"/>
    <s v="USD"/>
    <n v="1413208795"/>
    <n v="1408024795"/>
    <x v="639"/>
    <d v="2014-10-13T08:59:55"/>
    <b v="0"/>
    <n v="1"/>
    <b v="0"/>
    <s v="technology/web"/>
    <n v="9.9999999999999995E-7"/>
    <n v="1"/>
    <x v="2"/>
    <s v="web"/>
  </r>
  <r>
    <n v="101"/>
    <x v="0"/>
    <s v="FR"/>
    <s v="EUR"/>
    <n v="1480028400"/>
    <n v="1478685915"/>
    <x v="640"/>
    <d v="2016-11-24T18:00:00"/>
    <b v="0"/>
    <n v="2"/>
    <b v="1"/>
    <s v="technology/wearables"/>
    <n v="1.4428571428571428"/>
    <n v="50.5"/>
    <x v="2"/>
    <s v="wearables"/>
  </r>
  <r>
    <n v="47665"/>
    <x v="0"/>
    <s v="US"/>
    <s v="USD"/>
    <n v="1439473248"/>
    <n v="1436881248"/>
    <x v="641"/>
    <d v="2015-08-13T08:40:48"/>
    <b v="0"/>
    <n v="315"/>
    <b v="1"/>
    <s v="technology/wearables"/>
    <n v="1.1916249999999999"/>
    <n v="151.31746031746033"/>
    <x v="2"/>
    <s v="wearables"/>
  </r>
  <r>
    <n v="292097"/>
    <x v="0"/>
    <s v="DE"/>
    <s v="EUR"/>
    <n v="1439998674"/>
    <n v="1436888274"/>
    <x v="642"/>
    <d v="2015-08-19T10:37:54"/>
    <b v="0"/>
    <n v="2174"/>
    <b v="1"/>
    <s v="technology/wearables"/>
    <n v="14.604850000000001"/>
    <n v="134.3592456301748"/>
    <x v="2"/>
    <s v="wearables"/>
  </r>
  <r>
    <n v="26452"/>
    <x v="0"/>
    <s v="US"/>
    <s v="USD"/>
    <n v="1433085875"/>
    <n v="1428333875"/>
    <x v="643"/>
    <d v="2015-05-31T10:24:35"/>
    <b v="0"/>
    <n v="152"/>
    <b v="1"/>
    <s v="technology/wearables"/>
    <n v="1.0580799999999999"/>
    <n v="174.02631578947367"/>
    <x v="2"/>
    <s v="wearables"/>
  </r>
  <r>
    <n v="75029.48"/>
    <x v="0"/>
    <s v="US"/>
    <s v="USD"/>
    <n v="1414544400"/>
    <n v="1410883139"/>
    <x v="644"/>
    <d v="2014-10-28T20:00:00"/>
    <b v="0"/>
    <n v="1021"/>
    <b v="1"/>
    <s v="technology/wearables"/>
    <n v="3.0011791999999997"/>
    <n v="73.486268364348675"/>
    <x v="2"/>
    <s v="wearables"/>
  </r>
  <r>
    <n v="5574"/>
    <x v="0"/>
    <s v="US"/>
    <s v="USD"/>
    <n v="1470962274"/>
    <n v="1468370274"/>
    <x v="645"/>
    <d v="2016-08-11T19:37:54"/>
    <b v="0"/>
    <n v="237"/>
    <b v="1"/>
    <s v="technology/wearables"/>
    <n v="2.7869999999999999"/>
    <n v="23.518987341772153"/>
    <x v="2"/>
    <s v="wearables"/>
  </r>
  <r>
    <n v="1055.01"/>
    <x v="0"/>
    <s v="US"/>
    <s v="USD"/>
    <n v="1407788867"/>
    <n v="1405196867"/>
    <x v="646"/>
    <d v="2014-08-11T15:27:47"/>
    <b v="0"/>
    <n v="27"/>
    <b v="1"/>
    <s v="technology/wearables"/>
    <n v="1.3187625000000001"/>
    <n v="39.074444444444445"/>
    <x v="2"/>
    <s v="wearables"/>
  </r>
  <r>
    <n v="2141"/>
    <x v="0"/>
    <s v="CA"/>
    <s v="CAD"/>
    <n v="1458235549"/>
    <n v="1455647149"/>
    <x v="647"/>
    <d v="2016-03-17T12:25:49"/>
    <b v="0"/>
    <n v="17"/>
    <b v="1"/>
    <s v="technology/wearables"/>
    <n v="1.0705"/>
    <n v="125.94117647058823"/>
    <x v="2"/>
    <s v="wearables"/>
  </r>
  <r>
    <n v="44388"/>
    <x v="0"/>
    <s v="US"/>
    <s v="USD"/>
    <n v="1413304708"/>
    <n v="1410280708"/>
    <x v="648"/>
    <d v="2014-10-14T11:38:28"/>
    <b v="0"/>
    <n v="27"/>
    <b v="1"/>
    <s v="technology/wearables"/>
    <n v="1.2682285714285715"/>
    <n v="1644"/>
    <x v="2"/>
    <s v="wearables"/>
  </r>
  <r>
    <n v="3499"/>
    <x v="0"/>
    <s v="US"/>
    <s v="USD"/>
    <n v="1410904413"/>
    <n v="1409090013"/>
    <x v="649"/>
    <d v="2014-09-16T16:53:33"/>
    <b v="0"/>
    <n v="82"/>
    <b v="1"/>
    <s v="technology/wearables"/>
    <n v="1.3996"/>
    <n v="42.670731707317074"/>
    <x v="2"/>
    <s v="wearables"/>
  </r>
  <r>
    <n v="1686"/>
    <x v="0"/>
    <s v="US"/>
    <s v="USD"/>
    <n v="1418953984"/>
    <n v="1413766384"/>
    <x v="650"/>
    <d v="2014-12-18T20:53:04"/>
    <b v="0"/>
    <n v="48"/>
    <b v="1"/>
    <s v="technology/wearables"/>
    <n v="1.1240000000000001"/>
    <n v="35.125"/>
    <x v="2"/>
    <s v="wearables"/>
  </r>
  <r>
    <n v="25132"/>
    <x v="0"/>
    <s v="US"/>
    <s v="USD"/>
    <n v="1418430311"/>
    <n v="1415838311"/>
    <x v="651"/>
    <d v="2014-12-12T19:25:11"/>
    <b v="0"/>
    <n v="105"/>
    <b v="1"/>
    <s v="technology/wearables"/>
    <n v="1.00528"/>
    <n v="239.35238095238094"/>
    <x v="2"/>
    <s v="wearables"/>
  </r>
  <r>
    <n v="3014"/>
    <x v="0"/>
    <s v="US"/>
    <s v="USD"/>
    <n v="1480613650"/>
    <n v="1478018050"/>
    <x v="652"/>
    <d v="2016-12-01T12:34:10"/>
    <b v="0"/>
    <n v="28"/>
    <b v="1"/>
    <s v="technology/wearables"/>
    <n v="1.0046666666666666"/>
    <n v="107.64285714285714"/>
    <x v="2"/>
    <s v="wearables"/>
  </r>
  <r>
    <n v="106084.5"/>
    <x v="0"/>
    <s v="US"/>
    <s v="USD"/>
    <n v="1440082240"/>
    <n v="1436885440"/>
    <x v="653"/>
    <d v="2015-08-20T09:50:40"/>
    <b v="0"/>
    <n v="1107"/>
    <b v="1"/>
    <s v="technology/wearables"/>
    <n v="1.4144600000000001"/>
    <n v="95.830623306233065"/>
    <x v="2"/>
    <s v="wearables"/>
  </r>
  <r>
    <n v="32075"/>
    <x v="0"/>
    <s v="US"/>
    <s v="USD"/>
    <n v="1436396313"/>
    <n v="1433804313"/>
    <x v="654"/>
    <d v="2015-07-08T17:58:33"/>
    <b v="0"/>
    <n v="1013"/>
    <b v="1"/>
    <s v="technology/wearables"/>
    <n v="2.6729166666666666"/>
    <n v="31.663376110562684"/>
    <x v="2"/>
    <s v="wearables"/>
  </r>
  <r>
    <n v="11751"/>
    <x v="0"/>
    <s v="US"/>
    <s v="USD"/>
    <n v="1426197512"/>
    <n v="1423609112"/>
    <x v="655"/>
    <d v="2015-03-12T16:58:32"/>
    <b v="0"/>
    <n v="274"/>
    <b v="1"/>
    <s v="technology/wearables"/>
    <n v="1.4688749999999999"/>
    <n v="42.886861313868614"/>
    <x v="2"/>
    <s v="wearables"/>
  </r>
  <r>
    <n v="10678"/>
    <x v="0"/>
    <s v="US"/>
    <s v="USD"/>
    <n v="1460917119"/>
    <n v="1455736719"/>
    <x v="656"/>
    <d v="2016-04-17T13:18:39"/>
    <b v="0"/>
    <n v="87"/>
    <b v="1"/>
    <s v="technology/wearables"/>
    <n v="2.1356000000000002"/>
    <n v="122.73563218390805"/>
    <x v="2"/>
    <s v="wearables"/>
  </r>
  <r>
    <n v="18855"/>
    <x v="0"/>
    <s v="US"/>
    <s v="USD"/>
    <n v="1450901872"/>
    <n v="1448309872"/>
    <x v="657"/>
    <d v="2015-12-23T15:17:52"/>
    <b v="0"/>
    <n v="99"/>
    <b v="1"/>
    <s v="technology/wearables"/>
    <n v="1.2569999999999999"/>
    <n v="190.45454545454547"/>
    <x v="2"/>
    <s v="wearables"/>
  </r>
  <r>
    <n v="30177"/>
    <x v="0"/>
    <s v="US"/>
    <s v="USD"/>
    <n v="1437933600"/>
    <n v="1435117889"/>
    <x v="658"/>
    <d v="2015-07-26T13:00:00"/>
    <b v="0"/>
    <n v="276"/>
    <b v="1"/>
    <s v="technology/wearables"/>
    <n v="1.0446206037108834"/>
    <n v="109.33695652173913"/>
    <x v="2"/>
    <s v="wearables"/>
  </r>
  <r>
    <n v="3017"/>
    <x v="0"/>
    <s v="US"/>
    <s v="USD"/>
    <n v="1440339295"/>
    <n v="1437747295"/>
    <x v="659"/>
    <d v="2015-08-23T09:14:55"/>
    <b v="0"/>
    <n v="21"/>
    <b v="1"/>
    <s v="technology/wearables"/>
    <n v="1.0056666666666667"/>
    <n v="143.66666666666666"/>
    <x v="2"/>
    <s v="wearables"/>
  </r>
  <r>
    <n v="1529"/>
    <x v="2"/>
    <s v="US"/>
    <s v="USD"/>
    <n v="1415558879"/>
    <n v="1412963279"/>
    <x v="660"/>
    <d v="2014-11-09T13:47:59"/>
    <b v="0"/>
    <n v="18"/>
    <b v="0"/>
    <s v="technology/wearables"/>
    <n v="3.058E-2"/>
    <n v="84.944444444444443"/>
    <x v="2"/>
    <s v="wearables"/>
  </r>
  <r>
    <n v="95"/>
    <x v="2"/>
    <s v="US"/>
    <s v="USD"/>
    <n v="1477236559"/>
    <n v="1474644559"/>
    <x v="661"/>
    <d v="2016-10-23T10:29:19"/>
    <b v="0"/>
    <n v="9"/>
    <b v="0"/>
    <s v="technology/wearables"/>
    <n v="9.4999999999999998E-3"/>
    <n v="10.555555555555555"/>
    <x v="2"/>
    <s v="wearables"/>
  </r>
  <r>
    <n v="156"/>
    <x v="2"/>
    <s v="US"/>
    <s v="USD"/>
    <n v="1421404247"/>
    <n v="1418812247"/>
    <x v="662"/>
    <d v="2015-01-16T05:30:47"/>
    <b v="0"/>
    <n v="4"/>
    <b v="0"/>
    <s v="technology/wearables"/>
    <n v="4.0000000000000001E-3"/>
    <n v="39"/>
    <x v="2"/>
    <s v="wearables"/>
  </r>
  <r>
    <n v="700"/>
    <x v="2"/>
    <s v="DK"/>
    <s v="DKK"/>
    <n v="1437250456"/>
    <n v="1434658456"/>
    <x v="663"/>
    <d v="2015-07-18T15:14:16"/>
    <b v="0"/>
    <n v="7"/>
    <b v="0"/>
    <s v="technology/wearables"/>
    <n v="3.5000000000000001E-3"/>
    <n v="100"/>
    <x v="2"/>
    <s v="wearables"/>
  </r>
  <r>
    <n v="904"/>
    <x v="2"/>
    <s v="US"/>
    <s v="USD"/>
    <n v="1428940775"/>
    <n v="1426348775"/>
    <x v="664"/>
    <d v="2015-04-13T10:59:35"/>
    <b v="0"/>
    <n v="29"/>
    <b v="0"/>
    <s v="technology/wearables"/>
    <n v="7.5333333333333335E-2"/>
    <n v="31.172413793103448"/>
    <x v="2"/>
    <s v="wearables"/>
  </r>
  <r>
    <n v="1864"/>
    <x v="2"/>
    <s v="US"/>
    <s v="USD"/>
    <n v="1484327061"/>
    <n v="1479143061"/>
    <x v="665"/>
    <d v="2017-01-13T12:04:21"/>
    <b v="0"/>
    <n v="12"/>
    <b v="0"/>
    <s v="technology/wearables"/>
    <n v="0.18640000000000001"/>
    <n v="155.33333333333334"/>
    <x v="2"/>
    <s v="wearables"/>
  </r>
  <r>
    <n v="8"/>
    <x v="2"/>
    <s v="US"/>
    <s v="USD"/>
    <n v="1408305498"/>
    <n v="1405713498"/>
    <x v="666"/>
    <d v="2014-08-17T14:58:18"/>
    <b v="0"/>
    <n v="4"/>
    <b v="0"/>
    <s v="technology/wearables"/>
    <n v="4.0000000000000003E-5"/>
    <n v="2"/>
    <x v="2"/>
    <s v="wearables"/>
  </r>
  <r>
    <n v="5010"/>
    <x v="2"/>
    <s v="IT"/>
    <s v="EUR"/>
    <n v="1477731463"/>
    <n v="1474275463"/>
    <x v="667"/>
    <d v="2016-10-29T03:57:43"/>
    <b v="0"/>
    <n v="28"/>
    <b v="0"/>
    <s v="technology/wearables"/>
    <n v="0.1002"/>
    <n v="178.92857142857142"/>
    <x v="2"/>
    <s v="wearables"/>
  </r>
  <r>
    <n v="684"/>
    <x v="2"/>
    <s v="US"/>
    <s v="USD"/>
    <n v="1431374222"/>
    <n v="1427486222"/>
    <x v="668"/>
    <d v="2015-05-11T14:57:02"/>
    <b v="0"/>
    <n v="25"/>
    <b v="0"/>
    <s v="technology/wearables"/>
    <n v="4.5600000000000002E-2"/>
    <n v="27.36"/>
    <x v="2"/>
    <s v="wearables"/>
  </r>
  <r>
    <n v="43015"/>
    <x v="2"/>
    <s v="SE"/>
    <s v="SEK"/>
    <n v="1467817258"/>
    <n v="1465225258"/>
    <x v="669"/>
    <d v="2016-07-06T10:00:58"/>
    <b v="0"/>
    <n v="28"/>
    <b v="0"/>
    <s v="technology/wearables"/>
    <n v="0.21507499999999999"/>
    <n v="1536.25"/>
    <x v="2"/>
    <s v="wearables"/>
  </r>
  <r>
    <n v="26349"/>
    <x v="2"/>
    <s v="IT"/>
    <s v="EUR"/>
    <n v="1466323800"/>
    <n v="1463418120"/>
    <x v="670"/>
    <d v="2016-06-19T03:10:00"/>
    <b v="0"/>
    <n v="310"/>
    <b v="0"/>
    <s v="technology/wearables"/>
    <n v="0.29276666666666668"/>
    <n v="84.99677419354839"/>
    <x v="2"/>
    <s v="wearables"/>
  </r>
  <r>
    <n v="11828"/>
    <x v="2"/>
    <s v="US"/>
    <s v="USD"/>
    <n v="1421208000"/>
    <n v="1418315852"/>
    <x v="671"/>
    <d v="2015-01-13T23:00:00"/>
    <b v="0"/>
    <n v="15"/>
    <b v="0"/>
    <s v="technology/wearables"/>
    <n v="0.39426666666666665"/>
    <n v="788.5333333333333"/>
    <x v="2"/>
    <s v="wearables"/>
  </r>
  <r>
    <n v="10814"/>
    <x v="2"/>
    <s v="US"/>
    <s v="USD"/>
    <n v="1420088340"/>
    <n v="1417410964"/>
    <x v="672"/>
    <d v="2014-12-31T23:59:00"/>
    <b v="0"/>
    <n v="215"/>
    <b v="0"/>
    <s v="technology/wearables"/>
    <n v="0.21628"/>
    <n v="50.29767441860465"/>
    <x v="2"/>
    <s v="wearables"/>
  </r>
  <r>
    <n v="205"/>
    <x v="2"/>
    <s v="US"/>
    <s v="USD"/>
    <n v="1409602217"/>
    <n v="1405714217"/>
    <x v="673"/>
    <d v="2014-09-01T15:10:17"/>
    <b v="0"/>
    <n v="3"/>
    <b v="0"/>
    <s v="technology/wearables"/>
    <n v="2.0500000000000002E-3"/>
    <n v="68.333333333333329"/>
    <x v="2"/>
    <s v="wearables"/>
  </r>
  <r>
    <n v="15"/>
    <x v="2"/>
    <s v="US"/>
    <s v="USD"/>
    <n v="1407811627"/>
    <n v="1402627627"/>
    <x v="674"/>
    <d v="2014-08-11T21:47:07"/>
    <b v="0"/>
    <n v="2"/>
    <b v="0"/>
    <s v="technology/wearables"/>
    <n v="2.9999999999999997E-4"/>
    <n v="7.5"/>
    <x v="2"/>
    <s v="wearables"/>
  </r>
  <r>
    <n v="891"/>
    <x v="2"/>
    <s v="US"/>
    <s v="USD"/>
    <n v="1420095540"/>
    <n v="1417558804"/>
    <x v="675"/>
    <d v="2015-01-01T01:59:00"/>
    <b v="0"/>
    <n v="26"/>
    <b v="0"/>
    <s v="technology/wearables"/>
    <n v="0.14849999999999999"/>
    <n v="34.269230769230766"/>
    <x v="2"/>
    <s v="wearables"/>
  </r>
  <r>
    <n v="1471"/>
    <x v="2"/>
    <s v="CA"/>
    <s v="CAD"/>
    <n v="1423333581"/>
    <n v="1420741581"/>
    <x v="676"/>
    <d v="2015-02-07T13:26:21"/>
    <b v="0"/>
    <n v="24"/>
    <b v="0"/>
    <s v="technology/wearables"/>
    <n v="1.4710000000000001E-2"/>
    <n v="61.291666666666664"/>
    <x v="2"/>
    <s v="wearables"/>
  </r>
  <r>
    <n v="12792"/>
    <x v="2"/>
    <s v="IT"/>
    <s v="EUR"/>
    <n v="1467106895"/>
    <n v="1463218895"/>
    <x v="677"/>
    <d v="2016-06-28T04:41:35"/>
    <b v="0"/>
    <n v="96"/>
    <b v="0"/>
    <s v="technology/wearables"/>
    <n v="0.25584000000000001"/>
    <n v="133.25"/>
    <x v="2"/>
    <s v="wearables"/>
  </r>
  <r>
    <n v="1108"/>
    <x v="2"/>
    <s v="US"/>
    <s v="USD"/>
    <n v="1463821338"/>
    <n v="1461229338"/>
    <x v="678"/>
    <d v="2016-05-21T04:02:18"/>
    <b v="0"/>
    <n v="17"/>
    <b v="0"/>
    <s v="technology/wearables"/>
    <n v="3.8206896551724136E-2"/>
    <n v="65.17647058823529"/>
    <x v="2"/>
    <s v="wearables"/>
  </r>
  <r>
    <n v="8827"/>
    <x v="2"/>
    <s v="US"/>
    <s v="USD"/>
    <n v="1472920909"/>
    <n v="1467736909"/>
    <x v="679"/>
    <d v="2016-09-03T11:41:49"/>
    <b v="0"/>
    <n v="94"/>
    <b v="0"/>
    <s v="technology/wearables"/>
    <n v="0.15485964912280703"/>
    <n v="93.90425531914893"/>
    <x v="2"/>
    <s v="wearables"/>
  </r>
  <r>
    <n v="19434"/>
    <x v="2"/>
    <s v="US"/>
    <s v="USD"/>
    <n v="1410955331"/>
    <n v="1407931331"/>
    <x v="680"/>
    <d v="2014-09-17T07:02:11"/>
    <b v="0"/>
    <n v="129"/>
    <b v="0"/>
    <s v="technology/wearables"/>
    <n v="0.25912000000000002"/>
    <n v="150.65116279069767"/>
    <x v="2"/>
    <s v="wearables"/>
  </r>
  <r>
    <n v="1"/>
    <x v="2"/>
    <s v="US"/>
    <s v="USD"/>
    <n v="1477509604"/>
    <n v="1474917604"/>
    <x v="681"/>
    <d v="2016-10-26T14:20:04"/>
    <b v="0"/>
    <n v="1"/>
    <b v="0"/>
    <s v="technology/wearables"/>
    <n v="4.0000000000000002E-4"/>
    <n v="1"/>
    <x v="2"/>
    <s v="wearables"/>
  </r>
  <r>
    <n v="53"/>
    <x v="2"/>
    <s v="US"/>
    <s v="USD"/>
    <n v="1489512122"/>
    <n v="1486923722"/>
    <x v="682"/>
    <d v="2017-03-14T12:22:02"/>
    <b v="0"/>
    <n v="4"/>
    <b v="0"/>
    <s v="technology/wearables"/>
    <n v="1.06E-3"/>
    <n v="13.25"/>
    <x v="2"/>
    <s v="wearables"/>
  </r>
  <r>
    <n v="298"/>
    <x v="2"/>
    <s v="US"/>
    <s v="USD"/>
    <n v="1477949764"/>
    <n v="1474493764"/>
    <x v="683"/>
    <d v="2016-10-31T16:36:04"/>
    <b v="0"/>
    <n v="3"/>
    <b v="0"/>
    <s v="technology/wearables"/>
    <n v="8.5142857142857138E-3"/>
    <n v="99.333333333333329"/>
    <x v="2"/>
    <s v="wearables"/>
  </r>
  <r>
    <n v="23948"/>
    <x v="2"/>
    <s v="US"/>
    <s v="USD"/>
    <n v="1406257200"/>
    <n v="1403176891"/>
    <x v="684"/>
    <d v="2014-07-24T22:00:00"/>
    <b v="0"/>
    <n v="135"/>
    <b v="0"/>
    <s v="technology/wearables"/>
    <n v="7.4837500000000001E-2"/>
    <n v="177.39259259259259"/>
    <x v="2"/>
    <s v="wearables"/>
  </r>
  <r>
    <n v="553"/>
    <x v="2"/>
    <s v="US"/>
    <s v="USD"/>
    <n v="1421095672"/>
    <n v="1417207672"/>
    <x v="685"/>
    <d v="2015-01-12T15:47:52"/>
    <b v="0"/>
    <n v="10"/>
    <b v="0"/>
    <s v="technology/wearables"/>
    <n v="0.27650000000000002"/>
    <n v="55.3"/>
    <x v="2"/>
    <s v="wearables"/>
  </r>
  <r>
    <n v="0"/>
    <x v="2"/>
    <s v="IT"/>
    <s v="EUR"/>
    <n v="1438618170"/>
    <n v="1436026170"/>
    <x v="686"/>
    <d v="2015-08-03T11:09:30"/>
    <b v="0"/>
    <n v="0"/>
    <b v="0"/>
    <s v="technology/wearables"/>
    <n v="0"/>
    <s v="-"/>
    <x v="2"/>
    <s v="wearables"/>
  </r>
  <r>
    <n v="3550"/>
    <x v="2"/>
    <s v="MX"/>
    <s v="MXN"/>
    <n v="1486317653"/>
    <n v="1481133653"/>
    <x v="687"/>
    <d v="2017-02-05T13:00:53"/>
    <b v="0"/>
    <n v="6"/>
    <b v="0"/>
    <s v="technology/wearables"/>
    <n v="3.5499999999999997E-2"/>
    <n v="591.66666666666663"/>
    <x v="2"/>
    <s v="wearables"/>
  </r>
  <r>
    <n v="14598"/>
    <x v="2"/>
    <s v="US"/>
    <s v="USD"/>
    <n v="1444876253"/>
    <n v="1442284253"/>
    <x v="688"/>
    <d v="2015-10-14T21:30:53"/>
    <b v="0"/>
    <n v="36"/>
    <b v="0"/>
    <s v="technology/wearables"/>
    <n v="0.72989999999999999"/>
    <n v="405.5"/>
    <x v="2"/>
    <s v="wearables"/>
  </r>
  <r>
    <n v="115297.5"/>
    <x v="2"/>
    <s v="US"/>
    <s v="USD"/>
    <n v="1481173140"/>
    <n v="1478016097"/>
    <x v="689"/>
    <d v="2016-12-07T23:59:00"/>
    <b v="0"/>
    <n v="336"/>
    <b v="0"/>
    <s v="technology/wearables"/>
    <n v="0.57648750000000004"/>
    <n v="343.14732142857144"/>
    <x v="2"/>
    <s v="wearables"/>
  </r>
  <r>
    <n v="2468"/>
    <x v="2"/>
    <s v="US"/>
    <s v="USD"/>
    <n v="1473400800"/>
    <n v="1469718841"/>
    <x v="690"/>
    <d v="2016-09-09T01:00:00"/>
    <b v="0"/>
    <n v="34"/>
    <b v="0"/>
    <s v="technology/wearables"/>
    <n v="0.1234"/>
    <n v="72.588235294117652"/>
    <x v="2"/>
    <s v="wearables"/>
  </r>
  <r>
    <n v="260"/>
    <x v="2"/>
    <s v="US"/>
    <s v="USD"/>
    <n v="1435711246"/>
    <n v="1433292046"/>
    <x v="691"/>
    <d v="2015-06-30T19:40:46"/>
    <b v="0"/>
    <n v="10"/>
    <b v="0"/>
    <s v="technology/wearables"/>
    <n v="5.1999999999999998E-3"/>
    <n v="26"/>
    <x v="2"/>
    <s v="wearables"/>
  </r>
  <r>
    <n v="1306"/>
    <x v="2"/>
    <s v="GB"/>
    <s v="GBP"/>
    <n v="1482397263"/>
    <n v="1479805263"/>
    <x v="692"/>
    <d v="2016-12-22T04:01:03"/>
    <b v="0"/>
    <n v="201"/>
    <b v="0"/>
    <s v="technology/wearables"/>
    <n v="6.5299999999999997E-2"/>
    <n v="6.4975124378109452"/>
    <x v="2"/>
    <s v="wearables"/>
  </r>
  <r>
    <n v="35338"/>
    <x v="2"/>
    <s v="US"/>
    <s v="USD"/>
    <n v="1430421827"/>
    <n v="1427829827"/>
    <x v="693"/>
    <d v="2015-04-30T14:23:47"/>
    <b v="0"/>
    <n v="296"/>
    <b v="0"/>
    <s v="technology/wearables"/>
    <n v="0.35338000000000003"/>
    <n v="119.38513513513513"/>
    <x v="2"/>
    <s v="wearables"/>
  </r>
  <r>
    <n v="590"/>
    <x v="2"/>
    <s v="US"/>
    <s v="USD"/>
    <n v="1485964559"/>
    <n v="1483372559"/>
    <x v="694"/>
    <d v="2017-02-01T10:55:59"/>
    <b v="0"/>
    <n v="7"/>
    <b v="0"/>
    <s v="technology/wearables"/>
    <n v="3.933333333333333E-3"/>
    <n v="84.285714285714292"/>
    <x v="2"/>
    <s v="wearables"/>
  </r>
  <r>
    <n v="636"/>
    <x v="2"/>
    <s v="US"/>
    <s v="USD"/>
    <n v="1414758620"/>
    <n v="1412166620"/>
    <x v="695"/>
    <d v="2014-10-31T07:30:20"/>
    <b v="0"/>
    <n v="7"/>
    <b v="0"/>
    <s v="technology/wearables"/>
    <n v="1.06E-2"/>
    <n v="90.857142857142861"/>
    <x v="2"/>
    <s v="wearables"/>
  </r>
  <r>
    <n v="1"/>
    <x v="2"/>
    <s v="NL"/>
    <s v="EUR"/>
    <n v="1406326502"/>
    <n v="1403734502"/>
    <x v="696"/>
    <d v="2014-07-25T17:15:02"/>
    <b v="0"/>
    <n v="1"/>
    <b v="0"/>
    <s v="technology/wearables"/>
    <n v="5.7142857142857145E-6"/>
    <n v="1"/>
    <x v="2"/>
    <s v="wearables"/>
  </r>
  <r>
    <n v="2319"/>
    <x v="2"/>
    <s v="DE"/>
    <s v="EUR"/>
    <n v="1454502789"/>
    <n v="1453206789"/>
    <x v="697"/>
    <d v="2016-02-03T07:33:09"/>
    <b v="0"/>
    <n v="114"/>
    <b v="0"/>
    <s v="technology/wearables"/>
    <n v="0.46379999999999999"/>
    <n v="20.342105263157894"/>
    <x v="2"/>
    <s v="wearables"/>
  </r>
  <r>
    <n v="15390"/>
    <x v="2"/>
    <s v="US"/>
    <s v="USD"/>
    <n v="1411005600"/>
    <n v="1408141245"/>
    <x v="698"/>
    <d v="2014-09-17T21:00:00"/>
    <b v="0"/>
    <n v="29"/>
    <b v="0"/>
    <s v="technology/wearables"/>
    <n v="0.15390000000000001"/>
    <n v="530.68965517241384"/>
    <x v="2"/>
    <s v="wearables"/>
  </r>
  <r>
    <n v="107148.74"/>
    <x v="2"/>
    <s v="US"/>
    <s v="USD"/>
    <n v="1385136000"/>
    <n v="1381923548"/>
    <x v="699"/>
    <d v="2013-11-22T11:00:00"/>
    <b v="0"/>
    <n v="890"/>
    <b v="0"/>
    <s v="technology/wearables"/>
    <n v="0.824221076923077"/>
    <n v="120.39184269662923"/>
    <x v="2"/>
    <s v="wearables"/>
  </r>
  <r>
    <n v="403"/>
    <x v="2"/>
    <s v="ES"/>
    <s v="EUR"/>
    <n v="1484065881"/>
    <n v="1481473881"/>
    <x v="700"/>
    <d v="2017-01-10T11:31:21"/>
    <b v="0"/>
    <n v="31"/>
    <b v="0"/>
    <s v="technology/wearables"/>
    <n v="2.6866666666666667E-2"/>
    <n v="13"/>
    <x v="2"/>
    <s v="wearables"/>
  </r>
  <r>
    <n v="6118"/>
    <x v="2"/>
    <s v="GB"/>
    <s v="GBP"/>
    <n v="1406130880"/>
    <n v="1403538880"/>
    <x v="701"/>
    <d v="2014-07-23T10:54:40"/>
    <b v="0"/>
    <n v="21"/>
    <b v="0"/>
    <s v="technology/wearables"/>
    <n v="0.26600000000000001"/>
    <n v="291.33333333333331"/>
    <x v="2"/>
    <s v="wearables"/>
  </r>
  <r>
    <n v="4622.01"/>
    <x v="2"/>
    <s v="US"/>
    <s v="USD"/>
    <n v="1480011987"/>
    <n v="1477416387"/>
    <x v="702"/>
    <d v="2016-11-24T13:26:27"/>
    <b v="0"/>
    <n v="37"/>
    <b v="0"/>
    <s v="technology/wearables"/>
    <n v="0.30813400000000002"/>
    <n v="124.9191891891892"/>
    <x v="2"/>
    <s v="wearables"/>
  </r>
  <r>
    <n v="837"/>
    <x v="2"/>
    <s v="US"/>
    <s v="USD"/>
    <n v="1485905520"/>
    <n v="1481150949"/>
    <x v="703"/>
    <d v="2017-01-31T18:32:00"/>
    <b v="0"/>
    <n v="7"/>
    <b v="0"/>
    <s v="technology/wearables"/>
    <n v="5.5800000000000002E-2"/>
    <n v="119.57142857142857"/>
    <x v="2"/>
    <s v="wearables"/>
  </r>
  <r>
    <n v="481"/>
    <x v="2"/>
    <s v="CA"/>
    <s v="CAD"/>
    <n v="1487565468"/>
    <n v="1482381468"/>
    <x v="704"/>
    <d v="2017-02-19T23:37:48"/>
    <b v="0"/>
    <n v="4"/>
    <b v="0"/>
    <s v="technology/wearables"/>
    <n v="8.7454545454545458E-3"/>
    <n v="120.25"/>
    <x v="2"/>
    <s v="wearables"/>
  </r>
  <r>
    <n v="977"/>
    <x v="2"/>
    <s v="NL"/>
    <s v="EUR"/>
    <n v="1484999278"/>
    <n v="1482407278"/>
    <x v="705"/>
    <d v="2017-01-21T06:47:58"/>
    <b v="0"/>
    <n v="5"/>
    <b v="0"/>
    <s v="technology/wearables"/>
    <n v="9.7699999999999992E-3"/>
    <n v="195.4"/>
    <x v="2"/>
    <s v="wearables"/>
  </r>
  <r>
    <n v="0"/>
    <x v="2"/>
    <s v="ES"/>
    <s v="EUR"/>
    <n v="1481740740"/>
    <n v="1478130783"/>
    <x v="706"/>
    <d v="2016-12-14T13:39:00"/>
    <b v="0"/>
    <n v="0"/>
    <b v="0"/>
    <s v="technology/wearables"/>
    <n v="0"/>
    <s v="-"/>
    <x v="2"/>
    <s v="wearables"/>
  </r>
  <r>
    <n v="53670.6"/>
    <x v="2"/>
    <s v="GB"/>
    <s v="GBP"/>
    <n v="1483286127"/>
    <n v="1479830127"/>
    <x v="707"/>
    <d v="2017-01-01T10:55:27"/>
    <b v="0"/>
    <n v="456"/>
    <b v="0"/>
    <s v="technology/wearables"/>
    <n v="0.78927352941176465"/>
    <n v="117.69868421052631"/>
    <x v="2"/>
    <s v="wearables"/>
  </r>
  <r>
    <n v="8837"/>
    <x v="2"/>
    <s v="GB"/>
    <s v="GBP"/>
    <n v="1410616600"/>
    <n v="1405432600"/>
    <x v="708"/>
    <d v="2014-09-13T08:56:40"/>
    <b v="0"/>
    <n v="369"/>
    <b v="0"/>
    <s v="technology/wearables"/>
    <n v="0.22092500000000001"/>
    <n v="23.948509485094849"/>
    <x v="2"/>
    <s v="wearables"/>
  </r>
  <r>
    <n v="61"/>
    <x v="2"/>
    <s v="US"/>
    <s v="USD"/>
    <n v="1417741159"/>
    <n v="1415149159"/>
    <x v="709"/>
    <d v="2014-12-04T19:59:19"/>
    <b v="0"/>
    <n v="2"/>
    <b v="0"/>
    <s v="technology/wearables"/>
    <n v="4.0666666666666663E-3"/>
    <n v="30.5"/>
    <x v="2"/>
    <s v="wearables"/>
  </r>
  <r>
    <n v="0"/>
    <x v="2"/>
    <s v="CA"/>
    <s v="CAD"/>
    <n v="1408495440"/>
    <n v="1405640302"/>
    <x v="710"/>
    <d v="2014-08-19T19:44:00"/>
    <b v="0"/>
    <n v="0"/>
    <b v="0"/>
    <s v="technology/wearables"/>
    <n v="0"/>
    <s v="-"/>
    <x v="2"/>
    <s v="wearables"/>
  </r>
  <r>
    <n v="33791"/>
    <x v="2"/>
    <s v="NL"/>
    <s v="EUR"/>
    <n v="1481716868"/>
    <n v="1478257268"/>
    <x v="711"/>
    <d v="2016-12-14T07:01:08"/>
    <b v="0"/>
    <n v="338"/>
    <b v="0"/>
    <s v="technology/wearables"/>
    <n v="0.33790999999999999"/>
    <n v="99.973372781065095"/>
    <x v="2"/>
    <s v="wearables"/>
  </r>
  <r>
    <n v="105"/>
    <x v="2"/>
    <s v="US"/>
    <s v="USD"/>
    <n v="1455466832"/>
    <n v="1452874832"/>
    <x v="712"/>
    <d v="2016-02-14T11:20:32"/>
    <b v="0"/>
    <n v="4"/>
    <b v="0"/>
    <s v="technology/wearables"/>
    <n v="2.1649484536082476E-3"/>
    <n v="26.25"/>
    <x v="2"/>
    <s v="wearables"/>
  </r>
  <r>
    <n v="199"/>
    <x v="2"/>
    <s v="IT"/>
    <s v="EUR"/>
    <n v="1465130532"/>
    <n v="1462538532"/>
    <x v="713"/>
    <d v="2016-06-05T07:42:12"/>
    <b v="0"/>
    <n v="1"/>
    <b v="0"/>
    <s v="technology/wearables"/>
    <n v="7.9600000000000001E-3"/>
    <n v="199"/>
    <x v="2"/>
    <s v="wearables"/>
  </r>
  <r>
    <n v="2249"/>
    <x v="2"/>
    <s v="US"/>
    <s v="USD"/>
    <n v="1488308082"/>
    <n v="1483124082"/>
    <x v="714"/>
    <d v="2017-02-28T13:54:42"/>
    <b v="0"/>
    <n v="28"/>
    <b v="0"/>
    <s v="technology/wearables"/>
    <n v="0.14993333333333334"/>
    <n v="80.321428571428569"/>
    <x v="2"/>
    <s v="wearables"/>
  </r>
  <r>
    <n v="1389"/>
    <x v="2"/>
    <s v="US"/>
    <s v="USD"/>
    <n v="1446693040"/>
    <n v="1443233440"/>
    <x v="715"/>
    <d v="2015-11-04T22:10:40"/>
    <b v="0"/>
    <n v="12"/>
    <b v="0"/>
    <s v="technology/wearables"/>
    <n v="5.0509090909090906E-2"/>
    <n v="115.75"/>
    <x v="2"/>
    <s v="wearables"/>
  </r>
  <r>
    <n v="715"/>
    <x v="2"/>
    <s v="US"/>
    <s v="USD"/>
    <n v="1417392000"/>
    <n v="1414511307"/>
    <x v="716"/>
    <d v="2014-11-30T19:00:00"/>
    <b v="0"/>
    <n v="16"/>
    <b v="0"/>
    <s v="technology/wearables"/>
    <n v="0.10214285714285715"/>
    <n v="44.6875"/>
    <x v="2"/>
    <s v="wearables"/>
  </r>
  <r>
    <n v="305"/>
    <x v="2"/>
    <s v="US"/>
    <s v="USD"/>
    <n v="1409949002"/>
    <n v="1407357002"/>
    <x v="717"/>
    <d v="2014-09-05T15:30:02"/>
    <b v="0"/>
    <n v="4"/>
    <b v="0"/>
    <s v="technology/wearables"/>
    <n v="3.0500000000000002E-3"/>
    <n v="76.25"/>
    <x v="2"/>
    <s v="wearables"/>
  </r>
  <r>
    <n v="90"/>
    <x v="2"/>
    <s v="US"/>
    <s v="USD"/>
    <n v="1487397540"/>
    <n v="1484684247"/>
    <x v="718"/>
    <d v="2017-02-18T00:59:00"/>
    <b v="0"/>
    <n v="4"/>
    <b v="0"/>
    <s v="technology/wearables"/>
    <n v="7.4999999999999997E-3"/>
    <n v="22.5"/>
    <x v="2"/>
    <s v="wearables"/>
  </r>
  <r>
    <n v="194"/>
    <x v="2"/>
    <s v="US"/>
    <s v="USD"/>
    <n v="1456189076"/>
    <n v="1454979476"/>
    <x v="719"/>
    <d v="2016-02-22T19:57:56"/>
    <b v="0"/>
    <n v="10"/>
    <b v="0"/>
    <s v="technology/wearables"/>
    <n v="1.2933333333333333E-2"/>
    <n v="19.399999999999999"/>
    <x v="2"/>
    <s v="wearables"/>
  </r>
  <r>
    <n v="2735"/>
    <x v="0"/>
    <s v="US"/>
    <s v="USD"/>
    <n v="1327851291"/>
    <n v="1325432091"/>
    <x v="720"/>
    <d v="2012-01-29T10:34:51"/>
    <b v="0"/>
    <n v="41"/>
    <b v="1"/>
    <s v="publishing/nonfiction"/>
    <n v="1.4394736842105262"/>
    <n v="66.707317073170728"/>
    <x v="3"/>
    <s v="nonfiction"/>
  </r>
  <r>
    <n v="10013"/>
    <x v="0"/>
    <s v="US"/>
    <s v="USD"/>
    <n v="1406900607"/>
    <n v="1403012607"/>
    <x v="721"/>
    <d v="2014-08-01T08:43:27"/>
    <b v="0"/>
    <n v="119"/>
    <b v="1"/>
    <s v="publishing/nonfiction"/>
    <n v="1.2210975609756098"/>
    <n v="84.142857142857139"/>
    <x v="3"/>
    <s v="nonfiction"/>
  </r>
  <r>
    <n v="33006"/>
    <x v="0"/>
    <s v="US"/>
    <s v="USD"/>
    <n v="1333909178"/>
    <n v="1331320778"/>
    <x v="722"/>
    <d v="2012-04-08T13:19:38"/>
    <b v="0"/>
    <n v="153"/>
    <b v="1"/>
    <s v="publishing/nonfiction"/>
    <n v="1.3202400000000001"/>
    <n v="215.72549019607843"/>
    <x v="3"/>
    <s v="nonfiction"/>
  </r>
  <r>
    <n v="5469"/>
    <x v="0"/>
    <s v="US"/>
    <s v="USD"/>
    <n v="1438228740"/>
    <n v="1435606549"/>
    <x v="723"/>
    <d v="2015-07-29T22:59:00"/>
    <b v="0"/>
    <n v="100"/>
    <b v="1"/>
    <s v="publishing/nonfiction"/>
    <n v="1.0938000000000001"/>
    <n v="54.69"/>
    <x v="3"/>
    <s v="nonfiction"/>
  </r>
  <r>
    <n v="7383.01"/>
    <x v="0"/>
    <s v="US"/>
    <s v="USD"/>
    <n v="1309447163"/>
    <n v="1306855163"/>
    <x v="724"/>
    <d v="2011-06-30T10:19:23"/>
    <b v="0"/>
    <n v="143"/>
    <b v="1"/>
    <s v="publishing/nonfiction"/>
    <n v="1.0547157142857144"/>
    <n v="51.62944055944056"/>
    <x v="3"/>
    <s v="nonfiction"/>
  </r>
  <r>
    <n v="20070"/>
    <x v="0"/>
    <s v="US"/>
    <s v="USD"/>
    <n v="1450018912"/>
    <n v="1447426912"/>
    <x v="725"/>
    <d v="2015-12-13T10:01:52"/>
    <b v="0"/>
    <n v="140"/>
    <b v="1"/>
    <s v="publishing/nonfiction"/>
    <n v="1.0035000000000001"/>
    <n v="143.35714285714286"/>
    <x v="3"/>
    <s v="nonfiction"/>
  </r>
  <r>
    <n v="2535"/>
    <x v="0"/>
    <s v="US"/>
    <s v="USD"/>
    <n v="1365728487"/>
    <n v="1363136487"/>
    <x v="726"/>
    <d v="2013-04-11T20:01:27"/>
    <b v="0"/>
    <n v="35"/>
    <b v="1"/>
    <s v="publishing/nonfiction"/>
    <n v="1.014"/>
    <n v="72.428571428571431"/>
    <x v="3"/>
    <s v="nonfiction"/>
  </r>
  <r>
    <n v="5443"/>
    <x v="0"/>
    <s v="US"/>
    <s v="USD"/>
    <n v="1358198400"/>
    <n v="1354580949"/>
    <x v="727"/>
    <d v="2013-01-14T16:20:00"/>
    <b v="0"/>
    <n v="149"/>
    <b v="1"/>
    <s v="publishing/nonfiction"/>
    <n v="1.5551428571428572"/>
    <n v="36.530201342281877"/>
    <x v="3"/>
    <s v="nonfiction"/>
  </r>
  <r>
    <n v="7917.45"/>
    <x v="0"/>
    <s v="US"/>
    <s v="USD"/>
    <n v="1313957157"/>
    <n v="1310069157"/>
    <x v="728"/>
    <d v="2011-08-21T15:05:57"/>
    <b v="0"/>
    <n v="130"/>
    <b v="1"/>
    <s v="publishing/nonfiction"/>
    <n v="1.05566"/>
    <n v="60.903461538461535"/>
    <x v="3"/>
    <s v="nonfiction"/>
  </r>
  <r>
    <n v="5226"/>
    <x v="0"/>
    <s v="US"/>
    <s v="USD"/>
    <n v="1348028861"/>
    <n v="1342844861"/>
    <x v="729"/>
    <d v="2012-09-18T23:27:41"/>
    <b v="0"/>
    <n v="120"/>
    <b v="1"/>
    <s v="publishing/nonfiction"/>
    <n v="1.3065"/>
    <n v="43.55"/>
    <x v="3"/>
    <s v="nonfiction"/>
  </r>
  <r>
    <n v="26438"/>
    <x v="0"/>
    <s v="US"/>
    <s v="USD"/>
    <n v="1323280391"/>
    <n v="1320688391"/>
    <x v="730"/>
    <d v="2011-12-07T12:53:11"/>
    <b v="0"/>
    <n v="265"/>
    <b v="1"/>
    <s v="publishing/nonfiction"/>
    <n v="1.3219000000000001"/>
    <n v="99.766037735849054"/>
    <x v="3"/>
    <s v="nonfiction"/>
  </r>
  <r>
    <n v="6300"/>
    <x v="0"/>
    <s v="US"/>
    <s v="USD"/>
    <n v="1327212000"/>
    <n v="1322852747"/>
    <x v="731"/>
    <d v="2012-01-22T01:00:00"/>
    <b v="0"/>
    <n v="71"/>
    <b v="1"/>
    <s v="publishing/nonfiction"/>
    <n v="1.26"/>
    <n v="88.732394366197184"/>
    <x v="3"/>
    <s v="nonfiction"/>
  </r>
  <r>
    <n v="64"/>
    <x v="0"/>
    <s v="GB"/>
    <s v="GBP"/>
    <n v="1380449461"/>
    <n v="1375265461"/>
    <x v="732"/>
    <d v="2013-09-29T05:11:01"/>
    <b v="0"/>
    <n v="13"/>
    <b v="1"/>
    <s v="publishing/nonfiction"/>
    <n v="1.6"/>
    <n v="4.9230769230769234"/>
    <x v="3"/>
    <s v="nonfiction"/>
  </r>
  <r>
    <n v="3012"/>
    <x v="0"/>
    <s v="GB"/>
    <s v="GBP"/>
    <n v="1387533892"/>
    <n v="1384941892"/>
    <x v="733"/>
    <d v="2013-12-20T05:04:52"/>
    <b v="0"/>
    <n v="169"/>
    <b v="1"/>
    <s v="publishing/nonfiction"/>
    <n v="1.2048000000000001"/>
    <n v="17.822485207100591"/>
    <x v="3"/>
    <s v="nonfiction"/>
  </r>
  <r>
    <n v="10670"/>
    <x v="0"/>
    <s v="CA"/>
    <s v="CAD"/>
    <n v="1431147600"/>
    <n v="1428465420"/>
    <x v="734"/>
    <d v="2015-05-09T00:00:00"/>
    <b v="0"/>
    <n v="57"/>
    <b v="1"/>
    <s v="publishing/nonfiction"/>
    <n v="1.2552941176470589"/>
    <n v="187.19298245614036"/>
    <x v="3"/>
    <s v="nonfiction"/>
  </r>
  <r>
    <n v="53771"/>
    <x v="0"/>
    <s v="US"/>
    <s v="USD"/>
    <n v="1417653540"/>
    <n v="1414975346"/>
    <x v="735"/>
    <d v="2014-12-03T19:39:00"/>
    <b v="0"/>
    <n v="229"/>
    <b v="1"/>
    <s v="publishing/nonfiction"/>
    <n v="1.1440638297872341"/>
    <n v="234.80786026200875"/>
    <x v="3"/>
    <s v="nonfiction"/>
  </r>
  <r>
    <n v="11345"/>
    <x v="0"/>
    <s v="US"/>
    <s v="USD"/>
    <n v="1385009940"/>
    <n v="1383327440"/>
    <x v="736"/>
    <d v="2013-11-20T23:59:00"/>
    <b v="0"/>
    <n v="108"/>
    <b v="1"/>
    <s v="publishing/nonfiction"/>
    <n v="3.151388888888889"/>
    <n v="105.04629629629629"/>
    <x v="3"/>
    <s v="nonfiction"/>
  </r>
  <r>
    <n v="6120"/>
    <x v="0"/>
    <s v="US"/>
    <s v="USD"/>
    <n v="1392408000"/>
    <n v="1390890987"/>
    <x v="737"/>
    <d v="2014-02-14T15:00:00"/>
    <b v="0"/>
    <n v="108"/>
    <b v="1"/>
    <s v="publishing/nonfiction"/>
    <n v="1.224"/>
    <n v="56.666666666666664"/>
    <x v="3"/>
    <s v="nonfiction"/>
  </r>
  <r>
    <n v="1601"/>
    <x v="0"/>
    <s v="US"/>
    <s v="USD"/>
    <n v="1417409940"/>
    <n v="1414765794"/>
    <x v="738"/>
    <d v="2014-11-30T23:59:00"/>
    <b v="0"/>
    <n v="41"/>
    <b v="1"/>
    <s v="publishing/nonfiction"/>
    <n v="1.0673333333333332"/>
    <n v="39.048780487804876"/>
    <x v="3"/>
    <s v="nonfiction"/>
  </r>
  <r>
    <n v="9500"/>
    <x v="0"/>
    <s v="US"/>
    <s v="USD"/>
    <n v="1407758629"/>
    <n v="1404907429"/>
    <x v="739"/>
    <d v="2014-08-11T07:03:49"/>
    <b v="0"/>
    <n v="139"/>
    <b v="1"/>
    <s v="publishing/nonfiction"/>
    <n v="1.5833333333333333"/>
    <n v="68.345323741007192"/>
    <x v="3"/>
    <s v="nonfiction"/>
  </r>
  <r>
    <n v="3222"/>
    <x v="0"/>
    <s v="US"/>
    <s v="USD"/>
    <n v="1434857482"/>
    <n v="1433647882"/>
    <x v="740"/>
    <d v="2015-06-20T22:31:22"/>
    <b v="0"/>
    <n v="19"/>
    <b v="1"/>
    <s v="publishing/nonfiction"/>
    <n v="1.0740000000000001"/>
    <n v="169.57894736842104"/>
    <x v="3"/>
    <s v="nonfiction"/>
  </r>
  <r>
    <n v="13293.8"/>
    <x v="0"/>
    <s v="US"/>
    <s v="USD"/>
    <n v="1370964806"/>
    <n v="1367940806"/>
    <x v="741"/>
    <d v="2013-06-11T10:33:26"/>
    <b v="0"/>
    <n v="94"/>
    <b v="1"/>
    <s v="publishing/nonfiction"/>
    <n v="1.0226"/>
    <n v="141.42340425531913"/>
    <x v="3"/>
    <s v="nonfiction"/>
  </r>
  <r>
    <n v="1550"/>
    <x v="0"/>
    <s v="US"/>
    <s v="USD"/>
    <n v="1395435712"/>
    <n v="1392847312"/>
    <x v="742"/>
    <d v="2014-03-21T16:01:52"/>
    <b v="0"/>
    <n v="23"/>
    <b v="1"/>
    <s v="publishing/nonfiction"/>
    <n v="1.1071428571428572"/>
    <n v="67.391304347826093"/>
    <x v="3"/>
    <s v="nonfiction"/>
  </r>
  <r>
    <n v="814"/>
    <x v="0"/>
    <s v="US"/>
    <s v="USD"/>
    <n v="1334610000"/>
    <n v="1332435685"/>
    <x v="743"/>
    <d v="2012-04-16T16:00:00"/>
    <b v="0"/>
    <n v="15"/>
    <b v="1"/>
    <s v="publishing/nonfiction"/>
    <n v="1.48"/>
    <n v="54.266666666666666"/>
    <x v="3"/>
    <s v="nonfiction"/>
  </r>
  <r>
    <n v="5116"/>
    <x v="0"/>
    <s v="US"/>
    <s v="USD"/>
    <n v="1355439503"/>
    <n v="1352847503"/>
    <x v="744"/>
    <d v="2012-12-13T17:58:23"/>
    <b v="0"/>
    <n v="62"/>
    <b v="1"/>
    <s v="publishing/nonfiction"/>
    <n v="1.0232000000000001"/>
    <n v="82.516129032258064"/>
    <x v="3"/>
    <s v="nonfiction"/>
  </r>
  <r>
    <n v="3976"/>
    <x v="0"/>
    <s v="US"/>
    <s v="USD"/>
    <n v="1367588645"/>
    <n v="1364996645"/>
    <x v="745"/>
    <d v="2013-05-03T08:44:05"/>
    <b v="0"/>
    <n v="74"/>
    <b v="1"/>
    <s v="publishing/nonfiction"/>
    <n v="1.7909909909909909"/>
    <n v="53.729729729729726"/>
    <x v="3"/>
    <s v="nonfiction"/>
  </r>
  <r>
    <n v="3318"/>
    <x v="0"/>
    <s v="US"/>
    <s v="USD"/>
    <n v="1348372740"/>
    <n v="1346806909"/>
    <x v="746"/>
    <d v="2012-09-22T22:59:00"/>
    <b v="0"/>
    <n v="97"/>
    <b v="1"/>
    <s v="publishing/nonfiction"/>
    <n v="1.1108135252761968"/>
    <n v="34.206185567010309"/>
    <x v="3"/>
    <s v="nonfiction"/>
  </r>
  <r>
    <n v="7003"/>
    <x v="0"/>
    <s v="NL"/>
    <s v="EUR"/>
    <n v="1421319240"/>
    <n v="1418649019"/>
    <x v="747"/>
    <d v="2015-01-15T05:54:00"/>
    <b v="0"/>
    <n v="55"/>
    <b v="1"/>
    <s v="publishing/nonfiction"/>
    <n v="1.0004285714285714"/>
    <n v="127.32727272727273"/>
    <x v="3"/>
    <s v="nonfiction"/>
  </r>
  <r>
    <n v="2005"/>
    <x v="0"/>
    <s v="US"/>
    <s v="USD"/>
    <n v="1407701966"/>
    <n v="1405109966"/>
    <x v="748"/>
    <d v="2014-08-10T15:19:26"/>
    <b v="0"/>
    <n v="44"/>
    <b v="1"/>
    <s v="publishing/nonfiction"/>
    <n v="1.0024999999999999"/>
    <n v="45.56818181818182"/>
    <x v="3"/>
    <s v="nonfiction"/>
  </r>
  <r>
    <n v="10556"/>
    <x v="0"/>
    <s v="US"/>
    <s v="USD"/>
    <n v="1485642930"/>
    <n v="1483050930"/>
    <x v="749"/>
    <d v="2017-01-28T17:35:30"/>
    <b v="0"/>
    <n v="110"/>
    <b v="1"/>
    <s v="publishing/nonfiction"/>
    <n v="1.0556000000000001"/>
    <n v="95.963636363636368"/>
    <x v="3"/>
    <s v="nonfiction"/>
  </r>
  <r>
    <n v="4559"/>
    <x v="0"/>
    <s v="US"/>
    <s v="USD"/>
    <n v="1361739872"/>
    <n v="1359147872"/>
    <x v="750"/>
    <d v="2013-02-24T16:04:32"/>
    <b v="0"/>
    <n v="59"/>
    <b v="1"/>
    <s v="publishing/nonfiction"/>
    <n v="1.0258775877587758"/>
    <n v="77.271186440677965"/>
    <x v="3"/>
    <s v="nonfiction"/>
  </r>
  <r>
    <n v="3555"/>
    <x v="0"/>
    <s v="US"/>
    <s v="USD"/>
    <n v="1312470475"/>
    <n v="1308496075"/>
    <x v="751"/>
    <d v="2011-08-04T10:07:55"/>
    <b v="0"/>
    <n v="62"/>
    <b v="1"/>
    <s v="publishing/nonfiction"/>
    <n v="1.1850000000000001"/>
    <n v="57.338709677419352"/>
    <x v="3"/>
    <s v="nonfiction"/>
  </r>
  <r>
    <n v="5585"/>
    <x v="0"/>
    <s v="AU"/>
    <s v="AUD"/>
    <n v="1476615600"/>
    <n v="1474884417"/>
    <x v="752"/>
    <d v="2016-10-16T06:00:00"/>
    <b v="0"/>
    <n v="105"/>
    <b v="1"/>
    <s v="publishing/nonfiction"/>
    <n v="1.117"/>
    <n v="53.19047619047619"/>
    <x v="3"/>
    <s v="nonfiction"/>
  </r>
  <r>
    <n v="12800"/>
    <x v="0"/>
    <s v="US"/>
    <s v="USD"/>
    <n v="1423922991"/>
    <n v="1421330991"/>
    <x v="753"/>
    <d v="2015-02-14T09:09:51"/>
    <b v="0"/>
    <n v="26"/>
    <b v="1"/>
    <s v="publishing/nonfiction"/>
    <n v="1.28"/>
    <n v="492.30769230769232"/>
    <x v="3"/>
    <s v="nonfiction"/>
  </r>
  <r>
    <n v="2075"/>
    <x v="0"/>
    <s v="US"/>
    <s v="USD"/>
    <n v="1357408721"/>
    <n v="1354816721"/>
    <x v="754"/>
    <d v="2013-01-05T12:58:41"/>
    <b v="0"/>
    <n v="49"/>
    <b v="1"/>
    <s v="publishing/nonfiction"/>
    <n v="1.0375000000000001"/>
    <n v="42.346938775510203"/>
    <x v="3"/>
    <s v="nonfiction"/>
  </r>
  <r>
    <n v="2547.69"/>
    <x v="0"/>
    <s v="US"/>
    <s v="USD"/>
    <n v="1369010460"/>
    <n v="1366381877"/>
    <x v="755"/>
    <d v="2013-05-19T19:41:00"/>
    <b v="0"/>
    <n v="68"/>
    <b v="1"/>
    <s v="publishing/nonfiction"/>
    <n v="1.0190760000000001"/>
    <n v="37.466029411764708"/>
    <x v="3"/>
    <s v="nonfiction"/>
  </r>
  <r>
    <n v="824"/>
    <x v="0"/>
    <s v="US"/>
    <s v="USD"/>
    <n v="1303147459"/>
    <n v="1297880659"/>
    <x v="756"/>
    <d v="2011-04-18T12:24:19"/>
    <b v="0"/>
    <n v="22"/>
    <b v="1"/>
    <s v="publishing/nonfiction"/>
    <n v="1.177142857142857"/>
    <n v="37.454545454545453"/>
    <x v="3"/>
    <s v="nonfiction"/>
  </r>
  <r>
    <n v="595"/>
    <x v="0"/>
    <s v="US"/>
    <s v="USD"/>
    <n v="1354756714"/>
    <n v="1353547114"/>
    <x v="757"/>
    <d v="2012-12-05T20:18:34"/>
    <b v="0"/>
    <n v="18"/>
    <b v="1"/>
    <s v="publishing/nonfiction"/>
    <n v="2.38"/>
    <n v="33.055555555555557"/>
    <x v="3"/>
    <s v="nonfiction"/>
  </r>
  <r>
    <n v="2550"/>
    <x v="0"/>
    <s v="US"/>
    <s v="USD"/>
    <n v="1286568268"/>
    <n v="1283976268"/>
    <x v="758"/>
    <d v="2010-10-08T15:04:28"/>
    <b v="0"/>
    <n v="19"/>
    <b v="1"/>
    <s v="publishing/nonfiction"/>
    <n v="1.02"/>
    <n v="134.21052631578948"/>
    <x v="3"/>
    <s v="nonfiction"/>
  </r>
  <r>
    <n v="5096"/>
    <x v="0"/>
    <s v="GB"/>
    <s v="GBP"/>
    <n v="1404892539"/>
    <n v="1401436539"/>
    <x v="759"/>
    <d v="2014-07-09T02:55:39"/>
    <b v="0"/>
    <n v="99"/>
    <b v="1"/>
    <s v="publishing/nonfiction"/>
    <n v="1.0192000000000001"/>
    <n v="51.474747474747474"/>
    <x v="3"/>
    <s v="nonfiction"/>
  </r>
  <r>
    <n v="0"/>
    <x v="2"/>
    <s v="US"/>
    <s v="USD"/>
    <n v="1480188013"/>
    <n v="1477592413"/>
    <x v="760"/>
    <d v="2016-11-26T14:20:13"/>
    <b v="0"/>
    <n v="0"/>
    <b v="0"/>
    <s v="publishing/fiction"/>
    <n v="0"/>
    <s v="-"/>
    <x v="3"/>
    <s v="fiction"/>
  </r>
  <r>
    <n v="235"/>
    <x v="2"/>
    <s v="US"/>
    <s v="USD"/>
    <n v="1391364126"/>
    <n v="1388772126"/>
    <x v="761"/>
    <d v="2014-02-02T13:02:06"/>
    <b v="0"/>
    <n v="6"/>
    <b v="0"/>
    <s v="publishing/fiction"/>
    <n v="4.7E-2"/>
    <n v="39.166666666666664"/>
    <x v="3"/>
    <s v="fiction"/>
  </r>
  <r>
    <n v="0"/>
    <x v="2"/>
    <s v="MX"/>
    <s v="MXN"/>
    <n v="1480831200"/>
    <n v="1479328570"/>
    <x v="762"/>
    <d v="2016-12-04T01:00:00"/>
    <b v="0"/>
    <n v="0"/>
    <b v="0"/>
    <s v="publishing/fiction"/>
    <n v="0"/>
    <s v="-"/>
    <x v="3"/>
    <s v="fiction"/>
  </r>
  <r>
    <n v="5"/>
    <x v="2"/>
    <s v="GB"/>
    <s v="GBP"/>
    <n v="1376563408"/>
    <n v="1373971408"/>
    <x v="763"/>
    <d v="2013-08-15T05:43:28"/>
    <b v="0"/>
    <n v="1"/>
    <b v="0"/>
    <s v="publishing/fiction"/>
    <n v="1.1655011655011655E-3"/>
    <n v="5"/>
    <x v="3"/>
    <s v="fiction"/>
  </r>
  <r>
    <n v="0"/>
    <x v="2"/>
    <s v="US"/>
    <s v="USD"/>
    <n v="1441858161"/>
    <n v="1439266161"/>
    <x v="764"/>
    <d v="2015-09-09T23:09:21"/>
    <b v="0"/>
    <n v="0"/>
    <b v="0"/>
    <s v="publishing/fiction"/>
    <n v="0"/>
    <s v="-"/>
    <x v="3"/>
    <s v="fiction"/>
  </r>
  <r>
    <n v="2521"/>
    <x v="2"/>
    <s v="US"/>
    <s v="USD"/>
    <n v="1413723684"/>
    <n v="1411131684"/>
    <x v="765"/>
    <d v="2014-10-19T08:01:24"/>
    <b v="0"/>
    <n v="44"/>
    <b v="0"/>
    <s v="publishing/fiction"/>
    <n v="0.36014285714285715"/>
    <n v="57.295454545454547"/>
    <x v="3"/>
    <s v="fiction"/>
  </r>
  <r>
    <n v="0"/>
    <x v="2"/>
    <s v="CA"/>
    <s v="CAD"/>
    <n v="1424112483"/>
    <n v="1421520483"/>
    <x v="766"/>
    <d v="2015-02-16T13:48:03"/>
    <b v="0"/>
    <n v="0"/>
    <b v="0"/>
    <s v="publishing/fiction"/>
    <n v="0"/>
    <s v="-"/>
    <x v="3"/>
    <s v="fiction"/>
  </r>
  <r>
    <n v="177"/>
    <x v="2"/>
    <s v="US"/>
    <s v="USD"/>
    <n v="1432178810"/>
    <n v="1429586810"/>
    <x v="767"/>
    <d v="2015-05-20T22:26:50"/>
    <b v="0"/>
    <n v="3"/>
    <b v="0"/>
    <s v="publishing/fiction"/>
    <n v="3.5400000000000001E-2"/>
    <n v="59"/>
    <x v="3"/>
    <s v="fiction"/>
  </r>
  <r>
    <n v="0"/>
    <x v="2"/>
    <s v="US"/>
    <s v="USD"/>
    <n v="1387169890"/>
    <n v="1384577890"/>
    <x v="768"/>
    <d v="2013-12-15T23:58:10"/>
    <b v="0"/>
    <n v="0"/>
    <b v="0"/>
    <s v="publishing/fiction"/>
    <n v="0"/>
    <s v="-"/>
    <x v="3"/>
    <s v="fiction"/>
  </r>
  <r>
    <n v="1656"/>
    <x v="2"/>
    <s v="US"/>
    <s v="USD"/>
    <n v="1388102094"/>
    <n v="1385510094"/>
    <x v="769"/>
    <d v="2013-12-26T18:54:54"/>
    <b v="0"/>
    <n v="52"/>
    <b v="0"/>
    <s v="publishing/fiction"/>
    <n v="0.41399999999999998"/>
    <n v="31.846153846153847"/>
    <x v="3"/>
    <s v="fiction"/>
  </r>
  <r>
    <n v="0"/>
    <x v="2"/>
    <s v="US"/>
    <s v="USD"/>
    <n v="1361750369"/>
    <n v="1358294369"/>
    <x v="770"/>
    <d v="2013-02-24T18:59:29"/>
    <b v="0"/>
    <n v="0"/>
    <b v="0"/>
    <s v="publishing/fiction"/>
    <n v="0"/>
    <s v="-"/>
    <x v="3"/>
    <s v="fiction"/>
  </r>
  <r>
    <n v="10"/>
    <x v="2"/>
    <s v="US"/>
    <s v="USD"/>
    <n v="1454183202"/>
    <n v="1449863202"/>
    <x v="771"/>
    <d v="2016-01-30T14:46:42"/>
    <b v="0"/>
    <n v="1"/>
    <b v="0"/>
    <s v="publishing/fiction"/>
    <n v="2.631578947368421E-4"/>
    <n v="10"/>
    <x v="3"/>
    <s v="fiction"/>
  </r>
  <r>
    <n v="50"/>
    <x v="2"/>
    <s v="US"/>
    <s v="USD"/>
    <n v="1257047940"/>
    <n v="1252718519"/>
    <x v="772"/>
    <d v="2009-10-31T22:59:00"/>
    <b v="0"/>
    <n v="1"/>
    <b v="0"/>
    <s v="publishing/fiction"/>
    <n v="3.3333333333333333E-2"/>
    <n v="50"/>
    <x v="3"/>
    <s v="fiction"/>
  </r>
  <r>
    <n v="32"/>
    <x v="2"/>
    <s v="GB"/>
    <s v="GBP"/>
    <n v="1431298860"/>
    <n v="1428341985"/>
    <x v="773"/>
    <d v="2015-05-10T18:01:00"/>
    <b v="0"/>
    <n v="2"/>
    <b v="0"/>
    <s v="publishing/fiction"/>
    <n v="8.5129023676509714E-3"/>
    <n v="16"/>
    <x v="3"/>
    <s v="fiction"/>
  </r>
  <r>
    <n v="351"/>
    <x v="2"/>
    <s v="US"/>
    <s v="USD"/>
    <n v="1393181018"/>
    <n v="1390589018"/>
    <x v="774"/>
    <d v="2014-02-23T13:43:38"/>
    <b v="0"/>
    <n v="9"/>
    <b v="0"/>
    <s v="publishing/fiction"/>
    <n v="0.70199999999999996"/>
    <n v="39"/>
    <x v="3"/>
    <s v="fiction"/>
  </r>
  <r>
    <n v="170"/>
    <x v="2"/>
    <s v="US"/>
    <s v="USD"/>
    <n v="1323998795"/>
    <n v="1321406795"/>
    <x v="775"/>
    <d v="2011-12-15T20:26:35"/>
    <b v="0"/>
    <n v="5"/>
    <b v="0"/>
    <s v="publishing/fiction"/>
    <n v="1.7000000000000001E-2"/>
    <n v="34"/>
    <x v="3"/>
    <s v="fiction"/>
  </r>
  <r>
    <n v="3598"/>
    <x v="2"/>
    <s v="US"/>
    <s v="USD"/>
    <n v="1444539600"/>
    <n v="1441297645"/>
    <x v="776"/>
    <d v="2015-10-11T00:00:00"/>
    <b v="0"/>
    <n v="57"/>
    <b v="0"/>
    <s v="publishing/fiction"/>
    <n v="0.51400000000000001"/>
    <n v="63.122807017543863"/>
    <x v="3"/>
    <s v="fiction"/>
  </r>
  <r>
    <n v="21"/>
    <x v="2"/>
    <s v="US"/>
    <s v="USD"/>
    <n v="1375313577"/>
    <n v="1372721577"/>
    <x v="777"/>
    <d v="2013-07-31T18:32:57"/>
    <b v="0"/>
    <n v="3"/>
    <b v="0"/>
    <s v="publishing/fiction"/>
    <n v="7.0000000000000001E-3"/>
    <n v="7"/>
    <x v="3"/>
    <s v="fiction"/>
  </r>
  <r>
    <n v="2"/>
    <x v="2"/>
    <s v="US"/>
    <s v="USD"/>
    <n v="1398876680"/>
    <n v="1396284680"/>
    <x v="778"/>
    <d v="2014-04-30T11:51:20"/>
    <b v="0"/>
    <n v="1"/>
    <b v="0"/>
    <s v="publishing/fiction"/>
    <n v="4.0000000000000001E-3"/>
    <n v="2"/>
    <x v="3"/>
    <s v="fiction"/>
  </r>
  <r>
    <n v="400"/>
    <x v="2"/>
    <s v="US"/>
    <s v="USD"/>
    <n v="1287115200"/>
    <n v="1284567905"/>
    <x v="779"/>
    <d v="2010-10-14T23:00:00"/>
    <b v="0"/>
    <n v="6"/>
    <b v="0"/>
    <s v="publishing/fiction"/>
    <n v="2.6666666666666668E-2"/>
    <n v="66.666666666666671"/>
    <x v="3"/>
    <s v="fiction"/>
  </r>
  <r>
    <n v="1040"/>
    <x v="0"/>
    <s v="US"/>
    <s v="USD"/>
    <n v="1304439025"/>
    <n v="1301847025"/>
    <x v="780"/>
    <d v="2011-05-03T11:10:25"/>
    <b v="0"/>
    <n v="27"/>
    <b v="1"/>
    <s v="music/rock"/>
    <n v="1.04"/>
    <n v="38.518518518518519"/>
    <x v="4"/>
    <s v="rock"/>
  </r>
  <r>
    <n v="1065.23"/>
    <x v="0"/>
    <s v="US"/>
    <s v="USD"/>
    <n v="1370649674"/>
    <n v="1368057674"/>
    <x v="781"/>
    <d v="2013-06-07T19:01:14"/>
    <b v="0"/>
    <n v="25"/>
    <b v="1"/>
    <s v="music/rock"/>
    <n v="1.3315375"/>
    <n v="42.609200000000001"/>
    <x v="4"/>
    <s v="rock"/>
  </r>
  <r>
    <n v="700"/>
    <x v="0"/>
    <s v="US"/>
    <s v="USD"/>
    <n v="1345918302"/>
    <n v="1343326302"/>
    <x v="782"/>
    <d v="2012-08-25T13:11:42"/>
    <b v="0"/>
    <n v="14"/>
    <b v="1"/>
    <s v="music/rock"/>
    <n v="1"/>
    <n v="50"/>
    <x v="4"/>
    <s v="rock"/>
  </r>
  <r>
    <n v="2222"/>
    <x v="0"/>
    <s v="US"/>
    <s v="USD"/>
    <n v="1335564000"/>
    <n v="1332182049"/>
    <x v="783"/>
    <d v="2012-04-27T17:00:00"/>
    <b v="0"/>
    <n v="35"/>
    <b v="1"/>
    <s v="music/rock"/>
    <n v="1.4813333333333334"/>
    <n v="63.485714285714288"/>
    <x v="4"/>
    <s v="rock"/>
  </r>
  <r>
    <n v="1025"/>
    <x v="0"/>
    <s v="US"/>
    <s v="USD"/>
    <n v="1395023719"/>
    <n v="1391571319"/>
    <x v="784"/>
    <d v="2014-03-16T21:35:19"/>
    <b v="0"/>
    <n v="10"/>
    <b v="1"/>
    <s v="music/rock"/>
    <n v="1.0249999999999999"/>
    <n v="102.5"/>
    <x v="4"/>
    <s v="rock"/>
  </r>
  <r>
    <n v="903.14"/>
    <x v="0"/>
    <s v="US"/>
    <s v="USD"/>
    <n v="1362060915"/>
    <n v="1359468915"/>
    <x v="785"/>
    <d v="2013-02-28T09:15:15"/>
    <b v="0"/>
    <n v="29"/>
    <b v="1"/>
    <s v="music/rock"/>
    <n v="1.8062799999999999"/>
    <n v="31.142758620689655"/>
    <x v="4"/>
    <s v="rock"/>
  </r>
  <r>
    <n v="7140"/>
    <x v="0"/>
    <s v="US"/>
    <s v="USD"/>
    <n v="1336751220"/>
    <n v="1331774434"/>
    <x v="786"/>
    <d v="2012-05-11T10:47:00"/>
    <b v="0"/>
    <n v="44"/>
    <b v="1"/>
    <s v="music/rock"/>
    <n v="1.4279999999999999"/>
    <n v="162.27272727272728"/>
    <x v="4"/>
    <s v="rock"/>
  </r>
  <r>
    <n v="1370"/>
    <x v="0"/>
    <s v="US"/>
    <s v="USD"/>
    <n v="1383318226"/>
    <n v="1380726226"/>
    <x v="787"/>
    <d v="2013-11-01T10:03:46"/>
    <b v="0"/>
    <n v="17"/>
    <b v="1"/>
    <s v="music/rock"/>
    <n v="1.1416666666666666"/>
    <n v="80.588235294117652"/>
    <x v="4"/>
    <s v="rock"/>
  </r>
  <r>
    <n v="2035.05"/>
    <x v="0"/>
    <s v="US"/>
    <s v="USD"/>
    <n v="1341633540"/>
    <n v="1338336588"/>
    <x v="788"/>
    <d v="2012-07-06T22:59:00"/>
    <b v="0"/>
    <n v="34"/>
    <b v="1"/>
    <s v="music/rock"/>
    <n v="2.03505"/>
    <n v="59.85441176470588"/>
    <x v="4"/>
    <s v="rock"/>
  </r>
  <r>
    <n v="1860"/>
    <x v="0"/>
    <s v="US"/>
    <s v="USD"/>
    <n v="1358755140"/>
    <n v="1357187280"/>
    <x v="789"/>
    <d v="2013-01-21T02:59:00"/>
    <b v="0"/>
    <n v="14"/>
    <b v="1"/>
    <s v="music/rock"/>
    <n v="1.0941176470588236"/>
    <n v="132.85714285714286"/>
    <x v="4"/>
    <s v="rock"/>
  </r>
  <r>
    <n v="14437.46"/>
    <x v="0"/>
    <s v="US"/>
    <s v="USD"/>
    <n v="1359680939"/>
    <n v="1357088939"/>
    <x v="790"/>
    <d v="2013-01-31T20:08:59"/>
    <b v="0"/>
    <n v="156"/>
    <b v="1"/>
    <s v="music/rock"/>
    <n v="1.443746"/>
    <n v="92.547820512820508"/>
    <x v="4"/>
    <s v="rock"/>
  </r>
  <r>
    <n v="7790"/>
    <x v="0"/>
    <s v="US"/>
    <s v="USD"/>
    <n v="1384322340"/>
    <n v="1381430646"/>
    <x v="791"/>
    <d v="2013-11-13T00:59:00"/>
    <b v="0"/>
    <n v="128"/>
    <b v="1"/>
    <s v="music/rock"/>
    <n v="1.0386666666666666"/>
    <n v="60.859375"/>
    <x v="4"/>
    <s v="rock"/>
  </r>
  <r>
    <n v="2511.11"/>
    <x v="0"/>
    <s v="US"/>
    <s v="USD"/>
    <n v="1383861483"/>
    <n v="1381265883"/>
    <x v="792"/>
    <d v="2013-11-07T16:58:03"/>
    <b v="0"/>
    <n v="60"/>
    <b v="1"/>
    <s v="music/rock"/>
    <n v="1.0044440000000001"/>
    <n v="41.851833333333339"/>
    <x v="4"/>
    <s v="rock"/>
  </r>
  <r>
    <n v="2826.43"/>
    <x v="0"/>
    <s v="US"/>
    <s v="USD"/>
    <n v="1372827540"/>
    <n v="1371491244"/>
    <x v="793"/>
    <d v="2013-07-02T23:59:00"/>
    <b v="0"/>
    <n v="32"/>
    <b v="1"/>
    <s v="music/rock"/>
    <n v="1.0277927272727272"/>
    <n v="88.325937499999995"/>
    <x v="4"/>
    <s v="rock"/>
  </r>
  <r>
    <n v="8425"/>
    <x v="0"/>
    <s v="US"/>
    <s v="USD"/>
    <n v="1315242360"/>
    <n v="1310438737"/>
    <x v="794"/>
    <d v="2011-09-05T12:06:00"/>
    <b v="0"/>
    <n v="53"/>
    <b v="1"/>
    <s v="music/rock"/>
    <n v="1.0531250000000001"/>
    <n v="158.96226415094338"/>
    <x v="4"/>
    <s v="rock"/>
  </r>
  <r>
    <n v="15650"/>
    <x v="0"/>
    <s v="US"/>
    <s v="USD"/>
    <n v="1333774740"/>
    <n v="1330094566"/>
    <x v="795"/>
    <d v="2012-04-06T23:59:00"/>
    <b v="0"/>
    <n v="184"/>
    <b v="1"/>
    <s v="music/rock"/>
    <n v="1.1178571428571429"/>
    <n v="85.054347826086953"/>
    <x v="4"/>
    <s v="rock"/>
  </r>
  <r>
    <n v="10135"/>
    <x v="0"/>
    <s v="US"/>
    <s v="USD"/>
    <n v="1379279400"/>
    <n v="1376687485"/>
    <x v="796"/>
    <d v="2013-09-15T16:10:00"/>
    <b v="0"/>
    <n v="90"/>
    <b v="1"/>
    <s v="music/rock"/>
    <n v="1.0135000000000001"/>
    <n v="112.61111111111111"/>
    <x v="4"/>
    <s v="rock"/>
  </r>
  <r>
    <n v="3226"/>
    <x v="0"/>
    <s v="US"/>
    <s v="USD"/>
    <n v="1335672000"/>
    <n v="1332978688"/>
    <x v="797"/>
    <d v="2012-04-28T23:00:00"/>
    <b v="0"/>
    <n v="71"/>
    <b v="1"/>
    <s v="music/rock"/>
    <n v="1.0753333333333333"/>
    <n v="45.436619718309856"/>
    <x v="4"/>
    <s v="rock"/>
  </r>
  <r>
    <n v="4021"/>
    <x v="0"/>
    <s v="US"/>
    <s v="USD"/>
    <n v="1412086187"/>
    <n v="1409494187"/>
    <x v="798"/>
    <d v="2014-09-30T09:09:47"/>
    <b v="0"/>
    <n v="87"/>
    <b v="1"/>
    <s v="music/rock"/>
    <n v="1.1488571428571428"/>
    <n v="46.218390804597703"/>
    <x v="4"/>
    <s v="rock"/>
  </r>
  <r>
    <n v="5001"/>
    <x v="0"/>
    <s v="US"/>
    <s v="USD"/>
    <n v="1335542446"/>
    <n v="1332950446"/>
    <x v="799"/>
    <d v="2012-04-27T11:00:46"/>
    <b v="0"/>
    <n v="28"/>
    <b v="1"/>
    <s v="music/rock"/>
    <n v="1.0002"/>
    <n v="178.60714285714286"/>
    <x v="4"/>
    <s v="rock"/>
  </r>
  <r>
    <n v="2282"/>
    <x v="0"/>
    <s v="GB"/>
    <s v="GBP"/>
    <n v="1410431054"/>
    <n v="1407839054"/>
    <x v="800"/>
    <d v="2014-09-11T05:24:14"/>
    <b v="0"/>
    <n v="56"/>
    <b v="1"/>
    <s v="music/rock"/>
    <n v="1.5213333333333334"/>
    <n v="40.75"/>
    <x v="4"/>
    <s v="rock"/>
  </r>
  <r>
    <n v="2230.4299999999998"/>
    <x v="0"/>
    <s v="US"/>
    <s v="USD"/>
    <n v="1309547120"/>
    <n v="1306955120"/>
    <x v="801"/>
    <d v="2011-07-01T14:05:20"/>
    <b v="0"/>
    <n v="51"/>
    <b v="1"/>
    <s v="music/rock"/>
    <n v="1.1152149999999998"/>
    <n v="43.733921568627444"/>
    <x v="4"/>
    <s v="rock"/>
  </r>
  <r>
    <n v="6080"/>
    <x v="0"/>
    <s v="US"/>
    <s v="USD"/>
    <n v="1347854700"/>
    <n v="1343867524"/>
    <x v="802"/>
    <d v="2012-09-16T23:05:00"/>
    <b v="0"/>
    <n v="75"/>
    <b v="1"/>
    <s v="music/rock"/>
    <n v="1.0133333333333334"/>
    <n v="81.066666666666663"/>
    <x v="4"/>
    <s v="rock"/>
  </r>
  <r>
    <n v="2835"/>
    <x v="0"/>
    <s v="US"/>
    <s v="USD"/>
    <n v="1306630800"/>
    <n v="1304376478"/>
    <x v="803"/>
    <d v="2011-05-28T20:00:00"/>
    <b v="0"/>
    <n v="38"/>
    <b v="1"/>
    <s v="music/rock"/>
    <n v="1.232608695652174"/>
    <n v="74.60526315789474"/>
    <x v="4"/>
    <s v="rock"/>
  </r>
  <r>
    <n v="5500"/>
    <x v="0"/>
    <s v="US"/>
    <s v="USD"/>
    <n v="1311393540"/>
    <n v="1309919526"/>
    <x v="804"/>
    <d v="2011-07-22T22:59:00"/>
    <b v="0"/>
    <n v="18"/>
    <b v="1"/>
    <s v="music/rock"/>
    <n v="1"/>
    <n v="305.55555555555554"/>
    <x v="4"/>
    <s v="rock"/>
  </r>
  <r>
    <n v="3150"/>
    <x v="0"/>
    <s v="US"/>
    <s v="USD"/>
    <n v="1310857200"/>
    <n v="1306525512"/>
    <x v="805"/>
    <d v="2011-07-16T18:00:00"/>
    <b v="0"/>
    <n v="54"/>
    <b v="1"/>
    <s v="music/rock"/>
    <n v="1.05"/>
    <n v="58.333333333333336"/>
    <x v="4"/>
    <s v="rock"/>
  </r>
  <r>
    <n v="8355"/>
    <x v="0"/>
    <s v="US"/>
    <s v="USD"/>
    <n v="1315413339"/>
    <n v="1312821339"/>
    <x v="806"/>
    <d v="2011-09-07T11:35:39"/>
    <b v="0"/>
    <n v="71"/>
    <b v="1"/>
    <s v="music/rock"/>
    <n v="1.0443750000000001"/>
    <n v="117.67605633802818"/>
    <x v="4"/>
    <s v="rock"/>
  </r>
  <r>
    <n v="4205"/>
    <x v="0"/>
    <s v="US"/>
    <s v="USD"/>
    <n v="1488333600"/>
    <n v="1485270311"/>
    <x v="807"/>
    <d v="2017-02-28T21:00:00"/>
    <b v="0"/>
    <n v="57"/>
    <b v="1"/>
    <s v="music/rock"/>
    <n v="1.05125"/>
    <n v="73.771929824561397"/>
    <x v="4"/>
    <s v="rock"/>
  </r>
  <r>
    <n v="4500"/>
    <x v="0"/>
    <s v="CA"/>
    <s v="CAD"/>
    <n v="1419224340"/>
    <n v="1416363886"/>
    <x v="808"/>
    <d v="2014-12-21T23:59:00"/>
    <b v="0"/>
    <n v="43"/>
    <b v="1"/>
    <s v="music/rock"/>
    <n v="1"/>
    <n v="104.65116279069767"/>
    <x v="4"/>
    <s v="rock"/>
  </r>
  <r>
    <n v="4151"/>
    <x v="0"/>
    <s v="US"/>
    <s v="USD"/>
    <n v="1390161630"/>
    <n v="1387569630"/>
    <x v="809"/>
    <d v="2014-01-19T15:00:30"/>
    <b v="0"/>
    <n v="52"/>
    <b v="1"/>
    <s v="music/rock"/>
    <n v="1.03775"/>
    <n v="79.82692307692308"/>
    <x v="4"/>
    <s v="rock"/>
  </r>
  <r>
    <n v="1575"/>
    <x v="0"/>
    <s v="US"/>
    <s v="USD"/>
    <n v="1346462462"/>
    <n v="1343870462"/>
    <x v="810"/>
    <d v="2012-08-31T20:21:02"/>
    <b v="0"/>
    <n v="27"/>
    <b v="1"/>
    <s v="music/rock"/>
    <n v="1.05"/>
    <n v="58.333333333333336"/>
    <x v="4"/>
    <s v="rock"/>
  </r>
  <r>
    <n v="1040"/>
    <x v="0"/>
    <s v="US"/>
    <s v="USD"/>
    <n v="1373475120"/>
    <n v="1371569202"/>
    <x v="811"/>
    <d v="2013-07-10T11:52:00"/>
    <b v="0"/>
    <n v="12"/>
    <b v="1"/>
    <s v="music/rock"/>
    <n v="1.04"/>
    <n v="86.666666666666671"/>
    <x v="4"/>
    <s v="rock"/>
  </r>
  <r>
    <n v="911"/>
    <x v="0"/>
    <s v="US"/>
    <s v="USD"/>
    <n v="1362146280"/>
    <n v="1357604752"/>
    <x v="812"/>
    <d v="2013-03-01T08:58:00"/>
    <b v="0"/>
    <n v="33"/>
    <b v="1"/>
    <s v="music/rock"/>
    <n v="1.5183333333333333"/>
    <n v="27.606060606060606"/>
    <x v="4"/>
    <s v="rock"/>
  </r>
  <r>
    <n v="2399.94"/>
    <x v="0"/>
    <s v="US"/>
    <s v="USD"/>
    <n v="1342825365"/>
    <n v="1340233365"/>
    <x v="813"/>
    <d v="2012-07-20T18:02:45"/>
    <b v="0"/>
    <n v="96"/>
    <b v="1"/>
    <s v="music/rock"/>
    <n v="1.59996"/>
    <n v="24.999375000000001"/>
    <x v="4"/>
    <s v="rock"/>
  </r>
  <r>
    <n v="1273"/>
    <x v="0"/>
    <s v="US"/>
    <s v="USD"/>
    <n v="1306865040"/>
    <n v="1305568201"/>
    <x v="814"/>
    <d v="2011-05-31T13:04:00"/>
    <b v="0"/>
    <n v="28"/>
    <b v="1"/>
    <s v="music/rock"/>
    <n v="1.2729999999999999"/>
    <n v="45.464285714285715"/>
    <x v="4"/>
    <s v="rock"/>
  </r>
  <r>
    <n v="4280"/>
    <x v="0"/>
    <s v="US"/>
    <s v="USD"/>
    <n v="1414879303"/>
    <n v="1412287303"/>
    <x v="815"/>
    <d v="2014-11-01T17:01:43"/>
    <b v="0"/>
    <n v="43"/>
    <b v="1"/>
    <s v="music/rock"/>
    <n v="1.07"/>
    <n v="99.534883720930239"/>
    <x v="4"/>
    <s v="rock"/>
  </r>
  <r>
    <n v="8058.55"/>
    <x v="0"/>
    <s v="US"/>
    <s v="USD"/>
    <n v="1365489000"/>
    <n v="1362776043"/>
    <x v="816"/>
    <d v="2013-04-09T01:30:00"/>
    <b v="0"/>
    <n v="205"/>
    <b v="1"/>
    <s v="music/rock"/>
    <n v="1.1512214285714286"/>
    <n v="39.31"/>
    <x v="4"/>
    <s v="rock"/>
  </r>
  <r>
    <n v="2056.66"/>
    <x v="0"/>
    <s v="US"/>
    <s v="USD"/>
    <n v="1331441940"/>
    <n v="1326810211"/>
    <x v="817"/>
    <d v="2012-03-10T23:59:00"/>
    <b v="0"/>
    <n v="23"/>
    <b v="1"/>
    <s v="music/rock"/>
    <n v="1.3711066666666665"/>
    <n v="89.419999999999987"/>
    <x v="4"/>
    <s v="rock"/>
  </r>
  <r>
    <n v="545"/>
    <x v="0"/>
    <s v="US"/>
    <s v="USD"/>
    <n v="1344358860"/>
    <n v="1343682681"/>
    <x v="818"/>
    <d v="2012-08-07T12:01:00"/>
    <b v="0"/>
    <n v="19"/>
    <b v="1"/>
    <s v="music/rock"/>
    <n v="1.5571428571428572"/>
    <n v="28.684210526315791"/>
    <x v="4"/>
    <s v="rock"/>
  </r>
  <r>
    <n v="435"/>
    <x v="0"/>
    <s v="US"/>
    <s v="USD"/>
    <n v="1387601040"/>
    <n v="1386806254"/>
    <x v="819"/>
    <d v="2013-12-20T23:44:00"/>
    <b v="0"/>
    <n v="14"/>
    <b v="1"/>
    <s v="music/rock"/>
    <n v="1.0874999999999999"/>
    <n v="31.071428571428573"/>
    <x v="4"/>
    <s v="rock"/>
  </r>
  <r>
    <n v="2681"/>
    <x v="0"/>
    <s v="US"/>
    <s v="USD"/>
    <n v="1402290000"/>
    <n v="1399666342"/>
    <x v="820"/>
    <d v="2014-06-09T00:00:00"/>
    <b v="0"/>
    <n v="38"/>
    <b v="1"/>
    <s v="music/rock"/>
    <n v="1.3405"/>
    <n v="70.55263157894737"/>
    <x v="4"/>
    <s v="rock"/>
  </r>
  <r>
    <n v="17482"/>
    <x v="0"/>
    <s v="US"/>
    <s v="USD"/>
    <n v="1430712060"/>
    <n v="1427753265"/>
    <x v="821"/>
    <d v="2015-05-03T23:01:00"/>
    <b v="0"/>
    <n v="78"/>
    <b v="1"/>
    <s v="music/rock"/>
    <n v="1"/>
    <n v="224.12820512820514"/>
    <x v="4"/>
    <s v="rock"/>
  </r>
  <r>
    <n v="3575"/>
    <x v="0"/>
    <s v="US"/>
    <s v="USD"/>
    <n v="1349477050"/>
    <n v="1346885050"/>
    <x v="822"/>
    <d v="2012-10-05T17:44:10"/>
    <b v="0"/>
    <n v="69"/>
    <b v="1"/>
    <s v="music/rock"/>
    <n v="1.1916666666666667"/>
    <n v="51.811594202898547"/>
    <x v="4"/>
    <s v="rock"/>
  </r>
  <r>
    <n v="1436"/>
    <x v="0"/>
    <s v="US"/>
    <s v="USD"/>
    <n v="1427062852"/>
    <n v="1424474452"/>
    <x v="823"/>
    <d v="2015-03-22T17:20:52"/>
    <b v="0"/>
    <n v="33"/>
    <b v="1"/>
    <s v="music/rock"/>
    <n v="1.7949999999999999"/>
    <n v="43.515151515151516"/>
    <x v="4"/>
    <s v="rock"/>
  </r>
  <r>
    <n v="2150.1"/>
    <x v="0"/>
    <s v="US"/>
    <s v="USD"/>
    <n v="1271573940"/>
    <n v="1268459318"/>
    <x v="824"/>
    <d v="2010-04-18T01:59:00"/>
    <b v="0"/>
    <n v="54"/>
    <b v="1"/>
    <s v="music/rock"/>
    <n v="1.3438124999999999"/>
    <n v="39.816666666666663"/>
    <x v="4"/>
    <s v="rock"/>
  </r>
  <r>
    <n v="12554"/>
    <x v="0"/>
    <s v="US"/>
    <s v="USD"/>
    <n v="1351495284"/>
    <n v="1349335284"/>
    <x v="825"/>
    <d v="2012-10-29T02:21:24"/>
    <b v="0"/>
    <n v="99"/>
    <b v="1"/>
    <s v="music/rock"/>
    <n v="1.0043200000000001"/>
    <n v="126.8080808080808"/>
    <x v="4"/>
    <s v="rock"/>
  </r>
  <r>
    <n v="5580"/>
    <x v="0"/>
    <s v="US"/>
    <s v="USD"/>
    <n v="1332719730"/>
    <n v="1330908930"/>
    <x v="826"/>
    <d v="2012-03-25T18:55:30"/>
    <b v="0"/>
    <n v="49"/>
    <b v="1"/>
    <s v="music/rock"/>
    <n v="1.0145454545454546"/>
    <n v="113.87755102040816"/>
    <x v="4"/>
    <s v="rock"/>
  </r>
  <r>
    <n v="310"/>
    <x v="0"/>
    <s v="US"/>
    <s v="USD"/>
    <n v="1329248940"/>
    <n v="1326972107"/>
    <x v="827"/>
    <d v="2012-02-14T14:49:00"/>
    <b v="0"/>
    <n v="11"/>
    <b v="1"/>
    <s v="music/rock"/>
    <n v="1.0333333333333334"/>
    <n v="28.181818181818183"/>
    <x v="4"/>
    <s v="rock"/>
  </r>
  <r>
    <n v="1391"/>
    <x v="0"/>
    <s v="US"/>
    <s v="USD"/>
    <n v="1340641440"/>
    <n v="1339549982"/>
    <x v="828"/>
    <d v="2012-06-25T11:24:00"/>
    <b v="0"/>
    <n v="38"/>
    <b v="1"/>
    <s v="music/rock"/>
    <n v="1.07"/>
    <n v="36.60526315789474"/>
    <x v="4"/>
    <s v="rock"/>
  </r>
  <r>
    <n v="520"/>
    <x v="0"/>
    <s v="GB"/>
    <s v="GBP"/>
    <n v="1468437240"/>
    <n v="1463253240"/>
    <x v="829"/>
    <d v="2016-07-13T14:14:00"/>
    <b v="0"/>
    <n v="16"/>
    <b v="1"/>
    <s v="music/rock"/>
    <n v="1.04"/>
    <n v="32.5"/>
    <x v="4"/>
    <s v="rock"/>
  </r>
  <r>
    <n v="1941"/>
    <x v="0"/>
    <s v="US"/>
    <s v="USD"/>
    <n v="1363952225"/>
    <n v="1361363825"/>
    <x v="830"/>
    <d v="2013-03-22T06:37:05"/>
    <b v="0"/>
    <n v="32"/>
    <b v="1"/>
    <s v="music/rock"/>
    <n v="1.0783333333333334"/>
    <n v="60.65625"/>
    <x v="4"/>
    <s v="rock"/>
  </r>
  <r>
    <n v="3500"/>
    <x v="0"/>
    <s v="US"/>
    <s v="USD"/>
    <n v="1335540694"/>
    <n v="1332948694"/>
    <x v="831"/>
    <d v="2012-04-27T10:31:34"/>
    <b v="0"/>
    <n v="20"/>
    <b v="1"/>
    <s v="music/rock"/>
    <n v="2.3333333333333335"/>
    <n v="175"/>
    <x v="4"/>
    <s v="rock"/>
  </r>
  <r>
    <n v="15091.06"/>
    <x v="0"/>
    <s v="US"/>
    <s v="USD"/>
    <n v="1327133580"/>
    <n v="1321978335"/>
    <x v="832"/>
    <d v="2012-01-21T03:13:00"/>
    <b v="0"/>
    <n v="154"/>
    <b v="1"/>
    <s v="music/rock"/>
    <n v="1.0060706666666666"/>
    <n v="97.993896103896105"/>
    <x v="4"/>
    <s v="rock"/>
  </r>
  <r>
    <n v="6100"/>
    <x v="0"/>
    <s v="US"/>
    <s v="USD"/>
    <n v="1397941475"/>
    <n v="1395349475"/>
    <x v="833"/>
    <d v="2014-04-19T16:04:35"/>
    <b v="0"/>
    <n v="41"/>
    <b v="1"/>
    <s v="music/rock"/>
    <n v="1.0166666666666666"/>
    <n v="148.78048780487805"/>
    <x v="4"/>
    <s v="rock"/>
  </r>
  <r>
    <n v="7206"/>
    <x v="0"/>
    <s v="US"/>
    <s v="USD"/>
    <n v="1372651140"/>
    <n v="1369770292"/>
    <x v="834"/>
    <d v="2013-06-30T22:59:00"/>
    <b v="0"/>
    <n v="75"/>
    <b v="1"/>
    <s v="music/rock"/>
    <n v="1.3101818181818181"/>
    <n v="96.08"/>
    <x v="4"/>
    <s v="rock"/>
  </r>
  <r>
    <n v="2345"/>
    <x v="0"/>
    <s v="US"/>
    <s v="USD"/>
    <n v="1337396400"/>
    <n v="1333709958"/>
    <x v="835"/>
    <d v="2012-05-18T22:00:00"/>
    <b v="0"/>
    <n v="40"/>
    <b v="1"/>
    <s v="music/rock"/>
    <n v="1.1725000000000001"/>
    <n v="58.625"/>
    <x v="4"/>
    <s v="rock"/>
  </r>
  <r>
    <n v="5046.5200000000004"/>
    <x v="0"/>
    <s v="US"/>
    <s v="USD"/>
    <n v="1381108918"/>
    <n v="1378516918"/>
    <x v="836"/>
    <d v="2013-10-06T20:21:58"/>
    <b v="0"/>
    <n v="46"/>
    <b v="1"/>
    <s v="music/rock"/>
    <n v="1.009304"/>
    <n v="109.70695652173914"/>
    <x v="4"/>
    <s v="rock"/>
  </r>
  <r>
    <n v="3045"/>
    <x v="0"/>
    <s v="US"/>
    <s v="USD"/>
    <n v="1398988662"/>
    <n v="1396396662"/>
    <x v="837"/>
    <d v="2014-05-01T18:57:42"/>
    <b v="0"/>
    <n v="62"/>
    <b v="1"/>
    <s v="music/rock"/>
    <n v="1.218"/>
    <n v="49.112903225806448"/>
    <x v="4"/>
    <s v="rock"/>
  </r>
  <r>
    <n v="2908"/>
    <x v="0"/>
    <s v="US"/>
    <s v="USD"/>
    <n v="1326835985"/>
    <n v="1324243985"/>
    <x v="838"/>
    <d v="2012-01-17T16:33:05"/>
    <b v="0"/>
    <n v="61"/>
    <b v="1"/>
    <s v="music/rock"/>
    <n v="1.454"/>
    <n v="47.672131147540981"/>
    <x v="4"/>
    <s v="rock"/>
  </r>
  <r>
    <n v="5830.83"/>
    <x v="0"/>
    <s v="US"/>
    <s v="USD"/>
    <n v="1348337956"/>
    <n v="1345745956"/>
    <x v="839"/>
    <d v="2012-09-22T13:19:16"/>
    <b v="0"/>
    <n v="96"/>
    <b v="1"/>
    <s v="music/rock"/>
    <n v="1.166166"/>
    <n v="60.737812499999997"/>
    <x v="4"/>
    <s v="rock"/>
  </r>
  <r>
    <n v="12041.66"/>
    <x v="0"/>
    <s v="US"/>
    <s v="USD"/>
    <n v="1474694787"/>
    <n v="1472102787"/>
    <x v="840"/>
    <d v="2016-09-24T00:26:27"/>
    <b v="0"/>
    <n v="190"/>
    <b v="1"/>
    <s v="music/metal"/>
    <n v="1.2041660000000001"/>
    <n v="63.37715789473684"/>
    <x v="4"/>
    <s v="metal"/>
  </r>
  <r>
    <n v="5066"/>
    <x v="0"/>
    <s v="US"/>
    <s v="USD"/>
    <n v="1415653663"/>
    <n v="1413058063"/>
    <x v="841"/>
    <d v="2014-11-10T16:07:43"/>
    <b v="1"/>
    <n v="94"/>
    <b v="1"/>
    <s v="music/metal"/>
    <n v="1.0132000000000001"/>
    <n v="53.893617021276597"/>
    <x v="4"/>
    <s v="metal"/>
  </r>
  <r>
    <n v="2608"/>
    <x v="0"/>
    <s v="CA"/>
    <s v="CAD"/>
    <n v="1381723140"/>
    <n v="1378735983"/>
    <x v="842"/>
    <d v="2013-10-13T22:59:00"/>
    <b v="1"/>
    <n v="39"/>
    <b v="1"/>
    <s v="music/metal"/>
    <n v="1.0431999999999999"/>
    <n v="66.871794871794876"/>
    <x v="4"/>
    <s v="metal"/>
  </r>
  <r>
    <n v="8014"/>
    <x v="0"/>
    <s v="US"/>
    <s v="USD"/>
    <n v="1481184000"/>
    <n v="1479708680"/>
    <x v="843"/>
    <d v="2016-12-08T03:00:00"/>
    <b v="0"/>
    <n v="127"/>
    <b v="1"/>
    <s v="music/metal"/>
    <n v="2.6713333333333331"/>
    <n v="63.102362204724407"/>
    <x v="4"/>
    <s v="metal"/>
  </r>
  <r>
    <n v="5824"/>
    <x v="0"/>
    <s v="US"/>
    <s v="USD"/>
    <n v="1414817940"/>
    <n v="1411489552"/>
    <x v="844"/>
    <d v="2014-10-31T23:59:00"/>
    <b v="1"/>
    <n v="159"/>
    <b v="1"/>
    <s v="music/metal"/>
    <n v="1.9413333333333334"/>
    <n v="36.628930817610062"/>
    <x v="4"/>
    <s v="metal"/>
  </r>
  <r>
    <n v="6019.01"/>
    <x v="0"/>
    <s v="US"/>
    <s v="USD"/>
    <n v="1473047940"/>
    <n v="1469595396"/>
    <x v="845"/>
    <d v="2016-09-04T22:59:00"/>
    <b v="0"/>
    <n v="177"/>
    <b v="1"/>
    <s v="music/metal"/>
    <n v="1.203802"/>
    <n v="34.005706214689269"/>
    <x v="4"/>
    <s v="metal"/>
  </r>
  <r>
    <n v="1342.01"/>
    <x v="0"/>
    <s v="GB"/>
    <s v="GBP"/>
    <n v="1394460000"/>
    <n v="1393233855"/>
    <x v="846"/>
    <d v="2014-03-10T09:00:00"/>
    <b v="0"/>
    <n v="47"/>
    <b v="1"/>
    <s v="music/metal"/>
    <n v="1.2200090909090908"/>
    <n v="28.553404255319148"/>
    <x v="4"/>
    <s v="metal"/>
  </r>
  <r>
    <n v="10"/>
    <x v="0"/>
    <s v="US"/>
    <s v="USD"/>
    <n v="1436555376"/>
    <n v="1433963376"/>
    <x v="847"/>
    <d v="2015-07-10T14:09:36"/>
    <b v="0"/>
    <n v="1"/>
    <b v="1"/>
    <s v="music/metal"/>
    <n v="1"/>
    <n v="10"/>
    <x v="4"/>
    <s v="metal"/>
  </r>
  <r>
    <n v="300"/>
    <x v="0"/>
    <s v="US"/>
    <s v="USD"/>
    <n v="1429038033"/>
    <n v="1426446033"/>
    <x v="848"/>
    <d v="2015-04-14T14:00:33"/>
    <b v="0"/>
    <n v="16"/>
    <b v="1"/>
    <s v="music/metal"/>
    <n v="1"/>
    <n v="18.75"/>
    <x v="4"/>
    <s v="metal"/>
  </r>
  <r>
    <n v="4796"/>
    <x v="0"/>
    <s v="US"/>
    <s v="USD"/>
    <n v="1426473264"/>
    <n v="1424057664"/>
    <x v="849"/>
    <d v="2015-03-15T21:34:24"/>
    <b v="0"/>
    <n v="115"/>
    <b v="1"/>
    <s v="music/metal"/>
    <n v="1.1990000000000001"/>
    <n v="41.704347826086959"/>
    <x v="4"/>
    <s v="metal"/>
  </r>
  <r>
    <n v="6207"/>
    <x v="0"/>
    <s v="US"/>
    <s v="USD"/>
    <n v="1461560340"/>
    <n v="1458762717"/>
    <x v="850"/>
    <d v="2016-04-24T23:59:00"/>
    <b v="0"/>
    <n v="133"/>
    <b v="1"/>
    <s v="music/metal"/>
    <n v="1.55175"/>
    <n v="46.669172932330824"/>
    <x v="4"/>
    <s v="metal"/>
  </r>
  <r>
    <n v="2609"/>
    <x v="0"/>
    <s v="FR"/>
    <s v="EUR"/>
    <n v="1469994300"/>
    <n v="1464815253"/>
    <x v="851"/>
    <d v="2016-07-31T14:45:00"/>
    <b v="0"/>
    <n v="70"/>
    <b v="1"/>
    <s v="music/metal"/>
    <n v="1.3045"/>
    <n v="37.271428571428572"/>
    <x v="4"/>
    <s v="metal"/>
  </r>
  <r>
    <n v="3674"/>
    <x v="0"/>
    <s v="US"/>
    <s v="USD"/>
    <n v="1477342800"/>
    <n v="1476386395"/>
    <x v="852"/>
    <d v="2016-10-24T16:00:00"/>
    <b v="0"/>
    <n v="62"/>
    <b v="1"/>
    <s v="music/metal"/>
    <n v="1.0497142857142858"/>
    <n v="59.258064516129032"/>
    <x v="4"/>
    <s v="metal"/>
  </r>
  <r>
    <n v="300"/>
    <x v="0"/>
    <s v="US"/>
    <s v="USD"/>
    <n v="1424116709"/>
    <n v="1421524709"/>
    <x v="853"/>
    <d v="2015-02-16T14:58:29"/>
    <b v="0"/>
    <n v="10"/>
    <b v="1"/>
    <s v="music/metal"/>
    <n v="1"/>
    <n v="30"/>
    <x v="4"/>
    <s v="metal"/>
  </r>
  <r>
    <n v="32865.300000000003"/>
    <x v="0"/>
    <s v="US"/>
    <s v="USD"/>
    <n v="1482901546"/>
    <n v="1480309546"/>
    <x v="854"/>
    <d v="2016-12-28T00:05:46"/>
    <b v="0"/>
    <n v="499"/>
    <b v="1"/>
    <s v="music/metal"/>
    <n v="1.1822050359712231"/>
    <n v="65.8623246492986"/>
    <x v="4"/>
    <s v="metal"/>
  </r>
  <r>
    <n v="1500"/>
    <x v="0"/>
    <s v="US"/>
    <s v="USD"/>
    <n v="1469329217"/>
    <n v="1466737217"/>
    <x v="855"/>
    <d v="2016-07-23T22:00:17"/>
    <b v="0"/>
    <n v="47"/>
    <b v="1"/>
    <s v="music/metal"/>
    <n v="1.0344827586206897"/>
    <n v="31.914893617021278"/>
    <x v="4"/>
    <s v="metal"/>
  </r>
  <r>
    <n v="545"/>
    <x v="0"/>
    <s v="DE"/>
    <s v="EUR"/>
    <n v="1477422000"/>
    <n v="1472282956"/>
    <x v="856"/>
    <d v="2016-10-25T14:00:00"/>
    <b v="0"/>
    <n v="28"/>
    <b v="1"/>
    <s v="music/metal"/>
    <n v="2.1800000000000002"/>
    <n v="19.464285714285715"/>
    <x v="4"/>
    <s v="metal"/>
  </r>
  <r>
    <n v="1200"/>
    <x v="0"/>
    <s v="ES"/>
    <s v="EUR"/>
    <n v="1448463431"/>
    <n v="1444831031"/>
    <x v="857"/>
    <d v="2015-11-25T09:57:11"/>
    <b v="0"/>
    <n v="24"/>
    <b v="1"/>
    <s v="music/metal"/>
    <n v="1"/>
    <n v="50"/>
    <x v="4"/>
    <s v="metal"/>
  </r>
  <r>
    <n v="1728.07"/>
    <x v="0"/>
    <s v="GB"/>
    <s v="GBP"/>
    <n v="1429138740"/>
    <n v="1426528418"/>
    <x v="858"/>
    <d v="2015-04-15T17:59:00"/>
    <b v="0"/>
    <n v="76"/>
    <b v="1"/>
    <s v="music/metal"/>
    <n v="1.4400583333333332"/>
    <n v="22.737763157894737"/>
    <x v="4"/>
    <s v="metal"/>
  </r>
  <r>
    <n v="4187"/>
    <x v="0"/>
    <s v="US"/>
    <s v="USD"/>
    <n v="1433376000"/>
    <n v="1430768468"/>
    <x v="859"/>
    <d v="2015-06-03T19:00:00"/>
    <b v="0"/>
    <n v="98"/>
    <b v="1"/>
    <s v="music/metal"/>
    <n v="1.0467500000000001"/>
    <n v="42.724489795918366"/>
    <x v="4"/>
    <s v="metal"/>
  </r>
  <r>
    <n v="2540"/>
    <x v="2"/>
    <s v="US"/>
    <s v="USD"/>
    <n v="1385123713"/>
    <n v="1382528113"/>
    <x v="860"/>
    <d v="2013-11-22T07:35:13"/>
    <b v="0"/>
    <n v="48"/>
    <b v="0"/>
    <s v="music/jazz"/>
    <n v="0.18142857142857144"/>
    <n v="52.916666666666664"/>
    <x v="4"/>
    <s v="jazz"/>
  </r>
  <r>
    <n v="101"/>
    <x v="2"/>
    <s v="US"/>
    <s v="USD"/>
    <n v="1474067404"/>
    <n v="1471475404"/>
    <x v="861"/>
    <d v="2016-09-16T18:10:04"/>
    <b v="0"/>
    <n v="2"/>
    <b v="0"/>
    <s v="music/jazz"/>
    <n v="2.2444444444444444E-2"/>
    <n v="50.5"/>
    <x v="4"/>
    <s v="jazz"/>
  </r>
  <r>
    <n v="170"/>
    <x v="2"/>
    <s v="GB"/>
    <s v="GBP"/>
    <n v="1384179548"/>
    <n v="1381583948"/>
    <x v="862"/>
    <d v="2013-11-11T09:19:08"/>
    <b v="0"/>
    <n v="4"/>
    <b v="0"/>
    <s v="music/jazz"/>
    <n v="3.3999999999999998E-3"/>
    <n v="42.5"/>
    <x v="4"/>
    <s v="jazz"/>
  </r>
  <r>
    <n v="90"/>
    <x v="2"/>
    <s v="US"/>
    <s v="USD"/>
    <n v="1329014966"/>
    <n v="1326422966"/>
    <x v="863"/>
    <d v="2012-02-11T21:49:26"/>
    <b v="0"/>
    <n v="5"/>
    <b v="0"/>
    <s v="music/jazz"/>
    <n v="4.4999999999999998E-2"/>
    <n v="18"/>
    <x v="4"/>
    <s v="jazz"/>
  </r>
  <r>
    <n v="2700"/>
    <x v="2"/>
    <s v="US"/>
    <s v="USD"/>
    <n v="1381917540"/>
    <n v="1379990038"/>
    <x v="864"/>
    <d v="2013-10-16T04:59:00"/>
    <b v="0"/>
    <n v="79"/>
    <b v="0"/>
    <s v="music/jazz"/>
    <n v="0.41538461538461541"/>
    <n v="34.177215189873415"/>
    <x v="4"/>
    <s v="jazz"/>
  </r>
  <r>
    <n v="45"/>
    <x v="2"/>
    <s v="US"/>
    <s v="USD"/>
    <n v="1358361197"/>
    <n v="1353177197"/>
    <x v="865"/>
    <d v="2013-01-16T13:33:17"/>
    <b v="0"/>
    <n v="2"/>
    <b v="0"/>
    <s v="music/jazz"/>
    <n v="2.0454545454545454E-2"/>
    <n v="22.5"/>
    <x v="4"/>
    <s v="jazz"/>
  </r>
  <r>
    <n v="640"/>
    <x v="2"/>
    <s v="US"/>
    <s v="USD"/>
    <n v="1425136200"/>
    <n v="1421853518"/>
    <x v="866"/>
    <d v="2015-02-28T10:10:00"/>
    <b v="0"/>
    <n v="11"/>
    <b v="0"/>
    <s v="music/jazz"/>
    <n v="0.18285714285714286"/>
    <n v="58.18181818181818"/>
    <x v="4"/>
    <s v="jazz"/>
  </r>
  <r>
    <n v="1201"/>
    <x v="2"/>
    <s v="US"/>
    <s v="USD"/>
    <n v="1259643540"/>
    <n v="1254450706"/>
    <x v="867"/>
    <d v="2009-11-30T23:59:00"/>
    <b v="0"/>
    <n v="11"/>
    <b v="0"/>
    <s v="music/jazz"/>
    <n v="0.2402"/>
    <n v="109.18181818181819"/>
    <x v="4"/>
    <s v="jazz"/>
  </r>
  <r>
    <n v="50"/>
    <x v="2"/>
    <s v="US"/>
    <s v="USD"/>
    <n v="1389055198"/>
    <n v="1386463198"/>
    <x v="868"/>
    <d v="2014-01-06T19:39:58"/>
    <b v="0"/>
    <n v="1"/>
    <b v="0"/>
    <s v="music/jazz"/>
    <n v="1.1111111111111111E-3"/>
    <n v="50"/>
    <x v="4"/>
    <s v="jazz"/>
  </r>
  <r>
    <n v="1040"/>
    <x v="2"/>
    <s v="US"/>
    <s v="USD"/>
    <n v="1365448657"/>
    <n v="1362860257"/>
    <x v="869"/>
    <d v="2013-04-08T14:17:37"/>
    <b v="0"/>
    <n v="3"/>
    <b v="0"/>
    <s v="music/jazz"/>
    <n v="0.11818181818181818"/>
    <n v="346.66666666666669"/>
    <x v="4"/>
    <s v="jazz"/>
  </r>
  <r>
    <n v="62"/>
    <x v="2"/>
    <s v="GB"/>
    <s v="GBP"/>
    <n v="1377995523"/>
    <n v="1375403523"/>
    <x v="870"/>
    <d v="2013-08-31T19:32:03"/>
    <b v="0"/>
    <n v="5"/>
    <b v="0"/>
    <s v="music/jazz"/>
    <n v="3.0999999999999999E-3"/>
    <n v="12.4"/>
    <x v="4"/>
    <s v="jazz"/>
  </r>
  <r>
    <n v="325"/>
    <x v="2"/>
    <s v="US"/>
    <s v="USD"/>
    <n v="1385735295"/>
    <n v="1383139695"/>
    <x v="871"/>
    <d v="2013-11-29T09:28:15"/>
    <b v="0"/>
    <n v="12"/>
    <b v="0"/>
    <s v="music/jazz"/>
    <n v="5.4166666666666669E-2"/>
    <n v="27.083333333333332"/>
    <x v="4"/>
    <s v="jazz"/>
  </r>
  <r>
    <n v="65"/>
    <x v="2"/>
    <s v="US"/>
    <s v="USD"/>
    <n v="1299786527"/>
    <n v="1295898527"/>
    <x v="872"/>
    <d v="2011-03-10T14:48:47"/>
    <b v="0"/>
    <n v="2"/>
    <b v="0"/>
    <s v="music/jazz"/>
    <n v="8.1250000000000003E-3"/>
    <n v="32.5"/>
    <x v="4"/>
    <s v="jazz"/>
  </r>
  <r>
    <n v="45"/>
    <x v="2"/>
    <s v="US"/>
    <s v="USD"/>
    <n v="1352610040"/>
    <n v="1349150440"/>
    <x v="873"/>
    <d v="2012-11-11T00:00:40"/>
    <b v="0"/>
    <n v="5"/>
    <b v="0"/>
    <s v="music/jazz"/>
    <n v="1.2857142857142857E-2"/>
    <n v="9"/>
    <x v="4"/>
    <s v="jazz"/>
  </r>
  <r>
    <n v="730"/>
    <x v="2"/>
    <s v="US"/>
    <s v="USD"/>
    <n v="1367676034"/>
    <n v="1365084034"/>
    <x v="874"/>
    <d v="2013-05-04T09:00:34"/>
    <b v="0"/>
    <n v="21"/>
    <b v="0"/>
    <s v="music/jazz"/>
    <n v="0.24333333333333335"/>
    <n v="34.761904761904759"/>
    <x v="4"/>
    <s v="jazz"/>
  </r>
  <r>
    <n v="0"/>
    <x v="2"/>
    <s v="US"/>
    <s v="USD"/>
    <n v="1442856131"/>
    <n v="1441128131"/>
    <x v="875"/>
    <d v="2015-09-21T12:22:11"/>
    <b v="0"/>
    <n v="0"/>
    <b v="0"/>
    <s v="music/jazz"/>
    <n v="0"/>
    <s v="-"/>
    <x v="4"/>
    <s v="jazz"/>
  </r>
  <r>
    <n v="1286"/>
    <x v="2"/>
    <s v="GB"/>
    <s v="GBP"/>
    <n v="1359978927"/>
    <n v="1357127727"/>
    <x v="876"/>
    <d v="2013-02-04T06:55:27"/>
    <b v="0"/>
    <n v="45"/>
    <b v="0"/>
    <s v="music/jazz"/>
    <n v="0.40799492385786801"/>
    <n v="28.577777777777779"/>
    <x v="4"/>
    <s v="jazz"/>
  </r>
  <r>
    <n v="1351"/>
    <x v="2"/>
    <s v="US"/>
    <s v="USD"/>
    <n v="1387479360"/>
    <n v="1384887360"/>
    <x v="877"/>
    <d v="2013-12-19T13:56:00"/>
    <b v="0"/>
    <n v="29"/>
    <b v="0"/>
    <s v="music/jazz"/>
    <n v="0.67549999999999999"/>
    <n v="46.586206896551722"/>
    <x v="4"/>
    <s v="jazz"/>
  </r>
  <r>
    <n v="65"/>
    <x v="2"/>
    <s v="US"/>
    <s v="USD"/>
    <n v="1293082524"/>
    <n v="1290490524"/>
    <x v="878"/>
    <d v="2010-12-23T00:35:24"/>
    <b v="0"/>
    <n v="2"/>
    <b v="0"/>
    <s v="music/jazz"/>
    <n v="1.2999999999999999E-2"/>
    <n v="32.5"/>
    <x v="4"/>
    <s v="jazz"/>
  </r>
  <r>
    <n v="644"/>
    <x v="2"/>
    <s v="US"/>
    <s v="USD"/>
    <n v="1338321305"/>
    <n v="1336506905"/>
    <x v="879"/>
    <d v="2012-05-29T14:55:05"/>
    <b v="0"/>
    <n v="30"/>
    <b v="0"/>
    <s v="music/jazz"/>
    <n v="0.30666666666666664"/>
    <n v="21.466666666666665"/>
    <x v="4"/>
    <s v="jazz"/>
  </r>
  <r>
    <n v="113"/>
    <x v="2"/>
    <s v="US"/>
    <s v="USD"/>
    <n v="1351582938"/>
    <n v="1348731738"/>
    <x v="880"/>
    <d v="2012-10-30T02:42:18"/>
    <b v="0"/>
    <n v="8"/>
    <b v="0"/>
    <s v="music/indie rock"/>
    <n v="2.9894179894179893E-2"/>
    <n v="14.125"/>
    <x v="4"/>
    <s v="indie rock"/>
  </r>
  <r>
    <n v="30"/>
    <x v="2"/>
    <s v="US"/>
    <s v="USD"/>
    <n v="1326520886"/>
    <n v="1322632886"/>
    <x v="881"/>
    <d v="2012-01-14T01:01:26"/>
    <b v="0"/>
    <n v="1"/>
    <b v="0"/>
    <s v="music/indie rock"/>
    <n v="8.0000000000000002E-3"/>
    <n v="30"/>
    <x v="4"/>
    <s v="indie rock"/>
  </r>
  <r>
    <n v="302"/>
    <x v="2"/>
    <s v="US"/>
    <s v="USD"/>
    <n v="1315341550"/>
    <n v="1312490350"/>
    <x v="882"/>
    <d v="2011-09-06T15:39:10"/>
    <b v="0"/>
    <n v="14"/>
    <b v="0"/>
    <s v="music/indie rock"/>
    <n v="0.20133333333333334"/>
    <n v="21.571428571428573"/>
    <x v="4"/>
    <s v="indie rock"/>
  </r>
  <r>
    <n v="2001"/>
    <x v="2"/>
    <s v="US"/>
    <s v="USD"/>
    <n v="1456957635"/>
    <n v="1451773635"/>
    <x v="883"/>
    <d v="2016-03-02T17:27:15"/>
    <b v="0"/>
    <n v="24"/>
    <b v="0"/>
    <s v="music/indie rock"/>
    <n v="0.4002"/>
    <n v="83.375"/>
    <x v="4"/>
    <s v="indie rock"/>
  </r>
  <r>
    <n v="20"/>
    <x v="2"/>
    <s v="US"/>
    <s v="USD"/>
    <n v="1336789860"/>
    <n v="1331666146"/>
    <x v="884"/>
    <d v="2012-05-11T21:31:00"/>
    <b v="0"/>
    <n v="2"/>
    <b v="0"/>
    <s v="music/indie rock"/>
    <n v="0.01"/>
    <n v="10"/>
    <x v="4"/>
    <s v="indie rock"/>
  </r>
  <r>
    <n v="750"/>
    <x v="2"/>
    <s v="US"/>
    <s v="USD"/>
    <n v="1483137311"/>
    <n v="1481322911"/>
    <x v="885"/>
    <d v="2016-12-30T17:35:11"/>
    <b v="0"/>
    <n v="21"/>
    <b v="0"/>
    <s v="music/indie rock"/>
    <n v="0.75"/>
    <n v="35.714285714285715"/>
    <x v="4"/>
    <s v="indie rock"/>
  </r>
  <r>
    <n v="205"/>
    <x v="2"/>
    <s v="US"/>
    <s v="USD"/>
    <n v="1473972813"/>
    <n v="1471812813"/>
    <x v="886"/>
    <d v="2016-09-15T15:53:33"/>
    <b v="0"/>
    <n v="7"/>
    <b v="0"/>
    <s v="music/indie rock"/>
    <n v="0.41"/>
    <n v="29.285714285714285"/>
    <x v="4"/>
    <s v="indie rock"/>
  </r>
  <r>
    <n v="0"/>
    <x v="2"/>
    <s v="US"/>
    <s v="USD"/>
    <n v="1338159655"/>
    <n v="1335567655"/>
    <x v="887"/>
    <d v="2012-05-27T18:00:55"/>
    <b v="0"/>
    <n v="0"/>
    <b v="0"/>
    <s v="music/indie rock"/>
    <n v="0"/>
    <s v="-"/>
    <x v="4"/>
    <s v="indie rock"/>
  </r>
  <r>
    <n v="72"/>
    <x v="2"/>
    <s v="US"/>
    <s v="USD"/>
    <n v="1314856800"/>
    <n v="1311789885"/>
    <x v="888"/>
    <d v="2011-09-01T01:00:00"/>
    <b v="0"/>
    <n v="4"/>
    <b v="0"/>
    <s v="music/indie rock"/>
    <n v="7.1999999999999995E-2"/>
    <n v="18"/>
    <x v="4"/>
    <s v="indie rock"/>
  </r>
  <r>
    <n v="2360.3200000000002"/>
    <x v="2"/>
    <s v="US"/>
    <s v="USD"/>
    <n v="1412534943"/>
    <n v="1409942943"/>
    <x v="889"/>
    <d v="2014-10-05T13:49:03"/>
    <b v="0"/>
    <n v="32"/>
    <b v="0"/>
    <s v="music/indie rock"/>
    <n v="9.4412800000000005E-2"/>
    <n v="73.760000000000005"/>
    <x v="4"/>
    <s v="indie rock"/>
  </r>
  <r>
    <n v="125"/>
    <x v="2"/>
    <s v="US"/>
    <s v="USD"/>
    <n v="1385055979"/>
    <n v="1382460379"/>
    <x v="890"/>
    <d v="2013-11-21T12:46:19"/>
    <b v="0"/>
    <n v="4"/>
    <b v="0"/>
    <s v="music/indie rock"/>
    <n v="4.1666666666666664E-2"/>
    <n v="31.25"/>
    <x v="4"/>
    <s v="indie rock"/>
  </r>
  <r>
    <n v="260"/>
    <x v="2"/>
    <s v="US"/>
    <s v="USD"/>
    <n v="1408581930"/>
    <n v="1405989930"/>
    <x v="891"/>
    <d v="2014-08-20T19:45:30"/>
    <b v="0"/>
    <n v="9"/>
    <b v="0"/>
    <s v="music/indie rock"/>
    <n v="3.2500000000000001E-2"/>
    <n v="28.888888888888889"/>
    <x v="4"/>
    <s v="indie rock"/>
  </r>
  <r>
    <n v="2445"/>
    <x v="2"/>
    <s v="US"/>
    <s v="USD"/>
    <n v="1280635200"/>
    <n v="1273121283"/>
    <x v="892"/>
    <d v="2010-07-31T23:00:00"/>
    <b v="0"/>
    <n v="17"/>
    <b v="0"/>
    <s v="music/indie rock"/>
    <n v="0.40749999999999997"/>
    <n v="143.8235294117647"/>
    <x v="4"/>
    <s v="indie rock"/>
  </r>
  <r>
    <n v="200"/>
    <x v="2"/>
    <s v="US"/>
    <s v="USD"/>
    <n v="1427920363"/>
    <n v="1425331963"/>
    <x v="893"/>
    <d v="2015-04-01T15:32:43"/>
    <b v="0"/>
    <n v="5"/>
    <b v="0"/>
    <s v="music/indie rock"/>
    <n v="0.1"/>
    <n v="40"/>
    <x v="4"/>
    <s v="indie rock"/>
  </r>
  <r>
    <n v="7834"/>
    <x v="2"/>
    <s v="US"/>
    <s v="USD"/>
    <n v="1465169610"/>
    <n v="1462577610"/>
    <x v="894"/>
    <d v="2016-06-05T18:33:30"/>
    <b v="0"/>
    <n v="53"/>
    <b v="0"/>
    <s v="music/indie rock"/>
    <n v="0.39169999999999999"/>
    <n v="147.81132075471697"/>
    <x v="4"/>
    <s v="indie rock"/>
  </r>
  <r>
    <n v="195"/>
    <x v="2"/>
    <s v="US"/>
    <s v="USD"/>
    <n v="1287975829"/>
    <n v="1284087829"/>
    <x v="895"/>
    <d v="2010-10-24T22:03:49"/>
    <b v="0"/>
    <n v="7"/>
    <b v="0"/>
    <s v="music/indie rock"/>
    <n v="2.4375000000000001E-2"/>
    <n v="27.857142857142858"/>
    <x v="4"/>
    <s v="indie rock"/>
  </r>
  <r>
    <n v="3200"/>
    <x v="2"/>
    <s v="US"/>
    <s v="USD"/>
    <n v="1440734400"/>
    <n v="1438549026"/>
    <x v="896"/>
    <d v="2015-08-27T23:00:00"/>
    <b v="0"/>
    <n v="72"/>
    <b v="0"/>
    <s v="music/indie rock"/>
    <n v="0.4"/>
    <n v="44.444444444444443"/>
    <x v="4"/>
    <s v="indie rock"/>
  </r>
  <r>
    <n v="0"/>
    <x v="2"/>
    <s v="US"/>
    <s v="USD"/>
    <n v="1354123908"/>
    <n v="1351528308"/>
    <x v="897"/>
    <d v="2012-11-28T12:31:48"/>
    <b v="0"/>
    <n v="0"/>
    <b v="0"/>
    <s v="music/indie rock"/>
    <n v="0"/>
    <s v="-"/>
    <x v="4"/>
    <s v="indie rock"/>
  </r>
  <r>
    <n v="70"/>
    <x v="2"/>
    <s v="US"/>
    <s v="USD"/>
    <n v="1326651110"/>
    <n v="1322763110"/>
    <x v="898"/>
    <d v="2012-01-15T13:11:50"/>
    <b v="0"/>
    <n v="2"/>
    <b v="0"/>
    <s v="music/indie rock"/>
    <n v="2.8000000000000001E-2"/>
    <n v="35"/>
    <x v="4"/>
    <s v="indie rock"/>
  </r>
  <r>
    <n v="280"/>
    <x v="2"/>
    <s v="US"/>
    <s v="USD"/>
    <n v="1306549362"/>
    <n v="1302661362"/>
    <x v="899"/>
    <d v="2011-05-27T21:22:42"/>
    <b v="0"/>
    <n v="8"/>
    <b v="0"/>
    <s v="music/indie rock"/>
    <n v="0.37333333333333335"/>
    <n v="35"/>
    <x v="4"/>
    <s v="indie rock"/>
  </r>
  <r>
    <n v="21"/>
    <x v="2"/>
    <s v="US"/>
    <s v="USD"/>
    <n v="1459365802"/>
    <n v="1456777402"/>
    <x v="900"/>
    <d v="2016-03-30T14:23:22"/>
    <b v="0"/>
    <n v="2"/>
    <b v="0"/>
    <s v="music/jazz"/>
    <n v="4.1999999999999997E-3"/>
    <n v="10.5"/>
    <x v="4"/>
    <s v="jazz"/>
  </r>
  <r>
    <n v="0"/>
    <x v="2"/>
    <s v="US"/>
    <s v="USD"/>
    <n v="1276024260"/>
    <n v="1272050914"/>
    <x v="901"/>
    <d v="2010-06-08T14:11:00"/>
    <b v="0"/>
    <n v="0"/>
    <b v="0"/>
    <s v="music/jazz"/>
    <n v="0"/>
    <s v="-"/>
    <x v="4"/>
    <s v="jazz"/>
  </r>
  <r>
    <n v="90"/>
    <x v="2"/>
    <s v="US"/>
    <s v="USD"/>
    <n v="1409412600"/>
    <n v="1404947422"/>
    <x v="902"/>
    <d v="2014-08-30T10:30:00"/>
    <b v="0"/>
    <n v="3"/>
    <b v="0"/>
    <s v="music/jazz"/>
    <n v="3.0000000000000001E-3"/>
    <n v="30"/>
    <x v="4"/>
    <s v="jazz"/>
  </r>
  <r>
    <n v="160"/>
    <x v="2"/>
    <s v="US"/>
    <s v="USD"/>
    <n v="1348367100"/>
    <n v="1346180780"/>
    <x v="903"/>
    <d v="2012-09-22T21:25:00"/>
    <b v="0"/>
    <n v="4"/>
    <b v="0"/>
    <s v="music/jazz"/>
    <n v="3.2000000000000001E-2"/>
    <n v="40"/>
    <x v="4"/>
    <s v="jazz"/>
  </r>
  <r>
    <n v="151"/>
    <x v="2"/>
    <s v="US"/>
    <s v="USD"/>
    <n v="1451786137"/>
    <n v="1449194137"/>
    <x v="904"/>
    <d v="2016-01-02T20:55:37"/>
    <b v="0"/>
    <n v="3"/>
    <b v="0"/>
    <s v="music/jazz"/>
    <n v="3.0200000000000001E-3"/>
    <n v="50.333333333333336"/>
    <x v="4"/>
    <s v="jazz"/>
  </r>
  <r>
    <n v="196"/>
    <x v="2"/>
    <s v="US"/>
    <s v="USD"/>
    <n v="1295847926"/>
    <n v="1290663926"/>
    <x v="905"/>
    <d v="2011-01-24T00:45:26"/>
    <b v="0"/>
    <n v="6"/>
    <b v="0"/>
    <s v="music/jazz"/>
    <n v="3.0153846153846153E-2"/>
    <n v="32.666666666666664"/>
    <x v="4"/>
    <s v="jazz"/>
  </r>
  <r>
    <n v="0"/>
    <x v="2"/>
    <s v="US"/>
    <s v="USD"/>
    <n v="1394681590"/>
    <n v="1392093190"/>
    <x v="906"/>
    <d v="2014-03-12T22:33:10"/>
    <b v="0"/>
    <n v="0"/>
    <b v="0"/>
    <s v="music/jazz"/>
    <n v="0"/>
    <s v="-"/>
    <x v="4"/>
    <s v="jazz"/>
  </r>
  <r>
    <n v="0"/>
    <x v="2"/>
    <s v="US"/>
    <s v="USD"/>
    <n v="1315715823"/>
    <n v="1313123823"/>
    <x v="907"/>
    <d v="2011-09-10T23:37:03"/>
    <b v="0"/>
    <n v="0"/>
    <b v="0"/>
    <s v="music/jazz"/>
    <n v="0"/>
    <s v="-"/>
    <x v="4"/>
    <s v="jazz"/>
  </r>
  <r>
    <n v="0"/>
    <x v="2"/>
    <s v="US"/>
    <s v="USD"/>
    <n v="1280206740"/>
    <n v="1276283655"/>
    <x v="908"/>
    <d v="2010-07-26T23:59:00"/>
    <b v="0"/>
    <n v="0"/>
    <b v="0"/>
    <s v="music/jazz"/>
    <n v="0"/>
    <s v="-"/>
    <x v="4"/>
    <s v="jazz"/>
  </r>
  <r>
    <n v="520"/>
    <x v="2"/>
    <s v="US"/>
    <s v="USD"/>
    <n v="1343016000"/>
    <n v="1340296440"/>
    <x v="909"/>
    <d v="2012-07-22T23:00:00"/>
    <b v="0"/>
    <n v="8"/>
    <b v="0"/>
    <s v="music/jazz"/>
    <n v="3.2500000000000001E-2"/>
    <n v="65"/>
    <x v="4"/>
    <s v="jazz"/>
  </r>
  <r>
    <n v="123"/>
    <x v="2"/>
    <s v="GB"/>
    <s v="GBP"/>
    <n v="1488546319"/>
    <n v="1483362319"/>
    <x v="910"/>
    <d v="2017-03-03T08:05:19"/>
    <b v="0"/>
    <n v="5"/>
    <b v="0"/>
    <s v="music/jazz"/>
    <n v="0.22363636363636363"/>
    <n v="24.6"/>
    <x v="4"/>
    <s v="jazz"/>
  </r>
  <r>
    <n v="0"/>
    <x v="2"/>
    <s v="US"/>
    <s v="USD"/>
    <n v="1390522045"/>
    <n v="1388707645"/>
    <x v="911"/>
    <d v="2014-01-23T19:07:25"/>
    <b v="0"/>
    <n v="0"/>
    <b v="0"/>
    <s v="music/jazz"/>
    <n v="0"/>
    <s v="-"/>
    <x v="4"/>
    <s v="jazz"/>
  </r>
  <r>
    <n v="30"/>
    <x v="2"/>
    <s v="US"/>
    <s v="USD"/>
    <n v="1355197047"/>
    <n v="1350009447"/>
    <x v="912"/>
    <d v="2012-12-10T22:37:27"/>
    <b v="0"/>
    <n v="2"/>
    <b v="0"/>
    <s v="music/jazz"/>
    <n v="8.5714285714285719E-3"/>
    <n v="15"/>
    <x v="4"/>
    <s v="jazz"/>
  </r>
  <r>
    <n v="1982"/>
    <x v="2"/>
    <s v="US"/>
    <s v="USD"/>
    <n v="1336188019"/>
    <n v="1333596019"/>
    <x v="913"/>
    <d v="2012-05-04T22:20:19"/>
    <b v="0"/>
    <n v="24"/>
    <b v="0"/>
    <s v="music/jazz"/>
    <n v="6.6066666666666662E-2"/>
    <n v="82.583333333333329"/>
    <x v="4"/>
    <s v="jazz"/>
  </r>
  <r>
    <n v="0"/>
    <x v="2"/>
    <s v="US"/>
    <s v="USD"/>
    <n v="1345918747"/>
    <n v="1343326747"/>
    <x v="914"/>
    <d v="2012-08-25T13:19:07"/>
    <b v="0"/>
    <n v="0"/>
    <b v="0"/>
    <s v="music/jazz"/>
    <n v="0"/>
    <s v="-"/>
    <x v="4"/>
    <s v="jazz"/>
  </r>
  <r>
    <n v="375"/>
    <x v="2"/>
    <s v="US"/>
    <s v="USD"/>
    <n v="1330577940"/>
    <n v="1327853914"/>
    <x v="915"/>
    <d v="2012-02-29T23:59:00"/>
    <b v="0"/>
    <n v="9"/>
    <b v="0"/>
    <s v="music/jazz"/>
    <n v="5.7692307692307696E-2"/>
    <n v="41.666666666666664"/>
    <x v="4"/>
    <s v="jazz"/>
  </r>
  <r>
    <n v="0"/>
    <x v="2"/>
    <s v="US"/>
    <s v="USD"/>
    <n v="1287723600"/>
    <n v="1284409734"/>
    <x v="916"/>
    <d v="2010-10-22T00:00:00"/>
    <b v="0"/>
    <n v="0"/>
    <b v="0"/>
    <s v="music/jazz"/>
    <n v="0"/>
    <s v="-"/>
    <x v="4"/>
    <s v="jazz"/>
  </r>
  <r>
    <n v="30"/>
    <x v="2"/>
    <s v="US"/>
    <s v="USD"/>
    <n v="1405305000"/>
    <n v="1402612730"/>
    <x v="917"/>
    <d v="2014-07-13T21:30:00"/>
    <b v="0"/>
    <n v="1"/>
    <b v="0"/>
    <s v="music/jazz"/>
    <n v="6.0000000000000001E-3"/>
    <n v="30"/>
    <x v="4"/>
    <s v="jazz"/>
  </r>
  <r>
    <n v="196"/>
    <x v="2"/>
    <s v="GB"/>
    <s v="GBP"/>
    <n v="1417474761"/>
    <n v="1414879161"/>
    <x v="918"/>
    <d v="2014-12-01T17:59:21"/>
    <b v="0"/>
    <n v="10"/>
    <b v="0"/>
    <s v="music/jazz"/>
    <n v="5.0256410256410255E-2"/>
    <n v="19.600000000000001"/>
    <x v="4"/>
    <s v="jazz"/>
  </r>
  <r>
    <n v="100"/>
    <x v="2"/>
    <s v="US"/>
    <s v="USD"/>
    <n v="1355930645"/>
    <n v="1352906645"/>
    <x v="919"/>
    <d v="2012-12-19T10:24:05"/>
    <b v="0"/>
    <n v="1"/>
    <b v="0"/>
    <s v="music/jazz"/>
    <n v="5.0000000000000001E-3"/>
    <n v="100"/>
    <x v="4"/>
    <s v="jazz"/>
  </r>
  <r>
    <n v="0"/>
    <x v="2"/>
    <s v="US"/>
    <s v="USD"/>
    <n v="1384448822"/>
    <n v="1381853222"/>
    <x v="920"/>
    <d v="2013-11-14T12:07:02"/>
    <b v="0"/>
    <n v="0"/>
    <b v="0"/>
    <s v="music/jazz"/>
    <n v="0"/>
    <s v="-"/>
    <x v="4"/>
    <s v="jazz"/>
  </r>
  <r>
    <n v="4635"/>
    <x v="2"/>
    <s v="US"/>
    <s v="USD"/>
    <n v="1323666376"/>
    <n v="1320033976"/>
    <x v="921"/>
    <d v="2011-12-12T00:06:16"/>
    <b v="0"/>
    <n v="20"/>
    <b v="0"/>
    <s v="music/jazz"/>
    <n v="0.309"/>
    <n v="231.75"/>
    <x v="4"/>
    <s v="jazz"/>
  </r>
  <r>
    <n v="5680"/>
    <x v="2"/>
    <s v="US"/>
    <s v="USD"/>
    <n v="1412167393"/>
    <n v="1409143393"/>
    <x v="922"/>
    <d v="2014-10-01T07:43:13"/>
    <b v="0"/>
    <n v="30"/>
    <b v="0"/>
    <s v="music/jazz"/>
    <n v="0.21037037037037037"/>
    <n v="189.33333333333334"/>
    <x v="4"/>
    <s v="jazz"/>
  </r>
  <r>
    <n v="330"/>
    <x v="2"/>
    <s v="US"/>
    <s v="USD"/>
    <n v="1416614523"/>
    <n v="1414018923"/>
    <x v="923"/>
    <d v="2014-11-21T19:02:03"/>
    <b v="0"/>
    <n v="6"/>
    <b v="0"/>
    <s v="music/jazz"/>
    <n v="2.1999999999999999E-2"/>
    <n v="55"/>
    <x v="4"/>
    <s v="jazz"/>
  </r>
  <r>
    <n v="327"/>
    <x v="2"/>
    <s v="US"/>
    <s v="USD"/>
    <n v="1360795069"/>
    <n v="1358203069"/>
    <x v="924"/>
    <d v="2013-02-13T17:37:49"/>
    <b v="0"/>
    <n v="15"/>
    <b v="0"/>
    <s v="music/jazz"/>
    <n v="0.109"/>
    <n v="21.8"/>
    <x v="4"/>
    <s v="jazz"/>
  </r>
  <r>
    <n v="160"/>
    <x v="2"/>
    <s v="US"/>
    <s v="USD"/>
    <n v="1385590111"/>
    <n v="1382994511"/>
    <x v="925"/>
    <d v="2013-11-27T17:08:31"/>
    <b v="0"/>
    <n v="5"/>
    <b v="0"/>
    <s v="music/jazz"/>
    <n v="2.6666666666666668E-2"/>
    <n v="32"/>
    <x v="4"/>
    <s v="jazz"/>
  </r>
  <r>
    <n v="0"/>
    <x v="2"/>
    <s v="US"/>
    <s v="USD"/>
    <n v="1278628800"/>
    <n v="1276043330"/>
    <x v="926"/>
    <d v="2010-07-08T17:40:00"/>
    <b v="0"/>
    <n v="0"/>
    <b v="0"/>
    <s v="music/jazz"/>
    <n v="0"/>
    <s v="-"/>
    <x v="4"/>
    <s v="jazz"/>
  </r>
  <r>
    <n v="0"/>
    <x v="2"/>
    <s v="US"/>
    <s v="USD"/>
    <n v="1337024695"/>
    <n v="1334432695"/>
    <x v="927"/>
    <d v="2012-05-14T14:44:55"/>
    <b v="0"/>
    <n v="0"/>
    <b v="0"/>
    <s v="music/jazz"/>
    <n v="0"/>
    <s v="-"/>
    <x v="4"/>
    <s v="jazz"/>
  </r>
  <r>
    <n v="1575"/>
    <x v="2"/>
    <s v="US"/>
    <s v="USD"/>
    <n v="1353196800"/>
    <n v="1348864913"/>
    <x v="928"/>
    <d v="2012-11-17T19:00:00"/>
    <b v="0"/>
    <n v="28"/>
    <b v="0"/>
    <s v="music/jazz"/>
    <n v="0.10862068965517241"/>
    <n v="56.25"/>
    <x v="4"/>
    <s v="jazz"/>
  </r>
  <r>
    <n v="0"/>
    <x v="2"/>
    <s v="US"/>
    <s v="USD"/>
    <n v="1333946569"/>
    <n v="1331358169"/>
    <x v="929"/>
    <d v="2012-04-08T23:42:49"/>
    <b v="0"/>
    <n v="0"/>
    <b v="0"/>
    <s v="music/jazz"/>
    <n v="0"/>
    <s v="-"/>
    <x v="4"/>
    <s v="jazz"/>
  </r>
  <r>
    <n v="345"/>
    <x v="2"/>
    <s v="US"/>
    <s v="USD"/>
    <n v="1277501520"/>
    <n v="1273874306"/>
    <x v="930"/>
    <d v="2010-06-25T16:32:00"/>
    <b v="0"/>
    <n v="5"/>
    <b v="0"/>
    <s v="music/jazz"/>
    <n v="0.38333333333333336"/>
    <n v="69"/>
    <x v="4"/>
    <s v="jazz"/>
  </r>
  <r>
    <n v="131"/>
    <x v="2"/>
    <s v="GB"/>
    <s v="GBP"/>
    <n v="1395007200"/>
    <n v="1392021502"/>
    <x v="931"/>
    <d v="2014-03-16T17:00:00"/>
    <b v="0"/>
    <n v="7"/>
    <b v="0"/>
    <s v="music/jazz"/>
    <n v="6.5500000000000003E-2"/>
    <n v="18.714285714285715"/>
    <x v="4"/>
    <s v="jazz"/>
  </r>
  <r>
    <n v="1381"/>
    <x v="2"/>
    <s v="US"/>
    <s v="USD"/>
    <n v="1363990545"/>
    <n v="1360106145"/>
    <x v="932"/>
    <d v="2013-03-22T17:15:45"/>
    <b v="0"/>
    <n v="30"/>
    <b v="0"/>
    <s v="music/jazz"/>
    <n v="0.14536842105263159"/>
    <n v="46.033333333333331"/>
    <x v="4"/>
    <s v="jazz"/>
  </r>
  <r>
    <n v="120"/>
    <x v="2"/>
    <s v="US"/>
    <s v="USD"/>
    <n v="1399867409"/>
    <n v="1394683409"/>
    <x v="933"/>
    <d v="2014-05-11T23:03:29"/>
    <b v="0"/>
    <n v="2"/>
    <b v="0"/>
    <s v="music/jazz"/>
    <n v="0.06"/>
    <n v="60"/>
    <x v="4"/>
    <s v="jazz"/>
  </r>
  <r>
    <n v="1520"/>
    <x v="2"/>
    <s v="CA"/>
    <s v="CAD"/>
    <n v="1399183200"/>
    <n v="1396633284"/>
    <x v="934"/>
    <d v="2014-05-04T01:00:00"/>
    <b v="0"/>
    <n v="30"/>
    <b v="0"/>
    <s v="music/jazz"/>
    <n v="0.30399999999999999"/>
    <n v="50.666666666666664"/>
    <x v="4"/>
    <s v="jazz"/>
  </r>
  <r>
    <n v="50"/>
    <x v="2"/>
    <s v="US"/>
    <s v="USD"/>
    <n v="1454054429"/>
    <n v="1451462429"/>
    <x v="935"/>
    <d v="2016-01-29T03:00:29"/>
    <b v="0"/>
    <n v="2"/>
    <b v="0"/>
    <s v="music/jazz"/>
    <n v="1.4285714285714285E-2"/>
    <n v="25"/>
    <x v="4"/>
    <s v="jazz"/>
  </r>
  <r>
    <n v="0"/>
    <x v="2"/>
    <s v="US"/>
    <s v="USD"/>
    <n v="1326916800"/>
    <n v="1323131689"/>
    <x v="936"/>
    <d v="2012-01-18T15:00:00"/>
    <b v="0"/>
    <n v="0"/>
    <b v="0"/>
    <s v="music/jazz"/>
    <n v="0"/>
    <s v="-"/>
    <x v="4"/>
    <s v="jazz"/>
  </r>
  <r>
    <n v="40"/>
    <x v="2"/>
    <s v="US"/>
    <s v="USD"/>
    <n v="1383509357"/>
    <n v="1380913757"/>
    <x v="937"/>
    <d v="2013-11-03T15:09:17"/>
    <b v="0"/>
    <n v="2"/>
    <b v="0"/>
    <s v="music/jazz"/>
    <n v="1.1428571428571429E-2"/>
    <n v="20"/>
    <x v="4"/>
    <s v="jazz"/>
  </r>
  <r>
    <n v="25"/>
    <x v="2"/>
    <s v="US"/>
    <s v="USD"/>
    <n v="1346585448"/>
    <n v="1343993448"/>
    <x v="938"/>
    <d v="2012-09-02T06:30:48"/>
    <b v="0"/>
    <n v="1"/>
    <b v="0"/>
    <s v="music/jazz"/>
    <n v="3.5714285714285713E-3"/>
    <n v="25"/>
    <x v="4"/>
    <s v="jazz"/>
  </r>
  <r>
    <n v="40"/>
    <x v="2"/>
    <s v="US"/>
    <s v="USD"/>
    <n v="1372622280"/>
    <n v="1369246738"/>
    <x v="939"/>
    <d v="2013-06-30T14:58:00"/>
    <b v="0"/>
    <n v="2"/>
    <b v="0"/>
    <s v="music/jazz"/>
    <n v="1.4545454545454545E-2"/>
    <n v="20"/>
    <x v="4"/>
    <s v="jazz"/>
  </r>
  <r>
    <n v="1544"/>
    <x v="2"/>
    <s v="US"/>
    <s v="USD"/>
    <n v="1439251926"/>
    <n v="1435363926"/>
    <x v="940"/>
    <d v="2015-08-10T19:12:06"/>
    <b v="0"/>
    <n v="14"/>
    <b v="0"/>
    <s v="technology/wearables"/>
    <n v="0.17155555555555554"/>
    <n v="110.28571428571429"/>
    <x v="2"/>
    <s v="wearables"/>
  </r>
  <r>
    <n v="1161"/>
    <x v="2"/>
    <s v="US"/>
    <s v="USD"/>
    <n v="1486693145"/>
    <n v="1484101145"/>
    <x v="941"/>
    <d v="2017-02-09T21:19:05"/>
    <b v="0"/>
    <n v="31"/>
    <b v="0"/>
    <s v="technology/wearables"/>
    <n v="2.3220000000000001E-2"/>
    <n v="37.451612903225808"/>
    <x v="2"/>
    <s v="wearables"/>
  </r>
  <r>
    <n v="668"/>
    <x v="2"/>
    <s v="US"/>
    <s v="USD"/>
    <n v="1455826460"/>
    <n v="1452716060"/>
    <x v="942"/>
    <d v="2016-02-18T15:14:20"/>
    <b v="0"/>
    <n v="16"/>
    <b v="0"/>
    <s v="technology/wearables"/>
    <n v="8.9066666666666669E-2"/>
    <n v="41.75"/>
    <x v="2"/>
    <s v="wearables"/>
  </r>
  <r>
    <n v="289"/>
    <x v="2"/>
    <s v="US"/>
    <s v="USD"/>
    <n v="1480438905"/>
    <n v="1477843305"/>
    <x v="943"/>
    <d v="2016-11-29T12:01:45"/>
    <b v="0"/>
    <n v="12"/>
    <b v="0"/>
    <s v="technology/wearables"/>
    <n v="9.633333333333334E-2"/>
    <n v="24.083333333333332"/>
    <x v="2"/>
    <s v="wearables"/>
  </r>
  <r>
    <n v="6663"/>
    <x v="2"/>
    <s v="US"/>
    <s v="USD"/>
    <n v="1460988000"/>
    <n v="1458050450"/>
    <x v="944"/>
    <d v="2016-04-18T09:00:00"/>
    <b v="0"/>
    <n v="96"/>
    <b v="0"/>
    <s v="technology/wearables"/>
    <n v="0.13325999999999999"/>
    <n v="69.40625"/>
    <x v="2"/>
    <s v="wearables"/>
  </r>
  <r>
    <n v="2484"/>
    <x v="2"/>
    <s v="FR"/>
    <s v="EUR"/>
    <n v="1487462340"/>
    <n v="1482958626"/>
    <x v="945"/>
    <d v="2017-02-18T18:59:00"/>
    <b v="0"/>
    <n v="16"/>
    <b v="0"/>
    <s v="technology/wearables"/>
    <n v="2.4840000000000001E-2"/>
    <n v="155.25"/>
    <x v="2"/>
    <s v="wearables"/>
  </r>
  <r>
    <n v="286"/>
    <x v="2"/>
    <s v="US"/>
    <s v="USD"/>
    <n v="1473444048"/>
    <n v="1470852048"/>
    <x v="946"/>
    <d v="2016-09-09T13:00:48"/>
    <b v="0"/>
    <n v="5"/>
    <b v="0"/>
    <s v="technology/wearables"/>
    <n v="1.9066666666666666E-2"/>
    <n v="57.2"/>
    <x v="2"/>
    <s v="wearables"/>
  </r>
  <r>
    <n v="0"/>
    <x v="2"/>
    <s v="US"/>
    <s v="USD"/>
    <n v="1467312306"/>
    <n v="1462128306"/>
    <x v="947"/>
    <d v="2016-06-30T13:45:06"/>
    <b v="0"/>
    <n v="0"/>
    <b v="0"/>
    <s v="technology/wearables"/>
    <n v="0"/>
    <s v="-"/>
    <x v="2"/>
    <s v="wearables"/>
  </r>
  <r>
    <n v="480"/>
    <x v="2"/>
    <s v="NL"/>
    <s v="EUR"/>
    <n v="1457812364"/>
    <n v="1455220364"/>
    <x v="948"/>
    <d v="2016-03-12T14:52:44"/>
    <b v="0"/>
    <n v="8"/>
    <b v="0"/>
    <s v="technology/wearables"/>
    <n v="0.12"/>
    <n v="60"/>
    <x v="2"/>
    <s v="wearables"/>
  </r>
  <r>
    <n v="273"/>
    <x v="2"/>
    <s v="DE"/>
    <s v="EUR"/>
    <n v="1456016576"/>
    <n v="1450832576"/>
    <x v="949"/>
    <d v="2016-02-20T20:02:56"/>
    <b v="0"/>
    <n v="7"/>
    <b v="0"/>
    <s v="technology/wearables"/>
    <n v="1.3650000000000001E-2"/>
    <n v="39"/>
    <x v="2"/>
    <s v="wearables"/>
  </r>
  <r>
    <n v="1402"/>
    <x v="2"/>
    <s v="CA"/>
    <s v="CAD"/>
    <n v="1453053661"/>
    <n v="1450461661"/>
    <x v="950"/>
    <d v="2016-01-17T13:01:01"/>
    <b v="0"/>
    <n v="24"/>
    <b v="0"/>
    <s v="technology/wearables"/>
    <n v="0.28039999999999998"/>
    <n v="58.416666666666664"/>
    <x v="2"/>
    <s v="wearables"/>
  </r>
  <r>
    <n v="19195"/>
    <x v="2"/>
    <s v="US"/>
    <s v="USD"/>
    <n v="1465054872"/>
    <n v="1461166872"/>
    <x v="951"/>
    <d v="2016-06-04T10:41:12"/>
    <b v="0"/>
    <n v="121"/>
    <b v="0"/>
    <s v="technology/wearables"/>
    <n v="0.38390000000000002"/>
    <n v="158.63636363636363"/>
    <x v="2"/>
    <s v="wearables"/>
  </r>
  <r>
    <n v="19572"/>
    <x v="2"/>
    <s v="US"/>
    <s v="USD"/>
    <n v="1479483812"/>
    <n v="1476888212"/>
    <x v="952"/>
    <d v="2016-11-18T10:43:32"/>
    <b v="0"/>
    <n v="196"/>
    <b v="0"/>
    <s v="technology/wearables"/>
    <n v="0.39942857142857141"/>
    <n v="99.857142857142861"/>
    <x v="2"/>
    <s v="wearables"/>
  </r>
  <r>
    <n v="126"/>
    <x v="2"/>
    <s v="US"/>
    <s v="USD"/>
    <n v="1422158199"/>
    <n v="1419566199"/>
    <x v="953"/>
    <d v="2015-01-24T22:56:39"/>
    <b v="0"/>
    <n v="5"/>
    <b v="0"/>
    <s v="technology/wearables"/>
    <n v="8.3999999999999995E-3"/>
    <n v="25.2"/>
    <x v="2"/>
    <s v="wearables"/>
  </r>
  <r>
    <n v="6511"/>
    <x v="2"/>
    <s v="US"/>
    <s v="USD"/>
    <n v="1440100839"/>
    <n v="1436472039"/>
    <x v="954"/>
    <d v="2015-08-20T15:00:39"/>
    <b v="0"/>
    <n v="73"/>
    <b v="0"/>
    <s v="technology/wearables"/>
    <n v="0.43406666666666666"/>
    <n v="89.191780821917803"/>
    <x v="2"/>
    <s v="wearables"/>
  </r>
  <r>
    <n v="16984"/>
    <x v="2"/>
    <s v="US"/>
    <s v="USD"/>
    <n v="1473750300"/>
    <n v="1470294300"/>
    <x v="955"/>
    <d v="2016-09-13T02:05:00"/>
    <b v="0"/>
    <n v="93"/>
    <b v="0"/>
    <s v="technology/wearables"/>
    <n v="5.6613333333333335E-2"/>
    <n v="182.6236559139785"/>
    <x v="2"/>
    <s v="wearables"/>
  </r>
  <r>
    <n v="861"/>
    <x v="2"/>
    <s v="US"/>
    <s v="USD"/>
    <n v="1430081759"/>
    <n v="1424901359"/>
    <x v="956"/>
    <d v="2015-04-26T15:55:59"/>
    <b v="0"/>
    <n v="17"/>
    <b v="0"/>
    <s v="technology/wearables"/>
    <n v="1.7219999999999999E-2"/>
    <n v="50.647058823529413"/>
    <x v="2"/>
    <s v="wearables"/>
  </r>
  <r>
    <n v="233"/>
    <x v="2"/>
    <s v="US"/>
    <s v="USD"/>
    <n v="1479392133"/>
    <n v="1476710133"/>
    <x v="957"/>
    <d v="2016-11-17T09:15:33"/>
    <b v="0"/>
    <n v="7"/>
    <b v="0"/>
    <s v="technology/wearables"/>
    <n v="1.9416666666666665E-2"/>
    <n v="33.285714285714285"/>
    <x v="2"/>
    <s v="wearables"/>
  </r>
  <r>
    <n v="881"/>
    <x v="2"/>
    <s v="US"/>
    <s v="USD"/>
    <n v="1428641940"/>
    <n v="1426792563"/>
    <x v="958"/>
    <d v="2015-04-09T23:59:00"/>
    <b v="0"/>
    <n v="17"/>
    <b v="0"/>
    <s v="technology/wearables"/>
    <n v="0.11328275684711328"/>
    <n v="51.823529411764703"/>
    <x v="2"/>
    <s v="wearables"/>
  </r>
  <r>
    <n v="19430"/>
    <x v="2"/>
    <s v="US"/>
    <s v="USD"/>
    <n v="1421640665"/>
    <n v="1419048665"/>
    <x v="959"/>
    <d v="2015-01-18T23:11:05"/>
    <b v="0"/>
    <n v="171"/>
    <b v="0"/>
    <s v="technology/wearables"/>
    <n v="0.3886"/>
    <n v="113.62573099415205"/>
    <x v="2"/>
    <s v="wearables"/>
  </r>
  <r>
    <n v="25655"/>
    <x v="2"/>
    <s v="US"/>
    <s v="USD"/>
    <n v="1489500155"/>
    <n v="1485874955"/>
    <x v="960"/>
    <d v="2017-03-14T09:02:35"/>
    <b v="0"/>
    <n v="188"/>
    <b v="0"/>
    <s v="technology/wearables"/>
    <n v="0.46100628930817611"/>
    <n v="136.46276595744681"/>
    <x v="2"/>
    <s v="wearables"/>
  </r>
  <r>
    <n v="40079"/>
    <x v="2"/>
    <s v="US"/>
    <s v="USD"/>
    <n v="1487617200"/>
    <n v="1483634335"/>
    <x v="961"/>
    <d v="2017-02-20T14:00:00"/>
    <b v="0"/>
    <n v="110"/>
    <b v="0"/>
    <s v="technology/wearables"/>
    <n v="0.42188421052631581"/>
    <n v="364.35454545454547"/>
    <x v="2"/>
    <s v="wearables"/>
  </r>
  <r>
    <n v="712"/>
    <x v="2"/>
    <s v="US"/>
    <s v="USD"/>
    <n v="1455210353"/>
    <n v="1451927153"/>
    <x v="962"/>
    <d v="2016-02-11T12:05:53"/>
    <b v="0"/>
    <n v="37"/>
    <b v="0"/>
    <s v="technology/wearables"/>
    <n v="0.2848"/>
    <n v="19.243243243243242"/>
    <x v="2"/>
    <s v="wearables"/>
  </r>
  <r>
    <n v="377"/>
    <x v="2"/>
    <s v="US"/>
    <s v="USD"/>
    <n v="1476717319"/>
    <n v="1473693319"/>
    <x v="963"/>
    <d v="2016-10-17T10:15:19"/>
    <b v="0"/>
    <n v="9"/>
    <b v="0"/>
    <s v="technology/wearables"/>
    <n v="1.0771428571428571E-2"/>
    <n v="41.888888888888886"/>
    <x v="2"/>
    <s v="wearables"/>
  </r>
  <r>
    <n v="879"/>
    <x v="2"/>
    <s v="CA"/>
    <s v="CAD"/>
    <n v="1441119919"/>
    <n v="1437663919"/>
    <x v="964"/>
    <d v="2015-09-01T10:05:19"/>
    <b v="0"/>
    <n v="29"/>
    <b v="0"/>
    <s v="technology/wearables"/>
    <n v="7.9909090909090902E-3"/>
    <n v="30.310344827586206"/>
    <x v="2"/>
    <s v="wearables"/>
  </r>
  <r>
    <n v="298"/>
    <x v="2"/>
    <s v="US"/>
    <s v="USD"/>
    <n v="1477454340"/>
    <n v="1474676646"/>
    <x v="965"/>
    <d v="2016-10-25T22:59:00"/>
    <b v="0"/>
    <n v="6"/>
    <b v="0"/>
    <s v="technology/wearables"/>
    <n v="1.192E-2"/>
    <n v="49.666666666666664"/>
    <x v="2"/>
    <s v="wearables"/>
  </r>
  <r>
    <n v="1776"/>
    <x v="2"/>
    <s v="US"/>
    <s v="USD"/>
    <n v="1475766932"/>
    <n v="1473174932"/>
    <x v="966"/>
    <d v="2016-10-06T10:15:32"/>
    <b v="0"/>
    <n v="30"/>
    <b v="0"/>
    <s v="technology/wearables"/>
    <n v="0.14799999999999999"/>
    <n v="59.2"/>
    <x v="2"/>
    <s v="wearables"/>
  </r>
  <r>
    <n v="3562"/>
    <x v="2"/>
    <s v="US"/>
    <s v="USD"/>
    <n v="1461301574"/>
    <n v="1456121174"/>
    <x v="967"/>
    <d v="2016-04-22T00:06:14"/>
    <b v="0"/>
    <n v="81"/>
    <b v="0"/>
    <s v="technology/wearables"/>
    <n v="0.17810000000000001"/>
    <n v="43.97530864197531"/>
    <x v="2"/>
    <s v="wearables"/>
  </r>
  <r>
    <n v="106"/>
    <x v="2"/>
    <s v="US"/>
    <s v="USD"/>
    <n v="1408134034"/>
    <n v="1405542034"/>
    <x v="968"/>
    <d v="2014-08-15T15:20:34"/>
    <b v="0"/>
    <n v="4"/>
    <b v="0"/>
    <s v="technology/wearables"/>
    <n v="1.325E-2"/>
    <n v="26.5"/>
    <x v="2"/>
    <s v="wearables"/>
  </r>
  <r>
    <n v="14000"/>
    <x v="2"/>
    <s v="MX"/>
    <s v="MXN"/>
    <n v="1486624607"/>
    <n v="1483773407"/>
    <x v="969"/>
    <d v="2017-02-09T02:16:47"/>
    <b v="0"/>
    <n v="11"/>
    <b v="0"/>
    <s v="technology/wearables"/>
    <n v="0.46666666666666667"/>
    <n v="1272.7272727272727"/>
    <x v="2"/>
    <s v="wearables"/>
  </r>
  <r>
    <n v="2296"/>
    <x v="2"/>
    <s v="CA"/>
    <s v="CAD"/>
    <n v="1485147540"/>
    <n v="1481951853"/>
    <x v="970"/>
    <d v="2017-01-22T23:59:00"/>
    <b v="0"/>
    <n v="14"/>
    <b v="0"/>
    <s v="technology/wearables"/>
    <n v="0.4592"/>
    <n v="164"/>
    <x v="2"/>
    <s v="wearables"/>
  </r>
  <r>
    <n v="226"/>
    <x v="2"/>
    <s v="US"/>
    <s v="USD"/>
    <n v="1433178060"/>
    <n v="1429290060"/>
    <x v="971"/>
    <d v="2015-06-01T12:01:00"/>
    <b v="0"/>
    <n v="5"/>
    <b v="0"/>
    <s v="technology/wearables"/>
    <n v="2.2599999999999999E-3"/>
    <n v="45.2"/>
    <x v="2"/>
    <s v="wearables"/>
  </r>
  <r>
    <n v="6925"/>
    <x v="2"/>
    <s v="US"/>
    <s v="USD"/>
    <n v="1409813940"/>
    <n v="1407271598"/>
    <x v="972"/>
    <d v="2014-09-04T01:59:00"/>
    <b v="0"/>
    <n v="45"/>
    <b v="0"/>
    <s v="technology/wearables"/>
    <n v="0.34625"/>
    <n v="153.88888888888889"/>
    <x v="2"/>
    <s v="wearables"/>
  </r>
  <r>
    <n v="411"/>
    <x v="2"/>
    <s v="US"/>
    <s v="USD"/>
    <n v="1447032093"/>
    <n v="1441844493"/>
    <x v="973"/>
    <d v="2015-11-08T20:21:33"/>
    <b v="0"/>
    <n v="8"/>
    <b v="0"/>
    <s v="technology/wearables"/>
    <n v="2.0549999999999999E-2"/>
    <n v="51.375"/>
    <x v="2"/>
    <s v="wearables"/>
  </r>
  <r>
    <n v="280"/>
    <x v="2"/>
    <s v="US"/>
    <s v="USD"/>
    <n v="1458925156"/>
    <n v="1456336756"/>
    <x v="974"/>
    <d v="2016-03-25T11:59:16"/>
    <b v="0"/>
    <n v="3"/>
    <b v="0"/>
    <s v="technology/wearables"/>
    <n v="5.5999999999999999E-3"/>
    <n v="93.333333333333329"/>
    <x v="2"/>
    <s v="wearables"/>
  </r>
  <r>
    <n v="2607"/>
    <x v="2"/>
    <s v="US"/>
    <s v="USD"/>
    <n v="1467132185"/>
    <n v="1461948185"/>
    <x v="975"/>
    <d v="2016-06-28T11:43:05"/>
    <b v="0"/>
    <n v="24"/>
    <b v="0"/>
    <s v="technology/wearables"/>
    <n v="2.6069999999999999E-2"/>
    <n v="108.625"/>
    <x v="2"/>
    <s v="wearables"/>
  </r>
  <r>
    <n v="2889"/>
    <x v="2"/>
    <s v="AU"/>
    <s v="AUD"/>
    <n v="1439515497"/>
    <n v="1435627497"/>
    <x v="976"/>
    <d v="2015-08-13T20:24:57"/>
    <b v="0"/>
    <n v="18"/>
    <b v="0"/>
    <s v="technology/wearables"/>
    <n v="1.9259999999999999E-2"/>
    <n v="160.5"/>
    <x v="2"/>
    <s v="wearables"/>
  </r>
  <r>
    <n v="909"/>
    <x v="2"/>
    <s v="AT"/>
    <s v="EUR"/>
    <n v="1456094197"/>
    <n v="1453502197"/>
    <x v="977"/>
    <d v="2016-02-21T17:36:37"/>
    <b v="0"/>
    <n v="12"/>
    <b v="0"/>
    <s v="technology/wearables"/>
    <n v="0.33666666666666667"/>
    <n v="75.75"/>
    <x v="2"/>
    <s v="wearables"/>
  </r>
  <r>
    <n v="97273"/>
    <x v="2"/>
    <s v="SE"/>
    <s v="SEK"/>
    <n v="1456385101"/>
    <n v="1453793101"/>
    <x v="978"/>
    <d v="2016-02-25T02:25:01"/>
    <b v="0"/>
    <n v="123"/>
    <b v="0"/>
    <s v="technology/wearables"/>
    <n v="0.5626326718299024"/>
    <n v="790.83739837398377"/>
    <x v="2"/>
    <s v="wearables"/>
  </r>
  <r>
    <n v="28986.16"/>
    <x v="2"/>
    <s v="US"/>
    <s v="USD"/>
    <n v="1466449140"/>
    <n v="1463392828"/>
    <x v="979"/>
    <d v="2016-06-20T13:59:00"/>
    <b v="0"/>
    <n v="96"/>
    <b v="0"/>
    <s v="technology/wearables"/>
    <n v="0.82817600000000002"/>
    <n v="301.93916666666667"/>
    <x v="2"/>
    <s v="wearables"/>
  </r>
  <r>
    <n v="1486"/>
    <x v="2"/>
    <s v="US"/>
    <s v="USD"/>
    <n v="1417387322"/>
    <n v="1413495722"/>
    <x v="980"/>
    <d v="2014-11-30T17:42:02"/>
    <b v="0"/>
    <n v="31"/>
    <b v="0"/>
    <s v="technology/wearables"/>
    <n v="0.14860000000000001"/>
    <n v="47.935483870967744"/>
    <x v="2"/>
    <s v="wearables"/>
  </r>
  <r>
    <n v="11"/>
    <x v="2"/>
    <s v="US"/>
    <s v="USD"/>
    <n v="1407624222"/>
    <n v="1405032222"/>
    <x v="981"/>
    <d v="2014-08-09T17:43:42"/>
    <b v="0"/>
    <n v="4"/>
    <b v="0"/>
    <s v="technology/wearables"/>
    <n v="1.2375123751237513E-4"/>
    <n v="2.75"/>
    <x v="2"/>
    <s v="wearables"/>
  </r>
  <r>
    <n v="3"/>
    <x v="2"/>
    <s v="US"/>
    <s v="USD"/>
    <n v="1475431486"/>
    <n v="1472839486"/>
    <x v="982"/>
    <d v="2016-10-02T13:04:46"/>
    <b v="0"/>
    <n v="3"/>
    <b v="0"/>
    <s v="technology/wearables"/>
    <n v="1.7142857142857143E-4"/>
    <n v="1"/>
    <x v="2"/>
    <s v="wearables"/>
  </r>
  <r>
    <n v="30751"/>
    <x v="2"/>
    <s v="ES"/>
    <s v="EUR"/>
    <n v="1471985640"/>
    <n v="1469289685"/>
    <x v="983"/>
    <d v="2016-08-23T15:54:00"/>
    <b v="0"/>
    <n v="179"/>
    <b v="0"/>
    <s v="technology/wearables"/>
    <n v="0.2950613611721471"/>
    <n v="171.79329608938548"/>
    <x v="2"/>
    <s v="wearables"/>
  </r>
  <r>
    <n v="106"/>
    <x v="2"/>
    <s v="US"/>
    <s v="USD"/>
    <n v="1427507208"/>
    <n v="1424918808"/>
    <x v="984"/>
    <d v="2015-03-27T20:46:48"/>
    <b v="0"/>
    <n v="3"/>
    <b v="0"/>
    <s v="technology/wearables"/>
    <n v="1.06E-2"/>
    <n v="35.333333333333336"/>
    <x v="2"/>
    <s v="wearables"/>
  </r>
  <r>
    <n v="1888"/>
    <x v="2"/>
    <s v="DE"/>
    <s v="EUR"/>
    <n v="1451602800"/>
    <n v="1449011610"/>
    <x v="985"/>
    <d v="2015-12-31T18:00:00"/>
    <b v="0"/>
    <n v="23"/>
    <b v="0"/>
    <s v="technology/wearables"/>
    <n v="6.2933333333333327E-2"/>
    <n v="82.086956521739125"/>
    <x v="2"/>
    <s v="wearables"/>
  </r>
  <r>
    <n v="2550"/>
    <x v="2"/>
    <s v="GB"/>
    <s v="GBP"/>
    <n v="1452384000"/>
    <n v="1447698300"/>
    <x v="986"/>
    <d v="2016-01-09T19:00:00"/>
    <b v="0"/>
    <n v="23"/>
    <b v="0"/>
    <s v="technology/wearables"/>
    <n v="0.1275"/>
    <n v="110.8695652173913"/>
    <x v="2"/>
    <s v="wearables"/>
  </r>
  <r>
    <n v="6610"/>
    <x v="2"/>
    <s v="NL"/>
    <s v="EUR"/>
    <n v="1403507050"/>
    <n v="1400051050"/>
    <x v="987"/>
    <d v="2014-06-23T02:04:10"/>
    <b v="0"/>
    <n v="41"/>
    <b v="0"/>
    <s v="technology/wearables"/>
    <n v="0.13220000000000001"/>
    <n v="161.21951219512195"/>
    <x v="2"/>
    <s v="wearables"/>
  </r>
  <r>
    <n v="0"/>
    <x v="2"/>
    <s v="IT"/>
    <s v="EUR"/>
    <n v="1475310825"/>
    <n v="1472718825"/>
    <x v="988"/>
    <d v="2016-10-01T03:33:45"/>
    <b v="0"/>
    <n v="0"/>
    <b v="0"/>
    <s v="technology/wearables"/>
    <n v="0"/>
    <s v="-"/>
    <x v="2"/>
    <s v="wearables"/>
  </r>
  <r>
    <n v="1677"/>
    <x v="2"/>
    <s v="US"/>
    <s v="USD"/>
    <n v="1475101495"/>
    <n v="1472509495"/>
    <x v="989"/>
    <d v="2016-09-28T17:24:55"/>
    <b v="0"/>
    <n v="32"/>
    <b v="0"/>
    <s v="technology/wearables"/>
    <n v="0.16769999999999999"/>
    <n v="52.40625"/>
    <x v="2"/>
    <s v="wearables"/>
  </r>
  <r>
    <n v="26"/>
    <x v="2"/>
    <s v="US"/>
    <s v="USD"/>
    <n v="1409770164"/>
    <n v="1407178164"/>
    <x v="990"/>
    <d v="2014-09-03T13:49:24"/>
    <b v="0"/>
    <n v="2"/>
    <b v="0"/>
    <s v="technology/wearables"/>
    <n v="1.0399999999999999E-3"/>
    <n v="13"/>
    <x v="2"/>
    <s v="wearables"/>
  </r>
  <r>
    <n v="212"/>
    <x v="2"/>
    <s v="GB"/>
    <s v="GBP"/>
    <n v="1468349460"/>
    <n v="1466186988"/>
    <x v="991"/>
    <d v="2016-07-12T13:51:00"/>
    <b v="0"/>
    <n v="7"/>
    <b v="0"/>
    <s v="technology/wearables"/>
    <n v="4.24E-2"/>
    <n v="30.285714285714285"/>
    <x v="2"/>
    <s v="wearables"/>
  </r>
  <r>
    <n v="467"/>
    <x v="2"/>
    <s v="US"/>
    <s v="USD"/>
    <n v="1462655519"/>
    <n v="1457475119"/>
    <x v="992"/>
    <d v="2016-05-07T16:11:59"/>
    <b v="0"/>
    <n v="4"/>
    <b v="0"/>
    <s v="technology/wearables"/>
    <n v="4.6699999999999997E-3"/>
    <n v="116.75"/>
    <x v="2"/>
    <s v="wearables"/>
  </r>
  <r>
    <n v="17561"/>
    <x v="2"/>
    <s v="US"/>
    <s v="USD"/>
    <n v="1478926800"/>
    <n v="1476054568"/>
    <x v="993"/>
    <d v="2016-11-12T00:00:00"/>
    <b v="0"/>
    <n v="196"/>
    <b v="0"/>
    <s v="technology/wearables"/>
    <n v="0.25087142857142858"/>
    <n v="89.59693877551021"/>
    <x v="2"/>
    <s v="wearables"/>
  </r>
  <r>
    <n v="4669"/>
    <x v="2"/>
    <s v="US"/>
    <s v="USD"/>
    <n v="1417388340"/>
    <n v="1412835530"/>
    <x v="994"/>
    <d v="2014-11-30T17:59:00"/>
    <b v="0"/>
    <n v="11"/>
    <b v="0"/>
    <s v="technology/wearables"/>
    <n v="2.3345000000000001E-2"/>
    <n v="424.45454545454544"/>
    <x v="2"/>
    <s v="wearables"/>
  </r>
  <r>
    <n v="726"/>
    <x v="2"/>
    <s v="US"/>
    <s v="USD"/>
    <n v="1417276800"/>
    <n v="1415140480"/>
    <x v="995"/>
    <d v="2014-11-29T11:00:00"/>
    <b v="0"/>
    <n v="9"/>
    <b v="0"/>
    <s v="technology/wearables"/>
    <n v="7.2599999999999998E-2"/>
    <n v="80.666666666666671"/>
    <x v="2"/>
    <s v="wearables"/>
  </r>
  <r>
    <n v="65"/>
    <x v="2"/>
    <s v="US"/>
    <s v="USD"/>
    <n v="1406474820"/>
    <n v="1403902060"/>
    <x v="996"/>
    <d v="2014-07-27T10:27:00"/>
    <b v="0"/>
    <n v="5"/>
    <b v="0"/>
    <s v="technology/wearables"/>
    <n v="1.6250000000000001E-2"/>
    <n v="13"/>
    <x v="2"/>
    <s v="wearables"/>
  </r>
  <r>
    <n v="65"/>
    <x v="2"/>
    <s v="US"/>
    <s v="USD"/>
    <n v="1417145297"/>
    <n v="1414549697"/>
    <x v="997"/>
    <d v="2014-11-27T22:28:17"/>
    <b v="0"/>
    <n v="8"/>
    <b v="0"/>
    <s v="technology/wearables"/>
    <n v="1.2999999999999999E-2"/>
    <n v="8.125"/>
    <x v="2"/>
    <s v="wearables"/>
  </r>
  <r>
    <n v="35135"/>
    <x v="2"/>
    <s v="CA"/>
    <s v="CAD"/>
    <n v="1447909401"/>
    <n v="1444017801"/>
    <x v="998"/>
    <d v="2015-11-19T00:03:21"/>
    <b v="0"/>
    <n v="229"/>
    <b v="0"/>
    <s v="technology/wearables"/>
    <n v="0.58558333333333334"/>
    <n v="153.42794759825327"/>
    <x v="2"/>
    <s v="wearables"/>
  </r>
  <r>
    <n v="11683"/>
    <x v="2"/>
    <s v="CA"/>
    <s v="CAD"/>
    <n v="1415865720"/>
    <n v="1413270690"/>
    <x v="999"/>
    <d v="2014-11-13T03:02:00"/>
    <b v="0"/>
    <n v="40"/>
    <b v="0"/>
    <s v="technology/wearables"/>
    <n v="7.7886666666666673E-2"/>
    <n v="292.07499999999999"/>
    <x v="2"/>
    <s v="wearables"/>
  </r>
  <r>
    <n v="19824"/>
    <x v="1"/>
    <s v="US"/>
    <s v="USD"/>
    <n v="1489537560"/>
    <n v="1484357160"/>
    <x v="1000"/>
    <d v="2017-03-14T19:26:00"/>
    <b v="0"/>
    <n v="6"/>
    <b v="0"/>
    <s v="technology/wearables"/>
    <n v="2.2157147647256063E-2"/>
    <n v="3304"/>
    <x v="2"/>
    <s v="wearables"/>
  </r>
  <r>
    <n v="5200"/>
    <x v="1"/>
    <s v="GB"/>
    <s v="GBP"/>
    <n v="1485796613"/>
    <n v="1481908613"/>
    <x v="1001"/>
    <d v="2017-01-30T12:16:53"/>
    <b v="0"/>
    <n v="4"/>
    <b v="0"/>
    <s v="technology/wearables"/>
    <n v="1.04"/>
    <n v="1300"/>
    <x v="2"/>
    <s v="wearables"/>
  </r>
  <r>
    <n v="2960"/>
    <x v="1"/>
    <s v="US"/>
    <s v="USD"/>
    <n v="1450331940"/>
    <n v="1447777514"/>
    <x v="1002"/>
    <d v="2015-12-17T00:59:00"/>
    <b v="0"/>
    <n v="22"/>
    <b v="0"/>
    <s v="technology/wearables"/>
    <n v="0.29602960296029601"/>
    <n v="134.54545454545453"/>
    <x v="2"/>
    <s v="wearables"/>
  </r>
  <r>
    <n v="3211"/>
    <x v="1"/>
    <s v="FR"/>
    <s v="EUR"/>
    <n v="1489680061"/>
    <n v="1487091661"/>
    <x v="1003"/>
    <d v="2017-03-16T11:01:01"/>
    <b v="0"/>
    <n v="15"/>
    <b v="0"/>
    <s v="technology/wearables"/>
    <n v="0.16055"/>
    <n v="214.06666666666666"/>
    <x v="2"/>
    <s v="wearables"/>
  </r>
  <r>
    <n v="20552"/>
    <x v="1"/>
    <s v="US"/>
    <s v="USD"/>
    <n v="1455814827"/>
    <n v="1453222827"/>
    <x v="1004"/>
    <d v="2016-02-18T12:00:27"/>
    <b v="0"/>
    <n v="95"/>
    <b v="0"/>
    <s v="technology/wearables"/>
    <n v="0.82208000000000003"/>
    <n v="216.33684210526314"/>
    <x v="2"/>
    <s v="wearables"/>
  </r>
  <r>
    <n v="150102"/>
    <x v="1"/>
    <s v="US"/>
    <s v="USD"/>
    <n v="1446217183"/>
    <n v="1443538783"/>
    <x v="1005"/>
    <d v="2015-10-30T09:59:43"/>
    <b v="0"/>
    <n v="161"/>
    <b v="0"/>
    <s v="technology/wearables"/>
    <n v="0.75051000000000001"/>
    <n v="932.31055900621118"/>
    <x v="2"/>
    <s v="wearables"/>
  </r>
  <r>
    <n v="234"/>
    <x v="1"/>
    <s v="US"/>
    <s v="USD"/>
    <n v="1418368260"/>
    <n v="1417654672"/>
    <x v="1006"/>
    <d v="2014-12-12T02:11:00"/>
    <b v="0"/>
    <n v="8"/>
    <b v="0"/>
    <s v="technology/wearables"/>
    <n v="5.8500000000000003E-2"/>
    <n v="29.25"/>
    <x v="2"/>
    <s v="wearables"/>
  </r>
  <r>
    <n v="13296"/>
    <x v="1"/>
    <s v="US"/>
    <s v="USD"/>
    <n v="1481727623"/>
    <n v="1478095223"/>
    <x v="1007"/>
    <d v="2016-12-14T10:00:23"/>
    <b v="0"/>
    <n v="76"/>
    <b v="0"/>
    <s v="technology/wearables"/>
    <n v="0.44319999999999998"/>
    <n v="174.94736842105263"/>
    <x v="2"/>
    <s v="wearables"/>
  </r>
  <r>
    <n v="250"/>
    <x v="1"/>
    <s v="MX"/>
    <s v="MXN"/>
    <n v="1482953115"/>
    <n v="1480361115"/>
    <x v="1008"/>
    <d v="2016-12-28T14:25:15"/>
    <b v="0"/>
    <n v="1"/>
    <b v="0"/>
    <s v="technology/wearables"/>
    <n v="2.6737967914438501E-3"/>
    <n v="250"/>
    <x v="2"/>
    <s v="wearables"/>
  </r>
  <r>
    <n v="6565"/>
    <x v="1"/>
    <s v="US"/>
    <s v="USD"/>
    <n v="1466346646"/>
    <n v="1463754646"/>
    <x v="1009"/>
    <d v="2016-06-19T09:30:46"/>
    <b v="0"/>
    <n v="101"/>
    <b v="0"/>
    <s v="technology/wearables"/>
    <n v="0.1313"/>
    <n v="65"/>
    <x v="2"/>
    <s v="wearables"/>
  </r>
  <r>
    <n v="220"/>
    <x v="1"/>
    <s v="US"/>
    <s v="USD"/>
    <n v="1473044340"/>
    <n v="1468180462"/>
    <x v="1010"/>
    <d v="2016-09-04T21:59:00"/>
    <b v="0"/>
    <n v="4"/>
    <b v="0"/>
    <s v="technology/wearables"/>
    <n v="1.9088937093275488E-3"/>
    <n v="55"/>
    <x v="2"/>
    <s v="wearables"/>
  </r>
  <r>
    <n v="75"/>
    <x v="1"/>
    <s v="US"/>
    <s v="USD"/>
    <n v="1418938395"/>
    <n v="1415050395"/>
    <x v="1011"/>
    <d v="2014-12-18T16:33:15"/>
    <b v="0"/>
    <n v="1"/>
    <b v="0"/>
    <s v="technology/wearables"/>
    <n v="3.7499999999999999E-3"/>
    <n v="75"/>
    <x v="2"/>
    <s v="wearables"/>
  </r>
  <r>
    <n v="1076751.05"/>
    <x v="1"/>
    <s v="US"/>
    <s v="USD"/>
    <n v="1485254052"/>
    <n v="1481366052"/>
    <x v="1012"/>
    <d v="2017-01-24T05:34:12"/>
    <b v="0"/>
    <n v="775"/>
    <b v="0"/>
    <s v="technology/wearables"/>
    <n v="215.35021"/>
    <n v="1389.3561935483872"/>
    <x v="2"/>
    <s v="wearables"/>
  </r>
  <r>
    <n v="8632"/>
    <x v="1"/>
    <s v="US"/>
    <s v="USD"/>
    <n v="1451419200"/>
    <n v="1449000056"/>
    <x v="1013"/>
    <d v="2015-12-29T15:00:00"/>
    <b v="0"/>
    <n v="90"/>
    <b v="0"/>
    <s v="technology/wearables"/>
    <n v="0.34527999999999998"/>
    <n v="95.911111111111111"/>
    <x v="2"/>
    <s v="wearables"/>
  </r>
  <r>
    <n v="3060"/>
    <x v="1"/>
    <s v="US"/>
    <s v="USD"/>
    <n v="1420070615"/>
    <n v="1415750615"/>
    <x v="1014"/>
    <d v="2014-12-31T19:03:35"/>
    <b v="0"/>
    <n v="16"/>
    <b v="0"/>
    <s v="technology/wearables"/>
    <n v="0.30599999999999999"/>
    <n v="191.25"/>
    <x v="2"/>
    <s v="wearables"/>
  </r>
  <r>
    <n v="240"/>
    <x v="1"/>
    <s v="CH"/>
    <s v="CHF"/>
    <n v="1448489095"/>
    <n v="1445893495"/>
    <x v="1015"/>
    <d v="2015-11-25T17:04:55"/>
    <b v="0"/>
    <n v="6"/>
    <b v="0"/>
    <s v="technology/wearables"/>
    <n v="2.6666666666666668E-2"/>
    <n v="40"/>
    <x v="2"/>
    <s v="wearables"/>
  </r>
  <r>
    <n v="2842"/>
    <x v="1"/>
    <s v="US"/>
    <s v="USD"/>
    <n v="1459992856"/>
    <n v="1456108456"/>
    <x v="1016"/>
    <d v="2016-04-06T20:34:16"/>
    <b v="0"/>
    <n v="38"/>
    <b v="0"/>
    <s v="technology/wearables"/>
    <n v="2.8420000000000001E-2"/>
    <n v="74.78947368421052"/>
    <x v="2"/>
    <s v="wearables"/>
  </r>
  <r>
    <n v="57197"/>
    <x v="1"/>
    <s v="US"/>
    <s v="USD"/>
    <n v="1448125935"/>
    <n v="1444666335"/>
    <x v="1017"/>
    <d v="2015-11-21T12:12:15"/>
    <b v="0"/>
    <n v="355"/>
    <b v="0"/>
    <s v="technology/wearables"/>
    <n v="0.22878799999999999"/>
    <n v="161.11830985915492"/>
    <x v="2"/>
    <s v="wearables"/>
  </r>
  <r>
    <n v="621"/>
    <x v="1"/>
    <s v="US"/>
    <s v="USD"/>
    <n v="1468496933"/>
    <n v="1465904933"/>
    <x v="1018"/>
    <d v="2016-07-14T06:48:53"/>
    <b v="0"/>
    <n v="7"/>
    <b v="0"/>
    <s v="technology/wearables"/>
    <n v="3.1050000000000001E-2"/>
    <n v="88.714285714285708"/>
    <x v="2"/>
    <s v="wearables"/>
  </r>
  <r>
    <n v="21300"/>
    <x v="1"/>
    <s v="US"/>
    <s v="USD"/>
    <n v="1423092149"/>
    <n v="1420500149"/>
    <x v="1019"/>
    <d v="2015-02-04T18:22:29"/>
    <b v="0"/>
    <n v="400"/>
    <b v="0"/>
    <s v="technology/wearables"/>
    <n v="0.47333333333333333"/>
    <n v="53.25"/>
    <x v="2"/>
    <s v="wearables"/>
  </r>
  <r>
    <n v="3186"/>
    <x v="0"/>
    <s v="CA"/>
    <s v="CAD"/>
    <n v="1433206020"/>
    <n v="1430617209"/>
    <x v="1020"/>
    <d v="2015-06-01T19:47:00"/>
    <b v="0"/>
    <n v="30"/>
    <b v="1"/>
    <s v="music/electronic music"/>
    <n v="2.0554838709677421"/>
    <n v="106.2"/>
    <x v="4"/>
    <s v="electronic music"/>
  </r>
  <r>
    <n v="10554.11"/>
    <x v="0"/>
    <s v="US"/>
    <s v="USD"/>
    <n v="1445054400"/>
    <n v="1443074571"/>
    <x v="1021"/>
    <d v="2015-10-16T23:00:00"/>
    <b v="1"/>
    <n v="478"/>
    <b v="1"/>
    <s v="music/electronic music"/>
    <n v="3.5180366666666667"/>
    <n v="22.079728033472804"/>
    <x v="4"/>
    <s v="electronic music"/>
  </r>
  <r>
    <n v="2298"/>
    <x v="0"/>
    <s v="US"/>
    <s v="USD"/>
    <n v="1431876677"/>
    <n v="1429284677"/>
    <x v="1022"/>
    <d v="2015-05-17T10:31:17"/>
    <b v="1"/>
    <n v="74"/>
    <b v="1"/>
    <s v="music/electronic music"/>
    <n v="1.149"/>
    <n v="31.054054054054053"/>
    <x v="4"/>
    <s v="electronic music"/>
  </r>
  <r>
    <n v="4743"/>
    <x v="0"/>
    <s v="GB"/>
    <s v="GBP"/>
    <n v="1434837861"/>
    <n v="1432245861"/>
    <x v="1023"/>
    <d v="2015-06-20T17:04:21"/>
    <b v="0"/>
    <n v="131"/>
    <b v="1"/>
    <s v="music/electronic music"/>
    <n v="2.3715000000000002"/>
    <n v="36.206106870229007"/>
    <x v="4"/>
    <s v="electronic music"/>
  </r>
  <r>
    <n v="23727.55"/>
    <x v="0"/>
    <s v="SE"/>
    <s v="SEK"/>
    <n v="1454248563"/>
    <n v="1451656563"/>
    <x v="1024"/>
    <d v="2016-01-31T08:56:03"/>
    <b v="1"/>
    <n v="61"/>
    <b v="1"/>
    <s v="music/electronic music"/>
    <n v="1.1863774999999999"/>
    <n v="388.9762295081967"/>
    <x v="4"/>
    <s v="electronic music"/>
  </r>
  <r>
    <n v="76949.820000000007"/>
    <x v="0"/>
    <s v="US"/>
    <s v="USD"/>
    <n v="1426532437"/>
    <n v="1423944037"/>
    <x v="1025"/>
    <d v="2015-03-16T14:00:37"/>
    <b v="1"/>
    <n v="1071"/>
    <b v="1"/>
    <s v="music/electronic music"/>
    <n v="1.099283142857143"/>
    <n v="71.848571428571432"/>
    <x v="4"/>
    <s v="electronic music"/>
  </r>
  <r>
    <n v="7000.58"/>
    <x v="0"/>
    <s v="GB"/>
    <s v="GBP"/>
    <n v="1459414016"/>
    <n v="1456480016"/>
    <x v="1026"/>
    <d v="2016-03-31T03:46:56"/>
    <b v="1"/>
    <n v="122"/>
    <b v="1"/>
    <s v="music/electronic music"/>
    <n v="1.0000828571428571"/>
    <n v="57.381803278688523"/>
    <x v="4"/>
    <s v="electronic music"/>
  </r>
  <r>
    <n v="7733"/>
    <x v="0"/>
    <s v="US"/>
    <s v="USD"/>
    <n v="1414025347"/>
    <n v="1411433347"/>
    <x v="1027"/>
    <d v="2014-10-22T19:49:07"/>
    <b v="1"/>
    <n v="111"/>
    <b v="1"/>
    <s v="music/electronic music"/>
    <n v="1.0309292094387414"/>
    <n v="69.666666666666671"/>
    <x v="4"/>
    <s v="electronic music"/>
  </r>
  <r>
    <n v="11727"/>
    <x v="0"/>
    <s v="GB"/>
    <s v="GBP"/>
    <n v="1488830400"/>
    <n v="1484924605"/>
    <x v="1028"/>
    <d v="2017-03-06T15:00:00"/>
    <b v="1"/>
    <n v="255"/>
    <b v="1"/>
    <s v="music/electronic music"/>
    <n v="1.1727000000000001"/>
    <n v="45.988235294117644"/>
    <x v="4"/>
    <s v="electronic music"/>
  </r>
  <r>
    <n v="11176"/>
    <x v="0"/>
    <s v="SE"/>
    <s v="SEK"/>
    <n v="1428184740"/>
    <n v="1423501507"/>
    <x v="1029"/>
    <d v="2015-04-04T16:59:00"/>
    <b v="0"/>
    <n v="141"/>
    <b v="1"/>
    <s v="music/electronic music"/>
    <n v="1.1175999999999999"/>
    <n v="79.262411347517727"/>
    <x v="4"/>
    <s v="electronic music"/>
  </r>
  <r>
    <n v="6842"/>
    <x v="0"/>
    <s v="US"/>
    <s v="USD"/>
    <n v="1473680149"/>
    <n v="1472470549"/>
    <x v="1030"/>
    <d v="2016-09-12T06:35:49"/>
    <b v="0"/>
    <n v="159"/>
    <b v="1"/>
    <s v="music/electronic music"/>
    <n v="3.4209999999999998"/>
    <n v="43.031446540880502"/>
    <x v="4"/>
    <s v="electronic music"/>
  </r>
  <r>
    <n v="10740"/>
    <x v="0"/>
    <s v="US"/>
    <s v="USD"/>
    <n v="1450290010"/>
    <n v="1447698010"/>
    <x v="1031"/>
    <d v="2015-12-16T13:20:10"/>
    <b v="0"/>
    <n v="99"/>
    <b v="1"/>
    <s v="music/electronic music"/>
    <n v="1.0740000000000001"/>
    <n v="108.48484848484848"/>
    <x v="4"/>
    <s v="electronic music"/>
  </r>
  <r>
    <n v="5858.84"/>
    <x v="0"/>
    <s v="US"/>
    <s v="USD"/>
    <n v="1466697625"/>
    <n v="1464105625"/>
    <x v="1032"/>
    <d v="2016-06-23T11:00:25"/>
    <b v="0"/>
    <n v="96"/>
    <b v="1"/>
    <s v="music/electronic music"/>
    <n v="1.0849703703703704"/>
    <n v="61.029583333333335"/>
    <x v="4"/>
    <s v="electronic music"/>
  </r>
  <r>
    <n v="1366"/>
    <x v="0"/>
    <s v="GB"/>
    <s v="GBP"/>
    <n v="1481564080"/>
    <n v="1479144880"/>
    <x v="1033"/>
    <d v="2016-12-12T12:34:40"/>
    <b v="0"/>
    <n v="27"/>
    <b v="1"/>
    <s v="music/electronic music"/>
    <n v="1.0286144578313252"/>
    <n v="50.592592592592595"/>
    <x v="4"/>
    <s v="electronic music"/>
  </r>
  <r>
    <n v="6500.09"/>
    <x v="0"/>
    <s v="US"/>
    <s v="USD"/>
    <n v="1470369540"/>
    <n v="1467604804"/>
    <x v="1034"/>
    <d v="2016-08-04T22:59:00"/>
    <b v="0"/>
    <n v="166"/>
    <b v="1"/>
    <s v="music/electronic music"/>
    <n v="1.3000180000000001"/>
    <n v="39.157168674698795"/>
    <x v="4"/>
    <s v="electronic music"/>
  </r>
  <r>
    <n v="4952"/>
    <x v="0"/>
    <s v="US"/>
    <s v="USD"/>
    <n v="1423668220"/>
    <n v="1421076220"/>
    <x v="1035"/>
    <d v="2015-02-11T10:23:40"/>
    <b v="0"/>
    <n v="76"/>
    <b v="1"/>
    <s v="music/electronic music"/>
    <n v="1.0765217391304347"/>
    <n v="65.15789473684211"/>
    <x v="4"/>
    <s v="electronic music"/>
  </r>
  <r>
    <n v="5056.22"/>
    <x v="0"/>
    <s v="US"/>
    <s v="USD"/>
    <n v="1357545600"/>
    <n v="1354790790"/>
    <x v="1036"/>
    <d v="2013-01-07T03:00:00"/>
    <b v="0"/>
    <n v="211"/>
    <b v="1"/>
    <s v="music/electronic music"/>
    <n v="1.1236044444444444"/>
    <n v="23.963127962085309"/>
    <x v="4"/>
    <s v="electronic music"/>
  </r>
  <r>
    <n v="1021"/>
    <x v="0"/>
    <s v="US"/>
    <s v="USD"/>
    <n v="1431925200"/>
    <n v="1429991062"/>
    <x v="1037"/>
    <d v="2015-05-18T00:00:00"/>
    <b v="0"/>
    <n v="21"/>
    <b v="1"/>
    <s v="music/electronic music"/>
    <n v="1.0209999999999999"/>
    <n v="48.61904761904762"/>
    <x v="4"/>
    <s v="electronic music"/>
  </r>
  <r>
    <n v="2180"/>
    <x v="0"/>
    <s v="US"/>
    <s v="USD"/>
    <n v="1458362023"/>
    <n v="1455773623"/>
    <x v="1038"/>
    <d v="2016-03-18T23:33:43"/>
    <b v="0"/>
    <n v="61"/>
    <b v="1"/>
    <s v="music/electronic music"/>
    <n v="1.4533333333333334"/>
    <n v="35.73770491803279"/>
    <x v="4"/>
    <s v="electronic music"/>
  </r>
  <r>
    <n v="641"/>
    <x v="0"/>
    <s v="US"/>
    <s v="USD"/>
    <n v="1481615940"/>
    <n v="1479436646"/>
    <x v="1039"/>
    <d v="2016-12-13T02:59:00"/>
    <b v="0"/>
    <n v="30"/>
    <b v="1"/>
    <s v="music/electronic music"/>
    <n v="1.282"/>
    <n v="21.366666666666667"/>
    <x v="4"/>
    <s v="electronic music"/>
  </r>
  <r>
    <n v="250"/>
    <x v="1"/>
    <s v="US"/>
    <s v="USD"/>
    <n v="1472317209"/>
    <n v="1469725209"/>
    <x v="1040"/>
    <d v="2016-08-27T12:00:09"/>
    <b v="0"/>
    <n v="1"/>
    <b v="0"/>
    <s v="journalism/audio"/>
    <n v="2.9411764705882353E-3"/>
    <n v="250"/>
    <x v="5"/>
    <s v="audio"/>
  </r>
  <r>
    <n v="0"/>
    <x v="1"/>
    <s v="US"/>
    <s v="USD"/>
    <n v="1406769992"/>
    <n v="1405041992"/>
    <x v="1041"/>
    <d v="2014-07-30T20:26:32"/>
    <b v="0"/>
    <n v="0"/>
    <b v="0"/>
    <s v="journalism/audio"/>
    <n v="0"/>
    <s v="-"/>
    <x v="5"/>
    <s v="audio"/>
  </r>
  <r>
    <n v="10"/>
    <x v="1"/>
    <s v="US"/>
    <s v="USD"/>
    <n v="1410516000"/>
    <n v="1406824948"/>
    <x v="1042"/>
    <d v="2014-09-12T05:00:00"/>
    <b v="0"/>
    <n v="1"/>
    <b v="0"/>
    <s v="journalism/audio"/>
    <n v="1.5384615384615385E-2"/>
    <n v="10"/>
    <x v="5"/>
    <s v="audio"/>
  </r>
  <r>
    <n v="8537"/>
    <x v="1"/>
    <s v="US"/>
    <s v="USD"/>
    <n v="1432101855"/>
    <n v="1429509855"/>
    <x v="1043"/>
    <d v="2015-05-20T01:04:15"/>
    <b v="0"/>
    <n v="292"/>
    <b v="0"/>
    <s v="journalism/audio"/>
    <n v="8.5370000000000001E-2"/>
    <n v="29.236301369863014"/>
    <x v="5"/>
    <s v="audio"/>
  </r>
  <r>
    <n v="6"/>
    <x v="1"/>
    <s v="US"/>
    <s v="USD"/>
    <n v="1425587220"/>
    <n v="1420668801"/>
    <x v="1044"/>
    <d v="2015-03-05T15:27:00"/>
    <b v="0"/>
    <n v="2"/>
    <b v="0"/>
    <s v="journalism/audio"/>
    <n v="8.571428571428571E-4"/>
    <n v="3"/>
    <x v="5"/>
    <s v="audio"/>
  </r>
  <r>
    <n v="266"/>
    <x v="1"/>
    <s v="US"/>
    <s v="USD"/>
    <n v="1408827550"/>
    <n v="1406235550"/>
    <x v="1045"/>
    <d v="2014-08-23T15:59:10"/>
    <b v="0"/>
    <n v="8"/>
    <b v="0"/>
    <s v="journalism/audio"/>
    <n v="2.6599999999999999E-2"/>
    <n v="33.25"/>
    <x v="5"/>
    <s v="audio"/>
  </r>
  <r>
    <n v="0"/>
    <x v="1"/>
    <s v="DE"/>
    <s v="EUR"/>
    <n v="1451161560"/>
    <n v="1447273560"/>
    <x v="1046"/>
    <d v="2015-12-26T15:26:00"/>
    <b v="0"/>
    <n v="0"/>
    <b v="0"/>
    <s v="journalism/audio"/>
    <n v="0"/>
    <s v="-"/>
    <x v="5"/>
    <s v="audio"/>
  </r>
  <r>
    <n v="1"/>
    <x v="1"/>
    <s v="US"/>
    <s v="USD"/>
    <n v="1415219915"/>
    <n v="1412624315"/>
    <x v="1047"/>
    <d v="2014-11-05T15:38:35"/>
    <b v="0"/>
    <n v="1"/>
    <b v="0"/>
    <s v="journalism/audio"/>
    <n v="5.0000000000000001E-4"/>
    <n v="1"/>
    <x v="5"/>
    <s v="audio"/>
  </r>
  <r>
    <n v="212"/>
    <x v="1"/>
    <s v="US"/>
    <s v="USD"/>
    <n v="1474766189"/>
    <n v="1471310189"/>
    <x v="1048"/>
    <d v="2016-09-24T20:16:29"/>
    <b v="0"/>
    <n v="4"/>
    <b v="0"/>
    <s v="journalism/audio"/>
    <n v="1.4133333333333333E-2"/>
    <n v="53"/>
    <x v="5"/>
    <s v="audio"/>
  </r>
  <r>
    <n v="0"/>
    <x v="1"/>
    <s v="US"/>
    <s v="USD"/>
    <n v="1455272445"/>
    <n v="1452680445"/>
    <x v="1049"/>
    <d v="2016-02-12T05:20:45"/>
    <b v="0"/>
    <n v="0"/>
    <b v="0"/>
    <s v="journalism/audio"/>
    <n v="0"/>
    <s v="-"/>
    <x v="5"/>
    <s v="audio"/>
  </r>
  <r>
    <n v="0"/>
    <x v="1"/>
    <s v="US"/>
    <s v="USD"/>
    <n v="1442257677"/>
    <n v="1439665677"/>
    <x v="1050"/>
    <d v="2015-09-14T14:07:57"/>
    <b v="0"/>
    <n v="0"/>
    <b v="0"/>
    <s v="journalism/audio"/>
    <n v="0"/>
    <s v="-"/>
    <x v="5"/>
    <s v="audio"/>
  </r>
  <r>
    <n v="0"/>
    <x v="1"/>
    <s v="US"/>
    <s v="USD"/>
    <n v="1409098825"/>
    <n v="1406679625"/>
    <x v="1051"/>
    <d v="2014-08-26T19:20:25"/>
    <b v="0"/>
    <n v="0"/>
    <b v="0"/>
    <s v="journalism/audio"/>
    <n v="0"/>
    <s v="-"/>
    <x v="5"/>
    <s v="audio"/>
  </r>
  <r>
    <n v="0"/>
    <x v="1"/>
    <s v="US"/>
    <s v="USD"/>
    <n v="1465243740"/>
    <n v="1461438495"/>
    <x v="1052"/>
    <d v="2016-06-06T15:09:00"/>
    <b v="0"/>
    <n v="0"/>
    <b v="0"/>
    <s v="journalism/audio"/>
    <n v="0"/>
    <s v="-"/>
    <x v="5"/>
    <s v="audio"/>
  </r>
  <r>
    <n v="15"/>
    <x v="1"/>
    <s v="US"/>
    <s v="USD"/>
    <n v="1488773332"/>
    <n v="1486613332"/>
    <x v="1053"/>
    <d v="2017-03-05T23:08:52"/>
    <b v="0"/>
    <n v="1"/>
    <b v="0"/>
    <s v="journalism/audio"/>
    <n v="0.01"/>
    <n v="15"/>
    <x v="5"/>
    <s v="audio"/>
  </r>
  <r>
    <n v="0"/>
    <x v="1"/>
    <s v="US"/>
    <s v="USD"/>
    <n v="1407708000"/>
    <n v="1405110399"/>
    <x v="1054"/>
    <d v="2014-08-10T17:00:00"/>
    <b v="0"/>
    <n v="0"/>
    <b v="0"/>
    <s v="journalism/audio"/>
    <n v="0"/>
    <s v="-"/>
    <x v="5"/>
    <s v="audio"/>
  </r>
  <r>
    <n v="0"/>
    <x v="1"/>
    <s v="US"/>
    <s v="USD"/>
    <n v="1457394545"/>
    <n v="1454802545"/>
    <x v="1055"/>
    <d v="2016-03-07T18:49:05"/>
    <b v="0"/>
    <n v="0"/>
    <b v="0"/>
    <s v="journalism/audio"/>
    <n v="0"/>
    <s v="-"/>
    <x v="5"/>
    <s v="audio"/>
  </r>
  <r>
    <n v="0"/>
    <x v="1"/>
    <s v="US"/>
    <s v="USD"/>
    <n v="1429892177"/>
    <n v="1424711777"/>
    <x v="1056"/>
    <d v="2015-04-24T11:16:17"/>
    <b v="0"/>
    <n v="0"/>
    <b v="0"/>
    <s v="journalism/audio"/>
    <n v="0"/>
    <s v="-"/>
    <x v="5"/>
    <s v="audio"/>
  </r>
  <r>
    <n v="0"/>
    <x v="1"/>
    <s v="US"/>
    <s v="USD"/>
    <n v="1480888483"/>
    <n v="1478292883"/>
    <x v="1057"/>
    <d v="2016-12-04T16:54:43"/>
    <b v="0"/>
    <n v="0"/>
    <b v="0"/>
    <s v="journalism/audio"/>
    <n v="0"/>
    <s v="-"/>
    <x v="5"/>
    <s v="audio"/>
  </r>
  <r>
    <n v="0"/>
    <x v="1"/>
    <s v="US"/>
    <s v="USD"/>
    <n v="1427328000"/>
    <n v="1423777043"/>
    <x v="1058"/>
    <d v="2015-03-25T19:00:00"/>
    <b v="0"/>
    <n v="0"/>
    <b v="0"/>
    <s v="journalism/audio"/>
    <n v="0"/>
    <s v="-"/>
    <x v="5"/>
    <s v="audio"/>
  </r>
  <r>
    <n v="0"/>
    <x v="1"/>
    <s v="US"/>
    <s v="USD"/>
    <n v="1426269456"/>
    <n v="1423681056"/>
    <x v="1059"/>
    <d v="2015-03-13T12:57:36"/>
    <b v="0"/>
    <n v="0"/>
    <b v="0"/>
    <s v="journalism/audio"/>
    <n v="0"/>
    <s v="-"/>
    <x v="5"/>
    <s v="audio"/>
  </r>
  <r>
    <n v="50"/>
    <x v="1"/>
    <s v="US"/>
    <s v="USD"/>
    <n v="1429134893"/>
    <n v="1426542893"/>
    <x v="1060"/>
    <d v="2015-04-15T16:54:53"/>
    <b v="0"/>
    <n v="1"/>
    <b v="0"/>
    <s v="journalism/audio"/>
    <n v="0.01"/>
    <n v="50"/>
    <x v="5"/>
    <s v="audio"/>
  </r>
  <r>
    <n v="0"/>
    <x v="1"/>
    <s v="US"/>
    <s v="USD"/>
    <n v="1462150800"/>
    <n v="1456987108"/>
    <x v="1061"/>
    <d v="2016-05-01T20:00:00"/>
    <b v="0"/>
    <n v="0"/>
    <b v="0"/>
    <s v="journalism/audio"/>
    <n v="0"/>
    <s v="-"/>
    <x v="5"/>
    <s v="audio"/>
  </r>
  <r>
    <n v="190"/>
    <x v="1"/>
    <s v="US"/>
    <s v="USD"/>
    <n v="1468351341"/>
    <n v="1467746541"/>
    <x v="1062"/>
    <d v="2016-07-12T14:22:21"/>
    <b v="0"/>
    <n v="4"/>
    <b v="0"/>
    <s v="journalism/audio"/>
    <n v="0.95477386934673369"/>
    <n v="47.5"/>
    <x v="5"/>
    <s v="audio"/>
  </r>
  <r>
    <n v="0"/>
    <x v="1"/>
    <s v="US"/>
    <s v="USD"/>
    <n v="1472604262"/>
    <n v="1470012262"/>
    <x v="1063"/>
    <d v="2016-08-30T19:44:22"/>
    <b v="0"/>
    <n v="0"/>
    <b v="0"/>
    <s v="journalism/audio"/>
    <n v="0"/>
    <s v="-"/>
    <x v="5"/>
    <s v="audio"/>
  </r>
  <r>
    <n v="8077"/>
    <x v="2"/>
    <s v="US"/>
    <s v="USD"/>
    <n v="1373174903"/>
    <n v="1369286903"/>
    <x v="1064"/>
    <d v="2013-07-07T00:28:23"/>
    <b v="0"/>
    <n v="123"/>
    <b v="0"/>
    <s v="games/video games"/>
    <n v="8.9744444444444446E-2"/>
    <n v="65.666666666666671"/>
    <x v="6"/>
    <s v="video games"/>
  </r>
  <r>
    <n v="81"/>
    <x v="2"/>
    <s v="AU"/>
    <s v="AUD"/>
    <n v="1392800922"/>
    <n v="1390381722"/>
    <x v="1065"/>
    <d v="2014-02-19T04:08:42"/>
    <b v="0"/>
    <n v="5"/>
    <b v="0"/>
    <s v="games/video games"/>
    <n v="2.7E-2"/>
    <n v="16.2"/>
    <x v="6"/>
    <s v="video games"/>
  </r>
  <r>
    <n v="5051"/>
    <x v="2"/>
    <s v="US"/>
    <s v="USD"/>
    <n v="1375657582"/>
    <n v="1371769582"/>
    <x v="1066"/>
    <d v="2013-08-04T18:06:22"/>
    <b v="0"/>
    <n v="148"/>
    <b v="0"/>
    <s v="games/video games"/>
    <n v="3.3673333333333333E-2"/>
    <n v="34.128378378378379"/>
    <x v="6"/>
    <s v="video games"/>
  </r>
  <r>
    <n v="130"/>
    <x v="2"/>
    <s v="US"/>
    <s v="USD"/>
    <n v="1387657931"/>
    <n v="1385065931"/>
    <x v="1067"/>
    <d v="2013-12-21T15:32:11"/>
    <b v="0"/>
    <n v="10"/>
    <b v="0"/>
    <s v="games/video games"/>
    <n v="0.26"/>
    <n v="13"/>
    <x v="6"/>
    <s v="video games"/>
  </r>
  <r>
    <n v="45"/>
    <x v="2"/>
    <s v="US"/>
    <s v="USD"/>
    <n v="1460274864"/>
    <n v="1457686464"/>
    <x v="1068"/>
    <d v="2016-04-10T02:54:24"/>
    <b v="0"/>
    <n v="4"/>
    <b v="0"/>
    <s v="games/video games"/>
    <n v="1.5E-3"/>
    <n v="11.25"/>
    <x v="6"/>
    <s v="video games"/>
  </r>
  <r>
    <n v="850"/>
    <x v="2"/>
    <s v="US"/>
    <s v="USD"/>
    <n v="1385447459"/>
    <n v="1382679059"/>
    <x v="1069"/>
    <d v="2013-11-26T01:30:59"/>
    <b v="0"/>
    <n v="21"/>
    <b v="0"/>
    <s v="games/video games"/>
    <n v="0.38636363636363635"/>
    <n v="40.476190476190474"/>
    <x v="6"/>
    <s v="video games"/>
  </r>
  <r>
    <n v="70"/>
    <x v="2"/>
    <s v="US"/>
    <s v="USD"/>
    <n v="1349050622"/>
    <n v="1347322622"/>
    <x v="1070"/>
    <d v="2012-09-30T19:17:02"/>
    <b v="0"/>
    <n v="2"/>
    <b v="0"/>
    <s v="games/video games"/>
    <n v="7.0000000000000001E-3"/>
    <n v="35"/>
    <x v="6"/>
    <s v="video games"/>
  </r>
  <r>
    <n v="0"/>
    <x v="2"/>
    <s v="NO"/>
    <s v="NOK"/>
    <n v="1447787093"/>
    <n v="1445191493"/>
    <x v="1071"/>
    <d v="2015-11-17T14:04:53"/>
    <b v="0"/>
    <n v="0"/>
    <b v="0"/>
    <s v="games/video games"/>
    <n v="0"/>
    <s v="-"/>
    <x v="6"/>
    <s v="video games"/>
  </r>
  <r>
    <n v="51"/>
    <x v="2"/>
    <s v="US"/>
    <s v="USD"/>
    <n v="1391630297"/>
    <n v="1389038297"/>
    <x v="1072"/>
    <d v="2014-02-05T14:58:17"/>
    <b v="0"/>
    <n v="4"/>
    <b v="0"/>
    <s v="games/video games"/>
    <n v="6.8000000000000005E-4"/>
    <n v="12.75"/>
    <x v="6"/>
    <s v="video games"/>
  </r>
  <r>
    <n v="10"/>
    <x v="2"/>
    <s v="US"/>
    <s v="USD"/>
    <n v="1318806541"/>
    <n v="1316214541"/>
    <x v="1073"/>
    <d v="2011-10-16T18:09:01"/>
    <b v="0"/>
    <n v="1"/>
    <b v="0"/>
    <s v="games/video games"/>
    <n v="1.3333333333333334E-2"/>
    <n v="10"/>
    <x v="6"/>
    <s v="video games"/>
  </r>
  <r>
    <n v="3407"/>
    <x v="2"/>
    <s v="US"/>
    <s v="USD"/>
    <n v="1388808545"/>
    <n v="1386216545"/>
    <x v="1074"/>
    <d v="2014-01-03T23:09:05"/>
    <b v="0"/>
    <n v="30"/>
    <b v="0"/>
    <s v="games/video games"/>
    <n v="6.3092592592592589E-2"/>
    <n v="113.56666666666666"/>
    <x v="6"/>
    <s v="video games"/>
  </r>
  <r>
    <n v="45"/>
    <x v="2"/>
    <s v="US"/>
    <s v="USD"/>
    <n v="1336340516"/>
    <n v="1333748516"/>
    <x v="1075"/>
    <d v="2012-05-06T16:41:56"/>
    <b v="0"/>
    <n v="3"/>
    <b v="0"/>
    <s v="games/video games"/>
    <n v="4.4999999999999998E-2"/>
    <n v="15"/>
    <x v="6"/>
    <s v="video games"/>
  </r>
  <r>
    <n v="47074"/>
    <x v="2"/>
    <s v="US"/>
    <s v="USD"/>
    <n v="1410426250"/>
    <n v="1405674250"/>
    <x v="1076"/>
    <d v="2014-09-11T04:04:10"/>
    <b v="0"/>
    <n v="975"/>
    <b v="0"/>
    <s v="games/video games"/>
    <n v="0.62765333333333329"/>
    <n v="48.281025641025643"/>
    <x v="6"/>
    <s v="video games"/>
  </r>
  <r>
    <n v="7344"/>
    <x v="2"/>
    <s v="US"/>
    <s v="USD"/>
    <n v="1452744011"/>
    <n v="1450152011"/>
    <x v="1077"/>
    <d v="2016-01-13T23:00:11"/>
    <b v="0"/>
    <n v="167"/>
    <b v="0"/>
    <s v="games/video games"/>
    <n v="0.29376000000000002"/>
    <n v="43.976047904191617"/>
    <x v="6"/>
    <s v="video games"/>
  </r>
  <r>
    <n v="45"/>
    <x v="2"/>
    <s v="US"/>
    <s v="USD"/>
    <n v="1311309721"/>
    <n v="1307421721"/>
    <x v="1078"/>
    <d v="2011-07-21T23:42:01"/>
    <b v="0"/>
    <n v="5"/>
    <b v="0"/>
    <s v="games/video games"/>
    <n v="7.4999999999999997E-2"/>
    <n v="9"/>
    <x v="6"/>
    <s v="video games"/>
  </r>
  <r>
    <n v="678"/>
    <x v="2"/>
    <s v="DE"/>
    <s v="EUR"/>
    <n v="1463232936"/>
    <n v="1461072936"/>
    <x v="1079"/>
    <d v="2016-05-14T08:35:36"/>
    <b v="0"/>
    <n v="18"/>
    <b v="0"/>
    <s v="games/video games"/>
    <n v="2.6076923076923077E-2"/>
    <n v="37.666666666666664"/>
    <x v="6"/>
    <s v="video games"/>
  </r>
  <r>
    <n v="1821"/>
    <x v="2"/>
    <s v="US"/>
    <s v="USD"/>
    <n v="1399778333"/>
    <n v="1397186333"/>
    <x v="1080"/>
    <d v="2014-05-10T22:18:53"/>
    <b v="0"/>
    <n v="98"/>
    <b v="0"/>
    <s v="games/video games"/>
    <n v="9.1050000000000006E-2"/>
    <n v="18.581632653061224"/>
    <x v="6"/>
    <s v="video games"/>
  </r>
  <r>
    <n v="12"/>
    <x v="2"/>
    <s v="US"/>
    <s v="USD"/>
    <n v="1422483292"/>
    <n v="1419891292"/>
    <x v="1081"/>
    <d v="2015-01-28T17:14:52"/>
    <b v="0"/>
    <n v="4"/>
    <b v="0"/>
    <s v="games/video games"/>
    <n v="1.7647058823529413E-4"/>
    <n v="3"/>
    <x v="6"/>
    <s v="video games"/>
  </r>
  <r>
    <n v="56"/>
    <x v="2"/>
    <s v="US"/>
    <s v="USD"/>
    <n v="1344635088"/>
    <n v="1342043088"/>
    <x v="1082"/>
    <d v="2012-08-10T16:44:48"/>
    <b v="0"/>
    <n v="3"/>
    <b v="0"/>
    <s v="games/video games"/>
    <n v="5.5999999999999999E-3"/>
    <n v="18.666666666666668"/>
    <x v="6"/>
    <s v="video games"/>
  </r>
  <r>
    <n v="410"/>
    <x v="2"/>
    <s v="CA"/>
    <s v="CAD"/>
    <n v="1406994583"/>
    <n v="1401810583"/>
    <x v="1083"/>
    <d v="2014-08-02T10:49:43"/>
    <b v="0"/>
    <n v="1"/>
    <b v="0"/>
    <s v="games/video games"/>
    <n v="8.2000000000000007E-3"/>
    <n v="410"/>
    <x v="6"/>
    <s v="video games"/>
  </r>
  <r>
    <n v="0"/>
    <x v="2"/>
    <s v="US"/>
    <s v="USD"/>
    <n v="1407534804"/>
    <n v="1404942804"/>
    <x v="1084"/>
    <d v="2014-08-08T16:53:24"/>
    <b v="0"/>
    <n v="0"/>
    <b v="0"/>
    <s v="games/video games"/>
    <n v="0"/>
    <s v="-"/>
    <x v="6"/>
    <s v="video games"/>
  </r>
  <r>
    <n v="1026"/>
    <x v="2"/>
    <s v="CA"/>
    <s v="CAD"/>
    <n v="1457967975"/>
    <n v="1455379575"/>
    <x v="1085"/>
    <d v="2016-03-14T10:06:15"/>
    <b v="0"/>
    <n v="9"/>
    <b v="0"/>
    <s v="games/video games"/>
    <n v="3.4200000000000001E-2"/>
    <n v="114"/>
    <x v="6"/>
    <s v="video games"/>
  </r>
  <r>
    <n v="15"/>
    <x v="2"/>
    <s v="US"/>
    <s v="USD"/>
    <n v="1408913291"/>
    <n v="1406321291"/>
    <x v="1086"/>
    <d v="2014-08-24T15:48:11"/>
    <b v="0"/>
    <n v="2"/>
    <b v="0"/>
    <s v="games/video games"/>
    <n v="8.3333333333333339E-4"/>
    <n v="7.5"/>
    <x v="6"/>
    <s v="video games"/>
  </r>
  <r>
    <n v="0"/>
    <x v="2"/>
    <s v="US"/>
    <s v="USD"/>
    <n v="1402852087"/>
    <n v="1400260087"/>
    <x v="1087"/>
    <d v="2014-06-15T12:08:07"/>
    <b v="0"/>
    <n v="0"/>
    <b v="0"/>
    <s v="games/video games"/>
    <n v="0"/>
    <s v="-"/>
    <x v="6"/>
    <s v="video games"/>
  </r>
  <r>
    <n v="6382.34"/>
    <x v="2"/>
    <s v="US"/>
    <s v="USD"/>
    <n v="1398366667"/>
    <n v="1395774667"/>
    <x v="1088"/>
    <d v="2014-04-24T14:11:07"/>
    <b v="0"/>
    <n v="147"/>
    <b v="0"/>
    <s v="games/video games"/>
    <n v="0.14182977777777778"/>
    <n v="43.41727891156463"/>
    <x v="6"/>
    <s v="video games"/>
  </r>
  <r>
    <n v="1174"/>
    <x v="2"/>
    <s v="FR"/>
    <s v="EUR"/>
    <n v="1435293175"/>
    <n v="1432701175"/>
    <x v="1089"/>
    <d v="2015-06-25T23:32:55"/>
    <b v="0"/>
    <n v="49"/>
    <b v="0"/>
    <s v="games/video games"/>
    <n v="7.8266666666666665E-2"/>
    <n v="23.959183673469386"/>
    <x v="6"/>
    <s v="video games"/>
  </r>
  <r>
    <n v="5"/>
    <x v="2"/>
    <s v="AU"/>
    <s v="AUD"/>
    <n v="1432873653"/>
    <n v="1430281653"/>
    <x v="1090"/>
    <d v="2015-05-28T23:27:33"/>
    <b v="0"/>
    <n v="1"/>
    <b v="0"/>
    <s v="games/video games"/>
    <n v="3.8464497269020693E-4"/>
    <n v="5"/>
    <x v="6"/>
    <s v="video games"/>
  </r>
  <r>
    <n v="25"/>
    <x v="2"/>
    <s v="GB"/>
    <s v="GBP"/>
    <n v="1460313672"/>
    <n v="1457725272"/>
    <x v="1091"/>
    <d v="2016-04-10T13:41:12"/>
    <b v="0"/>
    <n v="2"/>
    <b v="0"/>
    <s v="games/video games"/>
    <n v="0.125"/>
    <n v="12.5"/>
    <x v="6"/>
    <s v="video games"/>
  </r>
  <r>
    <n v="21"/>
    <x v="2"/>
    <s v="US"/>
    <s v="USD"/>
    <n v="1357432638"/>
    <n v="1354840638"/>
    <x v="1092"/>
    <d v="2013-01-05T19:37:18"/>
    <b v="0"/>
    <n v="7"/>
    <b v="0"/>
    <s v="games/video games"/>
    <n v="1.0500000000000001E-2"/>
    <n v="3"/>
    <x v="6"/>
    <s v="video games"/>
  </r>
  <r>
    <n v="42.25"/>
    <x v="2"/>
    <s v="CA"/>
    <s v="CAD"/>
    <n v="1455232937"/>
    <n v="1453936937"/>
    <x v="1093"/>
    <d v="2016-02-11T18:22:17"/>
    <b v="0"/>
    <n v="4"/>
    <b v="0"/>
    <s v="games/video games"/>
    <n v="0.14083333333333334"/>
    <n v="10.5625"/>
    <x v="6"/>
    <s v="video games"/>
  </r>
  <r>
    <n v="3294.01"/>
    <x v="2"/>
    <s v="US"/>
    <s v="USD"/>
    <n v="1318180033"/>
    <n v="1315588033"/>
    <x v="1094"/>
    <d v="2011-10-09T12:07:13"/>
    <b v="0"/>
    <n v="27"/>
    <b v="0"/>
    <s v="games/video games"/>
    <n v="0.18300055555555556"/>
    <n v="122.00037037037038"/>
    <x v="6"/>
    <s v="video games"/>
  </r>
  <r>
    <n v="25174"/>
    <x v="2"/>
    <s v="US"/>
    <s v="USD"/>
    <n v="1377867220"/>
    <n v="1375275220"/>
    <x v="1095"/>
    <d v="2013-08-30T07:53:40"/>
    <b v="0"/>
    <n v="94"/>
    <b v="0"/>
    <s v="games/video games"/>
    <n v="5.0347999999999997E-2"/>
    <n v="267.80851063829789"/>
    <x v="6"/>
    <s v="video games"/>
  </r>
  <r>
    <n v="2152"/>
    <x v="2"/>
    <s v="US"/>
    <s v="USD"/>
    <n v="1412393400"/>
    <n v="1409747154"/>
    <x v="1096"/>
    <d v="2014-10-03T22:30:00"/>
    <b v="0"/>
    <n v="29"/>
    <b v="0"/>
    <s v="games/video games"/>
    <n v="0.17933333333333334"/>
    <n v="74.206896551724142"/>
    <x v="6"/>
    <s v="video games"/>
  </r>
  <r>
    <n v="47"/>
    <x v="2"/>
    <s v="US"/>
    <s v="USD"/>
    <n v="1393786877"/>
    <n v="1390330877"/>
    <x v="1097"/>
    <d v="2014-03-02T14:01:17"/>
    <b v="0"/>
    <n v="7"/>
    <b v="0"/>
    <s v="games/video games"/>
    <n v="4.6999999999999999E-4"/>
    <n v="6.7142857142857144"/>
    <x v="6"/>
    <s v="video games"/>
  </r>
  <r>
    <n v="1803"/>
    <x v="2"/>
    <s v="US"/>
    <s v="USD"/>
    <n v="1397413095"/>
    <n v="1394821095"/>
    <x v="1098"/>
    <d v="2014-04-13T13:18:15"/>
    <b v="0"/>
    <n v="22"/>
    <b v="0"/>
    <s v="games/video games"/>
    <n v="7.2120000000000004E-2"/>
    <n v="81.954545454545453"/>
    <x v="6"/>
    <s v="video games"/>
  </r>
  <r>
    <n v="25"/>
    <x v="2"/>
    <s v="GB"/>
    <s v="GBP"/>
    <n v="1431547468"/>
    <n v="1428955468"/>
    <x v="1099"/>
    <d v="2015-05-13T15:04:28"/>
    <b v="0"/>
    <n v="1"/>
    <b v="0"/>
    <s v="games/video games"/>
    <n v="5.0000000000000001E-3"/>
    <n v="25"/>
    <x v="6"/>
    <s v="video games"/>
  </r>
  <r>
    <n v="100"/>
    <x v="2"/>
    <s v="DE"/>
    <s v="EUR"/>
    <n v="1455417571"/>
    <n v="1452825571"/>
    <x v="1100"/>
    <d v="2016-02-13T21:39:31"/>
    <b v="0"/>
    <n v="10"/>
    <b v="0"/>
    <s v="games/video games"/>
    <n v="2.5000000000000001E-2"/>
    <n v="10"/>
    <x v="6"/>
    <s v="video games"/>
  </r>
  <r>
    <n v="41"/>
    <x v="2"/>
    <s v="US"/>
    <s v="USD"/>
    <n v="1468519920"/>
    <n v="1466188338"/>
    <x v="1101"/>
    <d v="2016-07-14T13:12:00"/>
    <b v="0"/>
    <n v="6"/>
    <b v="0"/>
    <s v="games/video games"/>
    <n v="4.0999999999999999E-4"/>
    <n v="6.833333333333333"/>
    <x v="6"/>
    <s v="video games"/>
  </r>
  <r>
    <n v="425"/>
    <x v="2"/>
    <s v="US"/>
    <s v="USD"/>
    <n v="1386568740"/>
    <n v="1383095125"/>
    <x v="1102"/>
    <d v="2013-12-09T00:59:00"/>
    <b v="0"/>
    <n v="24"/>
    <b v="0"/>
    <s v="games/video games"/>
    <n v="5.3124999999999999E-2"/>
    <n v="17.708333333333332"/>
    <x v="6"/>
    <s v="video games"/>
  </r>
  <r>
    <n v="243"/>
    <x v="2"/>
    <s v="US"/>
    <s v="USD"/>
    <n v="1466227190"/>
    <n v="1461043190"/>
    <x v="1103"/>
    <d v="2016-06-18T00:19:50"/>
    <b v="0"/>
    <n v="15"/>
    <b v="0"/>
    <s v="games/video games"/>
    <n v="1.6199999999999999E-2"/>
    <n v="16.2"/>
    <x v="6"/>
    <s v="video games"/>
  </r>
  <r>
    <n v="2971"/>
    <x v="2"/>
    <s v="GB"/>
    <s v="GBP"/>
    <n v="1402480221"/>
    <n v="1399888221"/>
    <x v="1104"/>
    <d v="2014-06-11T04:50:21"/>
    <b v="0"/>
    <n v="37"/>
    <b v="0"/>
    <s v="games/video games"/>
    <n v="4.9516666666666667E-2"/>
    <n v="80.297297297297291"/>
    <x v="6"/>
    <s v="video games"/>
  </r>
  <r>
    <n v="1431"/>
    <x v="2"/>
    <s v="US"/>
    <s v="USD"/>
    <n v="1395627327"/>
    <n v="1393038927"/>
    <x v="1105"/>
    <d v="2014-03-23T21:15:27"/>
    <b v="0"/>
    <n v="20"/>
    <b v="0"/>
    <s v="games/video games"/>
    <n v="1.5900000000000001E-3"/>
    <n v="71.55"/>
    <x v="6"/>
    <s v="video games"/>
  </r>
  <r>
    <n v="165"/>
    <x v="2"/>
    <s v="US"/>
    <s v="USD"/>
    <n v="1333557975"/>
    <n v="1330969575"/>
    <x v="1106"/>
    <d v="2012-04-04T11:46:15"/>
    <b v="0"/>
    <n v="7"/>
    <b v="0"/>
    <s v="games/video games"/>
    <n v="0.41249999999999998"/>
    <n v="23.571428571428573"/>
    <x v="6"/>
    <s v="video games"/>
  </r>
  <r>
    <n v="0"/>
    <x v="2"/>
    <s v="US"/>
    <s v="USD"/>
    <n v="1406148024"/>
    <n v="1403556024"/>
    <x v="1107"/>
    <d v="2014-07-23T15:40:24"/>
    <b v="0"/>
    <n v="0"/>
    <b v="0"/>
    <s v="games/video games"/>
    <n v="0"/>
    <s v="-"/>
    <x v="6"/>
    <s v="video games"/>
  </r>
  <r>
    <n v="732.5"/>
    <x v="2"/>
    <s v="US"/>
    <s v="USD"/>
    <n v="1334326635"/>
    <n v="1329146235"/>
    <x v="1108"/>
    <d v="2012-04-13T09:17:15"/>
    <b v="0"/>
    <n v="21"/>
    <b v="0"/>
    <s v="games/video games"/>
    <n v="2.93E-2"/>
    <n v="34.88095238095238"/>
    <x v="6"/>
    <s v="video games"/>
  </r>
  <r>
    <n v="45"/>
    <x v="2"/>
    <s v="US"/>
    <s v="USD"/>
    <n v="1479495790"/>
    <n v="1476900190"/>
    <x v="1109"/>
    <d v="2016-11-18T14:03:10"/>
    <b v="0"/>
    <n v="3"/>
    <b v="0"/>
    <s v="games/video games"/>
    <n v="4.4999999999999997E-3"/>
    <n v="15"/>
    <x v="6"/>
    <s v="video games"/>
  </r>
  <r>
    <n v="255"/>
    <x v="2"/>
    <s v="US"/>
    <s v="USD"/>
    <n v="1354919022"/>
    <n v="1352327022"/>
    <x v="1110"/>
    <d v="2012-12-07T17:23:42"/>
    <b v="0"/>
    <n v="11"/>
    <b v="0"/>
    <s v="games/video games"/>
    <n v="5.1000000000000004E-3"/>
    <n v="23.181818181818183"/>
    <x v="6"/>
    <s v="video games"/>
  </r>
  <r>
    <n v="1"/>
    <x v="2"/>
    <s v="US"/>
    <s v="USD"/>
    <n v="1452228790"/>
    <n v="1449636790"/>
    <x v="1111"/>
    <d v="2016-01-07T23:53:10"/>
    <b v="0"/>
    <n v="1"/>
    <b v="0"/>
    <s v="games/video games"/>
    <n v="4.0000000000000002E-4"/>
    <n v="1"/>
    <x v="6"/>
    <s v="video games"/>
  </r>
  <r>
    <n v="31272.92"/>
    <x v="2"/>
    <s v="US"/>
    <s v="USD"/>
    <n v="1421656200"/>
    <n v="1416507211"/>
    <x v="1112"/>
    <d v="2015-01-19T03:30:00"/>
    <b v="0"/>
    <n v="312"/>
    <b v="0"/>
    <s v="games/video games"/>
    <n v="0.35537409090909089"/>
    <n v="100.23371794871794"/>
    <x v="6"/>
    <s v="video games"/>
  </r>
  <r>
    <n v="5"/>
    <x v="2"/>
    <s v="GB"/>
    <s v="GBP"/>
    <n v="1408058820"/>
    <n v="1405466820"/>
    <x v="1113"/>
    <d v="2014-08-14T18:27:00"/>
    <b v="0"/>
    <n v="1"/>
    <b v="0"/>
    <s v="games/video games"/>
    <n v="5.0000000000000001E-3"/>
    <n v="5"/>
    <x v="6"/>
    <s v="video games"/>
  </r>
  <r>
    <n v="10"/>
    <x v="2"/>
    <s v="GB"/>
    <s v="GBP"/>
    <n v="1381306687"/>
    <n v="1378714687"/>
    <x v="1114"/>
    <d v="2013-10-09T03:18:07"/>
    <b v="0"/>
    <n v="3"/>
    <b v="0"/>
    <s v="games/video games"/>
    <n v="1.6666666666666668E-3"/>
    <n v="3.3333333333333335"/>
    <x v="6"/>
    <s v="video games"/>
  </r>
  <r>
    <n v="53"/>
    <x v="2"/>
    <s v="US"/>
    <s v="USD"/>
    <n v="1459352495"/>
    <n v="1456764095"/>
    <x v="1115"/>
    <d v="2016-03-30T10:41:35"/>
    <b v="0"/>
    <n v="4"/>
    <b v="0"/>
    <s v="games/video games"/>
    <n v="1.325E-3"/>
    <n v="13.25"/>
    <x v="6"/>
    <s v="video games"/>
  </r>
  <r>
    <n v="178.52"/>
    <x v="2"/>
    <s v="US"/>
    <s v="USD"/>
    <n v="1339273208"/>
    <n v="1334089208"/>
    <x v="1116"/>
    <d v="2012-06-09T15:20:08"/>
    <b v="0"/>
    <n v="10"/>
    <b v="0"/>
    <s v="games/video games"/>
    <n v="3.5704000000000004E-4"/>
    <n v="17.852"/>
    <x v="6"/>
    <s v="video games"/>
  </r>
  <r>
    <n v="83"/>
    <x v="2"/>
    <s v="DE"/>
    <s v="EUR"/>
    <n v="1451053313"/>
    <n v="1448461313"/>
    <x v="1117"/>
    <d v="2015-12-25T09:21:53"/>
    <b v="0"/>
    <n v="8"/>
    <b v="0"/>
    <s v="games/video games"/>
    <n v="8.3000000000000004E-2"/>
    <n v="10.375"/>
    <x v="6"/>
    <s v="video games"/>
  </r>
  <r>
    <n v="109"/>
    <x v="2"/>
    <s v="AU"/>
    <s v="AUD"/>
    <n v="1396666779"/>
    <n v="1394078379"/>
    <x v="1118"/>
    <d v="2014-04-04T21:59:39"/>
    <b v="0"/>
    <n v="3"/>
    <b v="0"/>
    <s v="games/video games"/>
    <n v="2.4222222222222221E-2"/>
    <n v="36.333333333333336"/>
    <x v="6"/>
    <s v="video games"/>
  </r>
  <r>
    <n v="5"/>
    <x v="2"/>
    <s v="US"/>
    <s v="USD"/>
    <n v="1396810864"/>
    <n v="1395687664"/>
    <x v="1119"/>
    <d v="2014-04-06T14:01:04"/>
    <b v="0"/>
    <n v="1"/>
    <b v="0"/>
    <s v="games/video games"/>
    <n v="2.3809523809523812E-3"/>
    <n v="5"/>
    <x v="6"/>
    <s v="video games"/>
  </r>
  <r>
    <n v="0"/>
    <x v="2"/>
    <s v="US"/>
    <s v="USD"/>
    <n v="1319835400"/>
    <n v="1315947400"/>
    <x v="1120"/>
    <d v="2011-10-28T15:56:40"/>
    <b v="0"/>
    <n v="0"/>
    <b v="0"/>
    <s v="games/video games"/>
    <n v="0"/>
    <s v="-"/>
    <x v="6"/>
    <s v="video games"/>
  </r>
  <r>
    <n v="29"/>
    <x v="2"/>
    <s v="US"/>
    <s v="USD"/>
    <n v="1457904316"/>
    <n v="1455315916"/>
    <x v="1121"/>
    <d v="2016-03-13T16:25:16"/>
    <b v="0"/>
    <n v="5"/>
    <b v="0"/>
    <s v="games/video games"/>
    <n v="1.16E-4"/>
    <n v="5.8"/>
    <x v="6"/>
    <s v="video games"/>
  </r>
  <r>
    <n v="0"/>
    <x v="2"/>
    <s v="GB"/>
    <s v="GBP"/>
    <n v="1369932825"/>
    <n v="1368723225"/>
    <x v="1122"/>
    <d v="2013-05-30T11:53:45"/>
    <b v="0"/>
    <n v="0"/>
    <b v="0"/>
    <s v="games/video games"/>
    <n v="0"/>
    <s v="-"/>
    <x v="6"/>
    <s v="video games"/>
  </r>
  <r>
    <n v="11"/>
    <x v="2"/>
    <s v="US"/>
    <s v="USD"/>
    <n v="1397910848"/>
    <n v="1395318848"/>
    <x v="1123"/>
    <d v="2014-04-19T07:34:08"/>
    <b v="0"/>
    <n v="3"/>
    <b v="0"/>
    <s v="games/video games"/>
    <n v="2.2000000000000001E-3"/>
    <n v="3.6666666666666665"/>
    <x v="6"/>
    <s v="video games"/>
  </r>
  <r>
    <n v="425"/>
    <x v="2"/>
    <s v="US"/>
    <s v="USD"/>
    <n v="1430409651"/>
    <n v="1427817651"/>
    <x v="1124"/>
    <d v="2015-04-30T11:00:51"/>
    <b v="0"/>
    <n v="7"/>
    <b v="0"/>
    <s v="games/mobile games"/>
    <n v="4.7222222222222223E-3"/>
    <n v="60.714285714285715"/>
    <x v="6"/>
    <s v="mobile games"/>
  </r>
  <r>
    <n v="0"/>
    <x v="2"/>
    <s v="GB"/>
    <s v="GBP"/>
    <n v="1443193130"/>
    <n v="1438009130"/>
    <x v="1125"/>
    <d v="2015-09-25T09:58:50"/>
    <b v="0"/>
    <n v="0"/>
    <b v="0"/>
    <s v="games/mobile games"/>
    <n v="0"/>
    <s v="-"/>
    <x v="6"/>
    <s v="mobile games"/>
  </r>
  <r>
    <n v="10"/>
    <x v="2"/>
    <s v="US"/>
    <s v="USD"/>
    <n v="1468482694"/>
    <n v="1465890694"/>
    <x v="1126"/>
    <d v="2016-07-14T02:51:34"/>
    <b v="0"/>
    <n v="2"/>
    <b v="0"/>
    <s v="games/mobile games"/>
    <n v="5.0000000000000001E-3"/>
    <n v="5"/>
    <x v="6"/>
    <s v="mobile games"/>
  </r>
  <r>
    <n v="585"/>
    <x v="2"/>
    <s v="US"/>
    <s v="USD"/>
    <n v="1416000600"/>
    <n v="1413318600"/>
    <x v="1127"/>
    <d v="2014-11-14T16:30:00"/>
    <b v="0"/>
    <n v="23"/>
    <b v="0"/>
    <s v="games/mobile games"/>
    <n v="1.6714285714285713E-2"/>
    <n v="25.434782608695652"/>
    <x v="6"/>
    <s v="mobile games"/>
  </r>
  <r>
    <n v="1"/>
    <x v="2"/>
    <s v="GB"/>
    <s v="GBP"/>
    <n v="1407425717"/>
    <n v="1404833717"/>
    <x v="1128"/>
    <d v="2014-08-07T10:35:17"/>
    <b v="0"/>
    <n v="1"/>
    <b v="0"/>
    <s v="games/mobile games"/>
    <n v="1E-3"/>
    <n v="1"/>
    <x v="6"/>
    <s v="mobile games"/>
  </r>
  <r>
    <n v="21"/>
    <x v="2"/>
    <s v="US"/>
    <s v="USD"/>
    <n v="1465107693"/>
    <n v="1462515693"/>
    <x v="1129"/>
    <d v="2016-06-05T01:21:33"/>
    <b v="0"/>
    <n v="2"/>
    <b v="0"/>
    <s v="games/mobile games"/>
    <n v="1.0499999999999999E-3"/>
    <n v="10.5"/>
    <x v="6"/>
    <s v="mobile games"/>
  </r>
  <r>
    <n v="11"/>
    <x v="2"/>
    <s v="US"/>
    <s v="USD"/>
    <n v="1416963300"/>
    <n v="1411775700"/>
    <x v="1130"/>
    <d v="2014-11-25T19:55:00"/>
    <b v="0"/>
    <n v="3"/>
    <b v="0"/>
    <s v="games/mobile games"/>
    <n v="2.2000000000000001E-3"/>
    <n v="3.6666666666666665"/>
    <x v="6"/>
    <s v="mobile games"/>
  </r>
  <r>
    <n v="0"/>
    <x v="2"/>
    <s v="AU"/>
    <s v="AUD"/>
    <n v="1450993668"/>
    <n v="1448401668"/>
    <x v="1131"/>
    <d v="2015-12-24T16:47:48"/>
    <b v="0"/>
    <n v="0"/>
    <b v="0"/>
    <s v="games/mobile games"/>
    <n v="0"/>
    <s v="-"/>
    <x v="6"/>
    <s v="mobile games"/>
  </r>
  <r>
    <n v="1438"/>
    <x v="2"/>
    <s v="CA"/>
    <s v="CAD"/>
    <n v="1483238771"/>
    <n v="1480646771"/>
    <x v="1132"/>
    <d v="2016-12-31T21:46:11"/>
    <b v="0"/>
    <n v="13"/>
    <b v="0"/>
    <s v="games/mobile games"/>
    <n v="0.14380000000000001"/>
    <n v="110.61538461538461"/>
    <x v="6"/>
    <s v="mobile games"/>
  </r>
  <r>
    <n v="20"/>
    <x v="2"/>
    <s v="GB"/>
    <s v="GBP"/>
    <n v="1406799981"/>
    <n v="1404207981"/>
    <x v="1133"/>
    <d v="2014-07-31T04:46:21"/>
    <b v="0"/>
    <n v="1"/>
    <b v="0"/>
    <s v="games/mobile games"/>
    <n v="6.6666666666666671E-3"/>
    <n v="20"/>
    <x v="6"/>
    <s v="mobile games"/>
  </r>
  <r>
    <n v="1"/>
    <x v="2"/>
    <s v="AU"/>
    <s v="AUD"/>
    <n v="1417235580"/>
    <n v="1416034228"/>
    <x v="1134"/>
    <d v="2014-11-28T23:33:00"/>
    <b v="0"/>
    <n v="1"/>
    <b v="0"/>
    <s v="games/mobile games"/>
    <n v="4.0000000000000003E-5"/>
    <n v="1"/>
    <x v="6"/>
    <s v="mobile games"/>
  </r>
  <r>
    <n v="50"/>
    <x v="2"/>
    <s v="DE"/>
    <s v="EUR"/>
    <n v="1470527094"/>
    <n v="1467935094"/>
    <x v="1135"/>
    <d v="2016-08-06T18:44:54"/>
    <b v="0"/>
    <n v="1"/>
    <b v="0"/>
    <s v="games/mobile games"/>
    <n v="0.05"/>
    <n v="50"/>
    <x v="6"/>
    <s v="mobile games"/>
  </r>
  <r>
    <n v="270"/>
    <x v="2"/>
    <s v="FR"/>
    <s v="EUR"/>
    <n v="1450541229"/>
    <n v="1447949229"/>
    <x v="1136"/>
    <d v="2015-12-19T11:07:09"/>
    <b v="0"/>
    <n v="6"/>
    <b v="0"/>
    <s v="games/mobile games"/>
    <n v="6.4439140811455853E-2"/>
    <n v="45"/>
    <x v="6"/>
    <s v="mobile games"/>
  </r>
  <r>
    <n v="9875"/>
    <x v="2"/>
    <s v="US"/>
    <s v="USD"/>
    <n v="1461440421"/>
    <n v="1458848421"/>
    <x v="1137"/>
    <d v="2016-04-23T14:40:21"/>
    <b v="0"/>
    <n v="39"/>
    <b v="0"/>
    <s v="games/mobile games"/>
    <n v="0.39500000000000002"/>
    <n v="253.2051282051282"/>
    <x v="6"/>
    <s v="mobile games"/>
  </r>
  <r>
    <n v="125"/>
    <x v="2"/>
    <s v="US"/>
    <s v="USD"/>
    <n v="1485035131"/>
    <n v="1483307131"/>
    <x v="1138"/>
    <d v="2017-01-21T16:45:31"/>
    <b v="0"/>
    <n v="4"/>
    <b v="0"/>
    <s v="games/mobile games"/>
    <n v="3.5714285714285713E-3"/>
    <n v="31.25"/>
    <x v="6"/>
    <s v="mobile games"/>
  </r>
  <r>
    <n v="5"/>
    <x v="2"/>
    <s v="US"/>
    <s v="USD"/>
    <n v="1420100426"/>
    <n v="1417508426"/>
    <x v="1139"/>
    <d v="2015-01-01T03:20:26"/>
    <b v="0"/>
    <n v="1"/>
    <b v="0"/>
    <s v="games/mobile games"/>
    <n v="6.2500000000000001E-4"/>
    <n v="5"/>
    <x v="6"/>
    <s v="mobile games"/>
  </r>
  <r>
    <n v="0"/>
    <x v="2"/>
    <s v="GB"/>
    <s v="GBP"/>
    <n v="1438859121"/>
    <n v="1436267121"/>
    <x v="1140"/>
    <d v="2015-08-06T06:05:21"/>
    <b v="0"/>
    <n v="0"/>
    <b v="0"/>
    <s v="games/mobile games"/>
    <n v="0"/>
    <s v="-"/>
    <x v="6"/>
    <s v="mobile games"/>
  </r>
  <r>
    <n v="0"/>
    <x v="2"/>
    <s v="DE"/>
    <s v="EUR"/>
    <n v="1436460450"/>
    <n v="1433868450"/>
    <x v="1141"/>
    <d v="2015-07-09T11:47:30"/>
    <b v="0"/>
    <n v="0"/>
    <b v="0"/>
    <s v="games/mobile games"/>
    <n v="0"/>
    <s v="-"/>
    <x v="6"/>
    <s v="mobile games"/>
  </r>
  <r>
    <n v="0"/>
    <x v="2"/>
    <s v="US"/>
    <s v="USD"/>
    <n v="1424131727"/>
    <n v="1421539727"/>
    <x v="1142"/>
    <d v="2015-02-16T19:08:47"/>
    <b v="0"/>
    <n v="0"/>
    <b v="0"/>
    <s v="games/mobile games"/>
    <n v="0"/>
    <s v="-"/>
    <x v="6"/>
    <s v="mobile games"/>
  </r>
  <r>
    <n v="186"/>
    <x v="2"/>
    <s v="US"/>
    <s v="USD"/>
    <n v="1450327126"/>
    <n v="1447735126"/>
    <x v="1143"/>
    <d v="2015-12-16T23:38:46"/>
    <b v="0"/>
    <n v="8"/>
    <b v="0"/>
    <s v="games/mobile games"/>
    <n v="4.1333333333333335E-3"/>
    <n v="23.25"/>
    <x v="6"/>
    <s v="mobile games"/>
  </r>
  <r>
    <n v="0"/>
    <x v="2"/>
    <s v="US"/>
    <s v="USD"/>
    <n v="1430281320"/>
    <n v="1427689320"/>
    <x v="1144"/>
    <d v="2015-04-28T23:22:00"/>
    <b v="0"/>
    <n v="0"/>
    <b v="0"/>
    <s v="food/food trucks"/>
    <n v="0"/>
    <s v="-"/>
    <x v="7"/>
    <s v="food trucks"/>
  </r>
  <r>
    <n v="100"/>
    <x v="2"/>
    <s v="US"/>
    <s v="USD"/>
    <n v="1412272592"/>
    <n v="1407088592"/>
    <x v="1145"/>
    <d v="2014-10-02T12:56:32"/>
    <b v="0"/>
    <n v="1"/>
    <b v="0"/>
    <s v="food/food trucks"/>
    <n v="1.25E-3"/>
    <n v="100"/>
    <x v="7"/>
    <s v="food trucks"/>
  </r>
  <r>
    <n v="530"/>
    <x v="2"/>
    <s v="US"/>
    <s v="USD"/>
    <n v="1399071173"/>
    <n v="1395787973"/>
    <x v="1146"/>
    <d v="2014-05-02T17:52:53"/>
    <b v="0"/>
    <n v="12"/>
    <b v="0"/>
    <s v="food/food trucks"/>
    <n v="8.8333333333333333E-2"/>
    <n v="44.166666666666664"/>
    <x v="7"/>
    <s v="food trucks"/>
  </r>
  <r>
    <n v="0"/>
    <x v="2"/>
    <s v="CA"/>
    <s v="CAD"/>
    <n v="1413760783"/>
    <n v="1408576783"/>
    <x v="1147"/>
    <d v="2014-10-19T18:19:43"/>
    <b v="0"/>
    <n v="0"/>
    <b v="0"/>
    <s v="food/food trucks"/>
    <n v="0"/>
    <s v="-"/>
    <x v="7"/>
    <s v="food trucks"/>
  </r>
  <r>
    <n v="73"/>
    <x v="2"/>
    <s v="US"/>
    <s v="USD"/>
    <n v="1480568781"/>
    <n v="1477973181"/>
    <x v="1148"/>
    <d v="2016-12-01T00:06:21"/>
    <b v="0"/>
    <n v="3"/>
    <b v="0"/>
    <s v="food/food trucks"/>
    <n v="4.8666666666666667E-3"/>
    <n v="24.333333333333332"/>
    <x v="7"/>
    <s v="food trucks"/>
  </r>
  <r>
    <n v="75"/>
    <x v="2"/>
    <s v="US"/>
    <s v="USD"/>
    <n v="1466096566"/>
    <n v="1463504566"/>
    <x v="1149"/>
    <d v="2016-06-16T12:02:46"/>
    <b v="0"/>
    <n v="2"/>
    <b v="0"/>
    <s v="food/food trucks"/>
    <n v="1.5E-3"/>
    <n v="37.5"/>
    <x v="7"/>
    <s v="food trucks"/>
  </r>
  <r>
    <n v="252"/>
    <x v="2"/>
    <s v="US"/>
    <s v="USD"/>
    <n v="1452293675"/>
    <n v="1447109675"/>
    <x v="1150"/>
    <d v="2016-01-08T17:54:35"/>
    <b v="0"/>
    <n v="6"/>
    <b v="0"/>
    <s v="food/food trucks"/>
    <n v="0.1008"/>
    <n v="42"/>
    <x v="7"/>
    <s v="food trucks"/>
  </r>
  <r>
    <n v="0"/>
    <x v="2"/>
    <s v="US"/>
    <s v="USD"/>
    <n v="1441592863"/>
    <n v="1439000863"/>
    <x v="1151"/>
    <d v="2015-09-06T21:27:43"/>
    <b v="0"/>
    <n v="0"/>
    <b v="0"/>
    <s v="food/food trucks"/>
    <n v="0"/>
    <s v="-"/>
    <x v="7"/>
    <s v="food trucks"/>
  </r>
  <r>
    <n v="911"/>
    <x v="2"/>
    <s v="US"/>
    <s v="USD"/>
    <n v="1431709312"/>
    <n v="1429117312"/>
    <x v="1152"/>
    <d v="2015-05-15T12:01:52"/>
    <b v="0"/>
    <n v="15"/>
    <b v="0"/>
    <s v="food/food trucks"/>
    <n v="5.6937500000000002E-2"/>
    <n v="60.733333333333334"/>
    <x v="7"/>
    <s v="food trucks"/>
  </r>
  <r>
    <n v="50"/>
    <x v="2"/>
    <s v="US"/>
    <s v="USD"/>
    <n v="1434647305"/>
    <n v="1432055305"/>
    <x v="1153"/>
    <d v="2015-06-18T12:08:25"/>
    <b v="0"/>
    <n v="1"/>
    <b v="0"/>
    <s v="food/food trucks"/>
    <n v="6.2500000000000003E-3"/>
    <n v="50"/>
    <x v="7"/>
    <s v="food trucks"/>
  </r>
  <r>
    <n v="325"/>
    <x v="2"/>
    <s v="US"/>
    <s v="USD"/>
    <n v="1441507006"/>
    <n v="1438915006"/>
    <x v="1154"/>
    <d v="2015-09-05T21:36:46"/>
    <b v="0"/>
    <n v="3"/>
    <b v="0"/>
    <s v="food/food trucks"/>
    <n v="6.5000000000000002E-2"/>
    <n v="108.33333333333333"/>
    <x v="7"/>
    <s v="food trucks"/>
  </r>
  <r>
    <n v="188"/>
    <x v="2"/>
    <s v="US"/>
    <s v="USD"/>
    <n v="1408040408"/>
    <n v="1405448408"/>
    <x v="1155"/>
    <d v="2014-08-14T13:20:08"/>
    <b v="0"/>
    <n v="8"/>
    <b v="0"/>
    <s v="food/food trucks"/>
    <n v="7.5199999999999998E-3"/>
    <n v="23.5"/>
    <x v="7"/>
    <s v="food trucks"/>
  </r>
  <r>
    <n v="0"/>
    <x v="2"/>
    <s v="US"/>
    <s v="USD"/>
    <n v="1424742162"/>
    <n v="1422150162"/>
    <x v="1156"/>
    <d v="2015-02-23T20:42:42"/>
    <b v="0"/>
    <n v="0"/>
    <b v="0"/>
    <s v="food/food trucks"/>
    <n v="0"/>
    <s v="-"/>
    <x v="7"/>
    <s v="food trucks"/>
  </r>
  <r>
    <n v="151"/>
    <x v="2"/>
    <s v="US"/>
    <s v="USD"/>
    <n v="1417795480"/>
    <n v="1412607880"/>
    <x v="1157"/>
    <d v="2014-12-05T11:04:40"/>
    <b v="0"/>
    <n v="3"/>
    <b v="0"/>
    <s v="food/food trucks"/>
    <n v="1.5100000000000001E-2"/>
    <n v="50.333333333333336"/>
    <x v="7"/>
    <s v="food trucks"/>
  </r>
  <r>
    <n v="35"/>
    <x v="2"/>
    <s v="US"/>
    <s v="USD"/>
    <n v="1418091128"/>
    <n v="1415499128"/>
    <x v="1158"/>
    <d v="2014-12-08T21:12:08"/>
    <b v="0"/>
    <n v="3"/>
    <b v="0"/>
    <s v="food/food trucks"/>
    <n v="4.6666666666666671E-3"/>
    <n v="11.666666666666666"/>
    <x v="7"/>
    <s v="food trucks"/>
  </r>
  <r>
    <n v="0"/>
    <x v="2"/>
    <s v="US"/>
    <s v="USD"/>
    <n v="1435679100"/>
    <n v="1433006765"/>
    <x v="1159"/>
    <d v="2015-06-30T10:45:00"/>
    <b v="0"/>
    <n v="0"/>
    <b v="0"/>
    <s v="food/food trucks"/>
    <n v="0"/>
    <s v="-"/>
    <x v="7"/>
    <s v="food trucks"/>
  </r>
  <r>
    <n v="1155"/>
    <x v="2"/>
    <s v="US"/>
    <s v="USD"/>
    <n v="1427510586"/>
    <n v="1424922186"/>
    <x v="1160"/>
    <d v="2015-03-27T21:43:06"/>
    <b v="0"/>
    <n v="19"/>
    <b v="0"/>
    <s v="food/food trucks"/>
    <n v="3.85E-2"/>
    <n v="60.789473684210527"/>
    <x v="7"/>
    <s v="food trucks"/>
  </r>
  <r>
    <n v="0"/>
    <x v="2"/>
    <s v="US"/>
    <s v="USD"/>
    <n v="1432047989"/>
    <n v="1430233589"/>
    <x v="1161"/>
    <d v="2015-05-19T10:06:29"/>
    <b v="0"/>
    <n v="0"/>
    <b v="0"/>
    <s v="food/food trucks"/>
    <n v="0"/>
    <s v="-"/>
    <x v="7"/>
    <s v="food trucks"/>
  </r>
  <r>
    <n v="35"/>
    <x v="2"/>
    <s v="US"/>
    <s v="USD"/>
    <n v="1411662264"/>
    <n v="1408983864"/>
    <x v="1162"/>
    <d v="2014-09-25T11:24:24"/>
    <b v="0"/>
    <n v="2"/>
    <b v="0"/>
    <s v="food/food trucks"/>
    <n v="5.8333333333333338E-4"/>
    <n v="17.5"/>
    <x v="7"/>
    <s v="food trucks"/>
  </r>
  <r>
    <n v="0"/>
    <x v="2"/>
    <s v="US"/>
    <s v="USD"/>
    <n v="1407604920"/>
    <n v="1405012920"/>
    <x v="1163"/>
    <d v="2014-08-09T12:22:00"/>
    <b v="0"/>
    <n v="0"/>
    <b v="0"/>
    <s v="food/food trucks"/>
    <n v="0"/>
    <s v="-"/>
    <x v="7"/>
    <s v="food trucks"/>
  </r>
  <r>
    <n v="0"/>
    <x v="2"/>
    <s v="US"/>
    <s v="USD"/>
    <n v="1466270582"/>
    <n v="1463678582"/>
    <x v="1164"/>
    <d v="2016-06-18T12:23:02"/>
    <b v="0"/>
    <n v="0"/>
    <b v="0"/>
    <s v="food/food trucks"/>
    <n v="0"/>
    <s v="-"/>
    <x v="7"/>
    <s v="food trucks"/>
  </r>
  <r>
    <n v="2070.5"/>
    <x v="2"/>
    <s v="US"/>
    <s v="USD"/>
    <n v="1404623330"/>
    <n v="1401685730"/>
    <x v="1165"/>
    <d v="2014-07-06T00:08:50"/>
    <b v="0"/>
    <n v="25"/>
    <b v="0"/>
    <s v="food/food trucks"/>
    <n v="0.20705000000000001"/>
    <n v="82.82"/>
    <x v="7"/>
    <s v="food trucks"/>
  </r>
  <r>
    <n v="2871"/>
    <x v="2"/>
    <s v="US"/>
    <s v="USD"/>
    <n v="1435291200"/>
    <n v="1432640342"/>
    <x v="1166"/>
    <d v="2015-06-25T23:00:00"/>
    <b v="0"/>
    <n v="8"/>
    <b v="0"/>
    <s v="food/food trucks"/>
    <n v="0.19139999999999999"/>
    <n v="358.875"/>
    <x v="7"/>
    <s v="food trucks"/>
  </r>
  <r>
    <n v="979"/>
    <x v="2"/>
    <s v="US"/>
    <s v="USD"/>
    <n v="1410543495"/>
    <n v="1407865095"/>
    <x v="1167"/>
    <d v="2014-09-12T12:38:15"/>
    <b v="0"/>
    <n v="16"/>
    <b v="0"/>
    <s v="food/food trucks"/>
    <n v="1.6316666666666667E-2"/>
    <n v="61.1875"/>
    <x v="7"/>
    <s v="food trucks"/>
  </r>
  <r>
    <n v="1020"/>
    <x v="2"/>
    <s v="US"/>
    <s v="USD"/>
    <n v="1474507065"/>
    <n v="1471915065"/>
    <x v="1168"/>
    <d v="2016-09-21T20:17:45"/>
    <b v="0"/>
    <n v="3"/>
    <b v="0"/>
    <s v="food/food trucks"/>
    <n v="5.6666666666666664E-2"/>
    <n v="340"/>
    <x v="7"/>
    <s v="food trucks"/>
  </r>
  <r>
    <n v="17"/>
    <x v="2"/>
    <s v="US"/>
    <s v="USD"/>
    <n v="1424593763"/>
    <n v="1422001763"/>
    <x v="1169"/>
    <d v="2015-02-22T03:29:23"/>
    <b v="0"/>
    <n v="3"/>
    <b v="0"/>
    <s v="food/food trucks"/>
    <n v="1.6999999999999999E-3"/>
    <n v="5.666666666666667"/>
    <x v="7"/>
    <s v="food trucks"/>
  </r>
  <r>
    <n v="100"/>
    <x v="2"/>
    <s v="GB"/>
    <s v="GBP"/>
    <n v="1433021171"/>
    <n v="1430429171"/>
    <x v="1170"/>
    <d v="2015-05-30T16:26:11"/>
    <b v="0"/>
    <n v="2"/>
    <b v="0"/>
    <s v="food/food trucks"/>
    <n v="4.0000000000000001E-3"/>
    <n v="50"/>
    <x v="7"/>
    <s v="food trucks"/>
  </r>
  <r>
    <n v="25"/>
    <x v="2"/>
    <s v="US"/>
    <s v="USD"/>
    <n v="1415909927"/>
    <n v="1414351127"/>
    <x v="1171"/>
    <d v="2014-11-13T15:18:47"/>
    <b v="0"/>
    <n v="1"/>
    <b v="0"/>
    <s v="food/food trucks"/>
    <n v="1E-3"/>
    <n v="25"/>
    <x v="7"/>
    <s v="food trucks"/>
  </r>
  <r>
    <n v="0"/>
    <x v="2"/>
    <s v="US"/>
    <s v="USD"/>
    <n v="1408551752"/>
    <n v="1405959752"/>
    <x v="1172"/>
    <d v="2014-08-20T11:22:32"/>
    <b v="0"/>
    <n v="0"/>
    <b v="0"/>
    <s v="food/food trucks"/>
    <n v="0"/>
    <s v="-"/>
    <x v="7"/>
    <s v="food trucks"/>
  </r>
  <r>
    <n v="30"/>
    <x v="2"/>
    <s v="US"/>
    <s v="USD"/>
    <n v="1438576057"/>
    <n v="1435552057"/>
    <x v="1173"/>
    <d v="2015-08-02T23:27:37"/>
    <b v="0"/>
    <n v="1"/>
    <b v="0"/>
    <s v="food/food trucks"/>
    <n v="2.4000000000000001E-4"/>
    <n v="30"/>
    <x v="7"/>
    <s v="food trucks"/>
  </r>
  <r>
    <n v="886"/>
    <x v="2"/>
    <s v="US"/>
    <s v="USD"/>
    <n v="1462738327"/>
    <n v="1460146327"/>
    <x v="1174"/>
    <d v="2016-05-08T15:12:07"/>
    <b v="0"/>
    <n v="19"/>
    <b v="0"/>
    <s v="food/food trucks"/>
    <n v="5.906666666666667E-2"/>
    <n v="46.631578947368418"/>
    <x v="7"/>
    <s v="food trucks"/>
  </r>
  <r>
    <n v="585"/>
    <x v="2"/>
    <s v="US"/>
    <s v="USD"/>
    <n v="1436981339"/>
    <n v="1434389339"/>
    <x v="1175"/>
    <d v="2015-07-15T12:28:59"/>
    <b v="0"/>
    <n v="9"/>
    <b v="0"/>
    <s v="food/food trucks"/>
    <n v="2.9250000000000002E-2"/>
    <n v="65"/>
    <x v="7"/>
    <s v="food trucks"/>
  </r>
  <r>
    <n v="10"/>
    <x v="2"/>
    <s v="AU"/>
    <s v="AUD"/>
    <n v="1488805200"/>
    <n v="1484094498"/>
    <x v="1176"/>
    <d v="2017-03-06T08:00:00"/>
    <b v="0"/>
    <n v="1"/>
    <b v="0"/>
    <s v="food/food trucks"/>
    <n v="5.7142857142857142E-5"/>
    <n v="10"/>
    <x v="7"/>
    <s v="food trucks"/>
  </r>
  <r>
    <n v="0"/>
    <x v="2"/>
    <s v="GB"/>
    <s v="GBP"/>
    <n v="1413388296"/>
    <n v="1410796296"/>
    <x v="1177"/>
    <d v="2014-10-15T10:51:36"/>
    <b v="0"/>
    <n v="0"/>
    <b v="0"/>
    <s v="food/food trucks"/>
    <n v="0"/>
    <s v="-"/>
    <x v="7"/>
    <s v="food trucks"/>
  </r>
  <r>
    <n v="5"/>
    <x v="2"/>
    <s v="US"/>
    <s v="USD"/>
    <n v="1408225452"/>
    <n v="1405633452"/>
    <x v="1178"/>
    <d v="2014-08-16T16:44:12"/>
    <b v="0"/>
    <n v="1"/>
    <b v="0"/>
    <s v="food/food trucks"/>
    <n v="6.666666666666667E-5"/>
    <n v="5"/>
    <x v="7"/>
    <s v="food trucks"/>
  </r>
  <r>
    <n v="3200"/>
    <x v="2"/>
    <s v="CA"/>
    <s v="CAD"/>
    <n v="1446052627"/>
    <n v="1443460627"/>
    <x v="1179"/>
    <d v="2015-10-28T12:17:07"/>
    <b v="0"/>
    <n v="5"/>
    <b v="0"/>
    <s v="food/food trucks"/>
    <n v="5.3333333333333337E-2"/>
    <n v="640"/>
    <x v="7"/>
    <s v="food trucks"/>
  </r>
  <r>
    <n v="5875"/>
    <x v="2"/>
    <s v="US"/>
    <s v="USD"/>
    <n v="1403983314"/>
    <n v="1400786514"/>
    <x v="1180"/>
    <d v="2014-06-28T14:21:54"/>
    <b v="0"/>
    <n v="85"/>
    <b v="0"/>
    <s v="food/food trucks"/>
    <n v="0.11749999999999999"/>
    <n v="69.117647058823536"/>
    <x v="7"/>
    <s v="food trucks"/>
  </r>
  <r>
    <n v="4"/>
    <x v="2"/>
    <s v="US"/>
    <s v="USD"/>
    <n v="1425197321"/>
    <n v="1422605321"/>
    <x v="1181"/>
    <d v="2015-03-01T03:08:41"/>
    <b v="0"/>
    <n v="3"/>
    <b v="0"/>
    <s v="food/food trucks"/>
    <n v="8.0000000000000007E-5"/>
    <n v="1.3333333333333333"/>
    <x v="7"/>
    <s v="food trucks"/>
  </r>
  <r>
    <n v="42"/>
    <x v="2"/>
    <s v="US"/>
    <s v="USD"/>
    <n v="1484239320"/>
    <n v="1482609088"/>
    <x v="1182"/>
    <d v="2017-01-12T11:42:00"/>
    <b v="0"/>
    <n v="4"/>
    <b v="0"/>
    <s v="food/food trucks"/>
    <n v="4.2000000000000003E-2"/>
    <n v="10.5"/>
    <x v="7"/>
    <s v="food trucks"/>
  </r>
  <r>
    <n v="100"/>
    <x v="2"/>
    <s v="US"/>
    <s v="USD"/>
    <n v="1478059140"/>
    <n v="1476391223"/>
    <x v="1183"/>
    <d v="2016-11-01T22:59:00"/>
    <b v="0"/>
    <n v="3"/>
    <b v="0"/>
    <s v="food/food trucks"/>
    <n v="0.04"/>
    <n v="33.333333333333336"/>
    <x v="7"/>
    <s v="food trucks"/>
  </r>
  <r>
    <n v="23086"/>
    <x v="0"/>
    <s v="GB"/>
    <s v="GBP"/>
    <n v="1486391011"/>
    <n v="1483712611"/>
    <x v="1184"/>
    <d v="2017-02-06T09:23:31"/>
    <b v="0"/>
    <n v="375"/>
    <b v="1"/>
    <s v="photography/photobooks"/>
    <n v="1.0493636363636363"/>
    <n v="61.562666666666665"/>
    <x v="8"/>
    <s v="photobooks"/>
  </r>
  <r>
    <n v="13180"/>
    <x v="0"/>
    <s v="US"/>
    <s v="USD"/>
    <n v="1433736000"/>
    <n v="1430945149"/>
    <x v="1185"/>
    <d v="2015-06-07T23:00:00"/>
    <b v="0"/>
    <n v="111"/>
    <b v="1"/>
    <s v="photography/photobooks"/>
    <n v="1.0544"/>
    <n v="118.73873873873873"/>
    <x v="8"/>
    <s v="photobooks"/>
  </r>
  <r>
    <n v="8005"/>
    <x v="0"/>
    <s v="GB"/>
    <s v="GBP"/>
    <n v="1433198520"/>
    <n v="1430340195"/>
    <x v="1186"/>
    <d v="2015-06-01T17:42:00"/>
    <b v="0"/>
    <n v="123"/>
    <b v="1"/>
    <s v="photography/photobooks"/>
    <n v="1.0673333333333332"/>
    <n v="65.081300813008127"/>
    <x v="8"/>
    <s v="photobooks"/>
  </r>
  <r>
    <n v="9111"/>
    <x v="0"/>
    <s v="US"/>
    <s v="USD"/>
    <n v="1431885600"/>
    <n v="1429133323"/>
    <x v="1187"/>
    <d v="2015-05-17T13:00:00"/>
    <b v="0"/>
    <n v="70"/>
    <b v="1"/>
    <s v="photography/photobooks"/>
    <n v="1.0412571428571429"/>
    <n v="130.15714285714284"/>
    <x v="8"/>
    <s v="photobooks"/>
  </r>
  <r>
    <n v="3211"/>
    <x v="0"/>
    <s v="CA"/>
    <s v="CAD"/>
    <n v="1482943740"/>
    <n v="1481129340"/>
    <x v="1188"/>
    <d v="2016-12-28T11:49:00"/>
    <b v="0"/>
    <n v="85"/>
    <b v="1"/>
    <s v="photography/photobooks"/>
    <n v="1.6054999999999999"/>
    <n v="37.776470588235291"/>
    <x v="8"/>
    <s v="photobooks"/>
  </r>
  <r>
    <n v="9700"/>
    <x v="0"/>
    <s v="US"/>
    <s v="USD"/>
    <n v="1467242995"/>
    <n v="1465428595"/>
    <x v="1189"/>
    <d v="2016-06-29T18:29:55"/>
    <b v="0"/>
    <n v="86"/>
    <b v="1"/>
    <s v="photography/photobooks"/>
    <n v="1.0777777777777777"/>
    <n v="112.79069767441861"/>
    <x v="8"/>
    <s v="photobooks"/>
  </r>
  <r>
    <n v="675"/>
    <x v="0"/>
    <s v="US"/>
    <s v="USD"/>
    <n v="1409500725"/>
    <n v="1406908725"/>
    <x v="1190"/>
    <d v="2014-08-31T10:58:45"/>
    <b v="0"/>
    <n v="13"/>
    <b v="1"/>
    <s v="photography/photobooks"/>
    <n v="1.35"/>
    <n v="51.92307692307692"/>
    <x v="8"/>
    <s v="photobooks"/>
  </r>
  <r>
    <n v="2945"/>
    <x v="0"/>
    <s v="US"/>
    <s v="USD"/>
    <n v="1458480560"/>
    <n v="1455892160"/>
    <x v="1191"/>
    <d v="2016-03-20T08:29:20"/>
    <b v="0"/>
    <n v="33"/>
    <b v="1"/>
    <s v="photography/photobooks"/>
    <n v="1.0907407407407408"/>
    <n v="89.242424242424249"/>
    <x v="8"/>
    <s v="photobooks"/>
  </r>
  <r>
    <n v="290"/>
    <x v="0"/>
    <s v="GB"/>
    <s v="GBP"/>
    <n v="1486814978"/>
    <n v="1484222978"/>
    <x v="1192"/>
    <d v="2017-02-11T07:09:38"/>
    <b v="0"/>
    <n v="15"/>
    <b v="1"/>
    <s v="photography/photobooks"/>
    <n v="2.9"/>
    <n v="19.333333333333332"/>
    <x v="8"/>
    <s v="photobooks"/>
  </r>
  <r>
    <n v="21831"/>
    <x v="0"/>
    <s v="US"/>
    <s v="USD"/>
    <n v="1460223453"/>
    <n v="1455043053"/>
    <x v="1193"/>
    <d v="2016-04-09T12:37:33"/>
    <b v="0"/>
    <n v="273"/>
    <b v="1"/>
    <s v="photography/photobooks"/>
    <n v="1.0395714285714286"/>
    <n v="79.967032967032964"/>
    <x v="8"/>
    <s v="photobooks"/>
  </r>
  <r>
    <n v="40280"/>
    <x v="0"/>
    <s v="IE"/>
    <s v="EUR"/>
    <n v="1428493379"/>
    <n v="1425901379"/>
    <x v="1194"/>
    <d v="2015-04-08T06:42:59"/>
    <b v="0"/>
    <n v="714"/>
    <b v="1"/>
    <s v="photography/photobooks"/>
    <n v="3.2223999999999999"/>
    <n v="56.414565826330531"/>
    <x v="8"/>
    <s v="photobooks"/>
  </r>
  <r>
    <n v="13500"/>
    <x v="0"/>
    <s v="IT"/>
    <s v="EUR"/>
    <n v="1450602000"/>
    <n v="1445415653"/>
    <x v="1195"/>
    <d v="2015-12-20T04:00:00"/>
    <b v="0"/>
    <n v="170"/>
    <b v="1"/>
    <s v="photography/photobooks"/>
    <n v="1.35"/>
    <n v="79.411764705882348"/>
    <x v="8"/>
    <s v="photobooks"/>
  </r>
  <r>
    <n v="39137"/>
    <x v="0"/>
    <s v="GB"/>
    <s v="GBP"/>
    <n v="1450467539"/>
    <n v="1447875539"/>
    <x v="1196"/>
    <d v="2015-12-18T14:38:59"/>
    <b v="0"/>
    <n v="512"/>
    <b v="1"/>
    <s v="photography/photobooks"/>
    <n v="2.6991034482758622"/>
    <n v="76.439453125"/>
    <x v="8"/>
    <s v="photobooks"/>
  </r>
  <r>
    <n v="37994"/>
    <x v="0"/>
    <s v="US"/>
    <s v="USD"/>
    <n v="1465797540"/>
    <n v="1463155034"/>
    <x v="1197"/>
    <d v="2016-06-13T00:59:00"/>
    <b v="0"/>
    <n v="314"/>
    <b v="1"/>
    <s v="photography/photobooks"/>
    <n v="2.5329333333333333"/>
    <n v="121"/>
    <x v="8"/>
    <s v="photobooks"/>
  </r>
  <r>
    <n v="9121"/>
    <x v="0"/>
    <s v="US"/>
    <s v="USD"/>
    <n v="1451530800"/>
    <n v="1448463086"/>
    <x v="1198"/>
    <d v="2015-12-30T22:00:00"/>
    <b v="0"/>
    <n v="167"/>
    <b v="1"/>
    <s v="photography/photobooks"/>
    <n v="2.6059999999999999"/>
    <n v="54.616766467065865"/>
    <x v="8"/>
    <s v="photobooks"/>
  </r>
  <r>
    <n v="2693"/>
    <x v="0"/>
    <s v="GB"/>
    <s v="GBP"/>
    <n v="1436380200"/>
    <n v="1433615400"/>
    <x v="1199"/>
    <d v="2015-07-08T13:30:00"/>
    <b v="0"/>
    <n v="9"/>
    <b v="1"/>
    <s v="photography/photobooks"/>
    <n v="1.0131677953348381"/>
    <n v="299.22222222222223"/>
    <x v="8"/>
    <s v="photobooks"/>
  </r>
  <r>
    <n v="6029"/>
    <x v="0"/>
    <s v="US"/>
    <s v="USD"/>
    <n v="1429183656"/>
    <n v="1427369256"/>
    <x v="1200"/>
    <d v="2015-04-16T06:27:36"/>
    <b v="0"/>
    <n v="103"/>
    <b v="1"/>
    <s v="photography/photobooks"/>
    <n v="1.2560416666666667"/>
    <n v="58.533980582524272"/>
    <x v="8"/>
    <s v="photobooks"/>
  </r>
  <r>
    <n v="6146.27"/>
    <x v="0"/>
    <s v="GB"/>
    <s v="GBP"/>
    <n v="1468593246"/>
    <n v="1466001246"/>
    <x v="1201"/>
    <d v="2016-07-15T09:34:06"/>
    <b v="0"/>
    <n v="111"/>
    <b v="1"/>
    <s v="photography/photobooks"/>
    <n v="1.0243783333333334"/>
    <n v="55.371801801801809"/>
    <x v="8"/>
    <s v="photobooks"/>
  </r>
  <r>
    <n v="49811"/>
    <x v="0"/>
    <s v="AU"/>
    <s v="AUD"/>
    <n v="1435388154"/>
    <n v="1432796154"/>
    <x v="1202"/>
    <d v="2015-06-27T01:55:54"/>
    <b v="0"/>
    <n v="271"/>
    <b v="1"/>
    <s v="photography/photobooks"/>
    <n v="1.99244"/>
    <n v="183.80442804428046"/>
    <x v="8"/>
    <s v="photobooks"/>
  </r>
  <r>
    <n v="16700"/>
    <x v="0"/>
    <s v="US"/>
    <s v="USD"/>
    <n v="1433083527"/>
    <n v="1430491527"/>
    <x v="1203"/>
    <d v="2015-05-31T09:45:27"/>
    <b v="0"/>
    <n v="101"/>
    <b v="1"/>
    <s v="photography/photobooks"/>
    <n v="1.0245398773006136"/>
    <n v="165.34653465346534"/>
    <x v="8"/>
    <s v="photobooks"/>
  </r>
  <r>
    <n v="13383"/>
    <x v="0"/>
    <s v="US"/>
    <s v="USD"/>
    <n v="1449205200"/>
    <n v="1445363833"/>
    <x v="1204"/>
    <d v="2015-12-04T00:00:00"/>
    <b v="0"/>
    <n v="57"/>
    <b v="1"/>
    <s v="photography/photobooks"/>
    <n v="1.0294615384615384"/>
    <n v="234.78947368421052"/>
    <x v="8"/>
    <s v="photobooks"/>
  </r>
  <r>
    <n v="13112"/>
    <x v="0"/>
    <s v="DE"/>
    <s v="EUR"/>
    <n v="1434197351"/>
    <n v="1431605351"/>
    <x v="1205"/>
    <d v="2015-06-13T07:09:11"/>
    <b v="0"/>
    <n v="62"/>
    <b v="1"/>
    <s v="photography/photobooks"/>
    <n v="1.0086153846153847"/>
    <n v="211.48387096774192"/>
    <x v="8"/>
    <s v="photobooks"/>
  </r>
  <r>
    <n v="1035"/>
    <x v="0"/>
    <s v="AT"/>
    <s v="EUR"/>
    <n v="1489238940"/>
    <n v="1486406253"/>
    <x v="1206"/>
    <d v="2017-03-11T08:29:00"/>
    <b v="0"/>
    <n v="32"/>
    <b v="1"/>
    <s v="photography/photobooks"/>
    <n v="1.1499999999999999"/>
    <n v="32.34375"/>
    <x v="8"/>
    <s v="photobooks"/>
  </r>
  <r>
    <n v="17396"/>
    <x v="0"/>
    <s v="IT"/>
    <s v="EUR"/>
    <n v="1459418400"/>
    <n v="1456827573"/>
    <x v="1207"/>
    <d v="2016-03-31T05:00:00"/>
    <b v="0"/>
    <n v="141"/>
    <b v="1"/>
    <s v="photography/photobooks"/>
    <n v="1.0416766467065868"/>
    <n v="123.37588652482269"/>
    <x v="8"/>
    <s v="photobooks"/>
  </r>
  <r>
    <n v="15530"/>
    <x v="0"/>
    <s v="US"/>
    <s v="USD"/>
    <n v="1458835264"/>
    <n v="1456246864"/>
    <x v="1208"/>
    <d v="2016-03-24T11:01:04"/>
    <b v="0"/>
    <n v="75"/>
    <b v="1"/>
    <s v="photography/photobooks"/>
    <n v="1.5529999999999999"/>
    <n v="207.06666666666666"/>
    <x v="8"/>
    <s v="photobooks"/>
  </r>
  <r>
    <n v="6360"/>
    <x v="0"/>
    <s v="US"/>
    <s v="USD"/>
    <n v="1488053905"/>
    <n v="1485461905"/>
    <x v="1209"/>
    <d v="2017-02-25T15:18:25"/>
    <b v="0"/>
    <n v="46"/>
    <b v="1"/>
    <s v="photography/photobooks"/>
    <n v="1.06"/>
    <n v="138.2608695652174"/>
    <x v="8"/>
    <s v="photobooks"/>
  </r>
  <r>
    <n v="50863"/>
    <x v="0"/>
    <s v="SE"/>
    <s v="SEK"/>
    <n v="1433106000"/>
    <n v="1431124572"/>
    <x v="1210"/>
    <d v="2015-05-31T16:00:00"/>
    <b v="0"/>
    <n v="103"/>
    <b v="1"/>
    <s v="photography/photobooks"/>
    <n v="2.5431499999999998"/>
    <n v="493.81553398058253"/>
    <x v="8"/>
    <s v="photobooks"/>
  </r>
  <r>
    <n v="1011"/>
    <x v="0"/>
    <s v="CA"/>
    <s v="CAD"/>
    <n v="1465505261"/>
    <n v="1464209261"/>
    <x v="1211"/>
    <d v="2016-06-09T15:47:41"/>
    <b v="0"/>
    <n v="6"/>
    <b v="1"/>
    <s v="photography/photobooks"/>
    <n v="1.0109999999999999"/>
    <n v="168.5"/>
    <x v="8"/>
    <s v="photobooks"/>
  </r>
  <r>
    <n v="3226"/>
    <x v="0"/>
    <s v="US"/>
    <s v="USD"/>
    <n v="1448586000"/>
    <n v="1447195695"/>
    <x v="1212"/>
    <d v="2015-11-26T20:00:00"/>
    <b v="0"/>
    <n v="83"/>
    <b v="1"/>
    <s v="photography/photobooks"/>
    <n v="1.2904"/>
    <n v="38.867469879518069"/>
    <x v="8"/>
    <s v="photobooks"/>
  </r>
  <r>
    <n v="6645"/>
    <x v="0"/>
    <s v="GB"/>
    <s v="GBP"/>
    <n v="1485886100"/>
    <n v="1482862100"/>
    <x v="1213"/>
    <d v="2017-01-31T13:08:20"/>
    <b v="0"/>
    <n v="108"/>
    <b v="1"/>
    <s v="photography/photobooks"/>
    <n v="1.0223076923076924"/>
    <n v="61.527777777777779"/>
    <x v="8"/>
    <s v="photobooks"/>
  </r>
  <r>
    <n v="2636"/>
    <x v="0"/>
    <s v="US"/>
    <s v="USD"/>
    <n v="1433880605"/>
    <n v="1428696605"/>
    <x v="1214"/>
    <d v="2015-06-09T15:10:05"/>
    <b v="0"/>
    <n v="25"/>
    <b v="1"/>
    <s v="photography/photobooks"/>
    <n v="1.3180000000000001"/>
    <n v="105.44"/>
    <x v="8"/>
    <s v="photobooks"/>
  </r>
  <r>
    <n v="39304.01"/>
    <x v="0"/>
    <s v="US"/>
    <s v="USD"/>
    <n v="1401487756"/>
    <n v="1398895756"/>
    <x v="1215"/>
    <d v="2014-05-30T17:09:16"/>
    <b v="0"/>
    <n v="549"/>
    <b v="1"/>
    <s v="photography/photobooks"/>
    <n v="7.8608020000000005"/>
    <n v="71.592003642987251"/>
    <x v="8"/>
    <s v="photobooks"/>
  </r>
  <r>
    <n v="20398"/>
    <x v="0"/>
    <s v="US"/>
    <s v="USD"/>
    <n v="1443826980"/>
    <n v="1441032457"/>
    <x v="1216"/>
    <d v="2015-10-02T18:03:00"/>
    <b v="0"/>
    <n v="222"/>
    <b v="1"/>
    <s v="photography/photobooks"/>
    <n v="1.4570000000000001"/>
    <n v="91.882882882882882"/>
    <x v="8"/>
    <s v="photobooks"/>
  </r>
  <r>
    <n v="27189"/>
    <x v="0"/>
    <s v="US"/>
    <s v="USD"/>
    <n v="1468524340"/>
    <n v="1465932340"/>
    <x v="1217"/>
    <d v="2016-07-14T14:25:40"/>
    <b v="0"/>
    <n v="183"/>
    <b v="1"/>
    <s v="photography/photobooks"/>
    <n v="1.026"/>
    <n v="148.57377049180329"/>
    <x v="8"/>
    <s v="photobooks"/>
  </r>
  <r>
    <n v="15505"/>
    <x v="0"/>
    <s v="US"/>
    <s v="USD"/>
    <n v="1446346800"/>
    <n v="1443714800"/>
    <x v="1218"/>
    <d v="2015-10-31T22:00:00"/>
    <b v="0"/>
    <n v="89"/>
    <b v="1"/>
    <s v="photography/photobooks"/>
    <n v="1.7227777777777777"/>
    <n v="174.2134831460674"/>
    <x v="8"/>
    <s v="photobooks"/>
  </r>
  <r>
    <n v="26024"/>
    <x v="0"/>
    <s v="US"/>
    <s v="USD"/>
    <n v="1476961513"/>
    <n v="1474369513"/>
    <x v="1219"/>
    <d v="2016-10-20T06:05:13"/>
    <b v="0"/>
    <n v="253"/>
    <b v="1"/>
    <s v="photography/photobooks"/>
    <n v="1.5916819571865444"/>
    <n v="102.86166007905139"/>
    <x v="8"/>
    <s v="photobooks"/>
  </r>
  <r>
    <n v="15565"/>
    <x v="0"/>
    <s v="DE"/>
    <s v="EUR"/>
    <n v="1440515112"/>
    <n v="1437923112"/>
    <x v="1220"/>
    <d v="2015-08-25T10:05:12"/>
    <b v="0"/>
    <n v="140"/>
    <b v="1"/>
    <s v="photography/photobooks"/>
    <n v="1.0376666666666667"/>
    <n v="111.17857142857143"/>
    <x v="8"/>
    <s v="photobooks"/>
  </r>
  <r>
    <n v="2451.0100000000002"/>
    <x v="0"/>
    <s v="GB"/>
    <s v="GBP"/>
    <n v="1480809600"/>
    <n v="1478431488"/>
    <x v="1221"/>
    <d v="2016-12-03T19:00:00"/>
    <b v="0"/>
    <n v="103"/>
    <b v="1"/>
    <s v="photography/photobooks"/>
    <n v="1.1140954545454547"/>
    <n v="23.796213592233013"/>
    <x v="8"/>
    <s v="photobooks"/>
  </r>
  <r>
    <n v="11215"/>
    <x v="0"/>
    <s v="CA"/>
    <s v="CAD"/>
    <n v="1459483200"/>
    <n v="1456852647"/>
    <x v="1222"/>
    <d v="2016-03-31T23:00:00"/>
    <b v="0"/>
    <n v="138"/>
    <b v="1"/>
    <s v="photography/photobooks"/>
    <n v="2.80375"/>
    <n v="81.268115942028984"/>
    <x v="8"/>
    <s v="photobooks"/>
  </r>
  <r>
    <n v="22197"/>
    <x v="0"/>
    <s v="US"/>
    <s v="USD"/>
    <n v="1478754909"/>
    <n v="1476159309"/>
    <x v="1223"/>
    <d v="2016-11-10T00:15:09"/>
    <b v="0"/>
    <n v="191"/>
    <b v="1"/>
    <s v="photography/photobooks"/>
    <n v="1.1210606060606061"/>
    <n v="116.21465968586388"/>
    <x v="8"/>
    <s v="photobooks"/>
  </r>
  <r>
    <n v="1060"/>
    <x v="1"/>
    <s v="US"/>
    <s v="USD"/>
    <n v="1402060302"/>
    <n v="1396876302"/>
    <x v="1224"/>
    <d v="2014-06-06T08:11:42"/>
    <b v="0"/>
    <n v="18"/>
    <b v="0"/>
    <s v="music/world music"/>
    <n v="7.0666666666666669E-2"/>
    <n v="58.888888888888886"/>
    <x v="4"/>
    <s v="world music"/>
  </r>
  <r>
    <n v="132"/>
    <x v="1"/>
    <s v="US"/>
    <s v="USD"/>
    <n v="1382478278"/>
    <n v="1377294278"/>
    <x v="1225"/>
    <d v="2013-10-22T16:44:38"/>
    <b v="0"/>
    <n v="3"/>
    <b v="0"/>
    <s v="music/world music"/>
    <n v="4.3999999999999997E-2"/>
    <n v="44"/>
    <x v="4"/>
    <s v="world music"/>
  </r>
  <r>
    <n v="1937"/>
    <x v="1"/>
    <s v="US"/>
    <s v="USD"/>
    <n v="1398042000"/>
    <n v="1395089981"/>
    <x v="1226"/>
    <d v="2014-04-20T20:00:00"/>
    <b v="0"/>
    <n v="40"/>
    <b v="0"/>
    <s v="music/world music"/>
    <n v="3.8739999999999997E-2"/>
    <n v="48.424999999999997"/>
    <x v="4"/>
    <s v="world music"/>
  </r>
  <r>
    <n v="0"/>
    <x v="1"/>
    <s v="US"/>
    <s v="USD"/>
    <n v="1407394800"/>
    <n v="1404770616"/>
    <x v="1227"/>
    <d v="2014-08-07T02:00:00"/>
    <b v="0"/>
    <n v="0"/>
    <b v="0"/>
    <s v="music/world music"/>
    <n v="0"/>
    <s v="-"/>
    <x v="4"/>
    <s v="world music"/>
  </r>
  <r>
    <n v="1465"/>
    <x v="1"/>
    <s v="US"/>
    <s v="USD"/>
    <n v="1317231008"/>
    <n v="1312047008"/>
    <x v="1228"/>
    <d v="2011-09-28T12:30:08"/>
    <b v="0"/>
    <n v="24"/>
    <b v="0"/>
    <s v="music/world music"/>
    <n v="0.29299999999999998"/>
    <n v="61.041666666666664"/>
    <x v="4"/>
    <s v="world music"/>
  </r>
  <r>
    <n v="25"/>
    <x v="1"/>
    <s v="US"/>
    <s v="USD"/>
    <n v="1334592000"/>
    <n v="1331982127"/>
    <x v="1229"/>
    <d v="2012-04-16T11:00:00"/>
    <b v="0"/>
    <n v="1"/>
    <b v="0"/>
    <s v="music/world music"/>
    <n v="9.0909090909090905E-3"/>
    <n v="25"/>
    <x v="4"/>
    <s v="world music"/>
  </r>
  <r>
    <n v="0"/>
    <x v="1"/>
    <s v="US"/>
    <s v="USD"/>
    <n v="1298589630"/>
    <n v="1295997630"/>
    <x v="1230"/>
    <d v="2011-02-24T18:20:30"/>
    <b v="0"/>
    <n v="0"/>
    <b v="0"/>
    <s v="music/world music"/>
    <n v="0"/>
    <s v="-"/>
    <x v="4"/>
    <s v="world music"/>
  </r>
  <r>
    <n v="0"/>
    <x v="1"/>
    <s v="US"/>
    <s v="USD"/>
    <n v="1440723600"/>
    <n v="1436394968"/>
    <x v="1231"/>
    <d v="2015-08-27T20:00:00"/>
    <b v="0"/>
    <n v="0"/>
    <b v="0"/>
    <s v="music/world music"/>
    <n v="0"/>
    <s v="-"/>
    <x v="4"/>
    <s v="world music"/>
  </r>
  <r>
    <n v="40"/>
    <x v="1"/>
    <s v="US"/>
    <s v="USD"/>
    <n v="1381090870"/>
    <n v="1377030070"/>
    <x v="1232"/>
    <d v="2013-10-06T15:21:10"/>
    <b v="0"/>
    <n v="1"/>
    <b v="0"/>
    <s v="music/world music"/>
    <n v="8.0000000000000002E-3"/>
    <n v="40"/>
    <x v="4"/>
    <s v="world music"/>
  </r>
  <r>
    <n v="116"/>
    <x v="1"/>
    <s v="US"/>
    <s v="USD"/>
    <n v="1329864374"/>
    <n v="1328049974"/>
    <x v="1233"/>
    <d v="2012-02-21T17:46:14"/>
    <b v="0"/>
    <n v="6"/>
    <b v="0"/>
    <s v="music/world music"/>
    <n v="0.11600000000000001"/>
    <n v="19.333333333333332"/>
    <x v="4"/>
    <s v="world music"/>
  </r>
  <r>
    <n v="0"/>
    <x v="1"/>
    <s v="GB"/>
    <s v="GBP"/>
    <n v="1422903342"/>
    <n v="1420311342"/>
    <x v="1234"/>
    <d v="2015-02-02T13:55:42"/>
    <b v="0"/>
    <n v="0"/>
    <b v="0"/>
    <s v="music/world music"/>
    <n v="0"/>
    <s v="-"/>
    <x v="4"/>
    <s v="world music"/>
  </r>
  <r>
    <n v="210"/>
    <x v="1"/>
    <s v="US"/>
    <s v="USD"/>
    <n v="1387077299"/>
    <n v="1383621299"/>
    <x v="1235"/>
    <d v="2013-12-14T22:14:59"/>
    <b v="0"/>
    <n v="6"/>
    <b v="0"/>
    <s v="music/world music"/>
    <n v="2.787363950092912E-2"/>
    <n v="35"/>
    <x v="4"/>
    <s v="world music"/>
  </r>
  <r>
    <n v="0"/>
    <x v="1"/>
    <s v="US"/>
    <s v="USD"/>
    <n v="1343491200"/>
    <n v="1342801164"/>
    <x v="1236"/>
    <d v="2012-07-28T11:00:00"/>
    <b v="0"/>
    <n v="0"/>
    <b v="0"/>
    <s v="music/world music"/>
    <n v="0"/>
    <s v="-"/>
    <x v="4"/>
    <s v="world music"/>
  </r>
  <r>
    <n v="0"/>
    <x v="1"/>
    <s v="US"/>
    <s v="USD"/>
    <n v="1345790865"/>
    <n v="1344062865"/>
    <x v="1237"/>
    <d v="2012-08-24T01:47:45"/>
    <b v="0"/>
    <n v="0"/>
    <b v="0"/>
    <s v="music/world music"/>
    <n v="0"/>
    <s v="-"/>
    <x v="4"/>
    <s v="world music"/>
  </r>
  <r>
    <n v="178"/>
    <x v="1"/>
    <s v="US"/>
    <s v="USD"/>
    <n v="1312641536"/>
    <n v="1310049536"/>
    <x v="1238"/>
    <d v="2011-08-06T09:38:56"/>
    <b v="0"/>
    <n v="3"/>
    <b v="0"/>
    <s v="music/world music"/>
    <n v="0.17799999999999999"/>
    <n v="59.333333333333336"/>
    <x v="4"/>
    <s v="world music"/>
  </r>
  <r>
    <n v="0"/>
    <x v="1"/>
    <s v="US"/>
    <s v="USD"/>
    <n v="1325804767"/>
    <n v="1323212767"/>
    <x v="1239"/>
    <d v="2012-01-05T18:06:07"/>
    <b v="0"/>
    <n v="0"/>
    <b v="0"/>
    <s v="music/world music"/>
    <n v="0"/>
    <s v="-"/>
    <x v="4"/>
    <s v="world music"/>
  </r>
  <r>
    <n v="241"/>
    <x v="1"/>
    <s v="US"/>
    <s v="USD"/>
    <n v="1373665860"/>
    <n v="1368579457"/>
    <x v="1240"/>
    <d v="2013-07-12T16:51:00"/>
    <b v="0"/>
    <n v="8"/>
    <b v="0"/>
    <s v="music/world music"/>
    <n v="3.0124999999999999E-2"/>
    <n v="30.125"/>
    <x v="4"/>
    <s v="world music"/>
  </r>
  <r>
    <n v="2537"/>
    <x v="1"/>
    <s v="US"/>
    <s v="USD"/>
    <n v="1414994340"/>
    <n v="1413057980"/>
    <x v="1241"/>
    <d v="2014-11-03T00:59:00"/>
    <b v="0"/>
    <n v="34"/>
    <b v="0"/>
    <s v="music/world music"/>
    <n v="0.50739999999999996"/>
    <n v="74.617647058823536"/>
    <x v="4"/>
    <s v="world music"/>
  </r>
  <r>
    <n v="5"/>
    <x v="1"/>
    <s v="US"/>
    <s v="USD"/>
    <n v="1315747080"/>
    <n v="1314417502"/>
    <x v="1242"/>
    <d v="2011-09-11T08:18:00"/>
    <b v="0"/>
    <n v="1"/>
    <b v="0"/>
    <s v="music/world music"/>
    <n v="5.4884742041712408E-3"/>
    <n v="5"/>
    <x v="4"/>
    <s v="world music"/>
  </r>
  <r>
    <n v="1691"/>
    <x v="1"/>
    <s v="US"/>
    <s v="USD"/>
    <n v="1310158800"/>
    <n v="1304888771"/>
    <x v="1243"/>
    <d v="2011-07-08T16:00:00"/>
    <b v="0"/>
    <n v="38"/>
    <b v="0"/>
    <s v="music/world music"/>
    <n v="0.14091666666666666"/>
    <n v="44.5"/>
    <x v="4"/>
    <s v="world music"/>
  </r>
  <r>
    <n v="2076"/>
    <x v="0"/>
    <s v="US"/>
    <s v="USD"/>
    <n v="1366664400"/>
    <n v="1363981723"/>
    <x v="1244"/>
    <d v="2013-04-22T16:00:00"/>
    <b v="1"/>
    <n v="45"/>
    <b v="1"/>
    <s v="music/rock"/>
    <n v="1.038"/>
    <n v="46.133333333333333"/>
    <x v="4"/>
    <s v="rock"/>
  </r>
  <r>
    <n v="2405"/>
    <x v="0"/>
    <s v="US"/>
    <s v="USD"/>
    <n v="1402755834"/>
    <n v="1400163834"/>
    <x v="1245"/>
    <d v="2014-06-14T09:23:54"/>
    <b v="1"/>
    <n v="17"/>
    <b v="1"/>
    <s v="music/rock"/>
    <n v="1.2024999999999999"/>
    <n v="141.47058823529412"/>
    <x v="4"/>
    <s v="rock"/>
  </r>
  <r>
    <n v="2340"/>
    <x v="0"/>
    <s v="US"/>
    <s v="USD"/>
    <n v="1323136949"/>
    <n v="1319245349"/>
    <x v="1246"/>
    <d v="2011-12-05T21:02:29"/>
    <b v="1"/>
    <n v="31"/>
    <b v="1"/>
    <s v="music/rock"/>
    <n v="1.17"/>
    <n v="75.483870967741936"/>
    <x v="4"/>
    <s v="rock"/>
  </r>
  <r>
    <n v="4275"/>
    <x v="0"/>
    <s v="US"/>
    <s v="USD"/>
    <n v="1367823655"/>
    <n v="1365231655"/>
    <x v="1247"/>
    <d v="2013-05-06T02:00:55"/>
    <b v="1"/>
    <n v="50"/>
    <b v="1"/>
    <s v="music/rock"/>
    <n v="1.2214285714285715"/>
    <n v="85.5"/>
    <x v="4"/>
    <s v="rock"/>
  </r>
  <r>
    <n v="3791"/>
    <x v="0"/>
    <s v="US"/>
    <s v="USD"/>
    <n v="1402642740"/>
    <n v="1399563953"/>
    <x v="1248"/>
    <d v="2014-06-13T01:59:00"/>
    <b v="1"/>
    <n v="59"/>
    <b v="1"/>
    <s v="music/rock"/>
    <n v="1.5164"/>
    <n v="64.254237288135599"/>
    <x v="4"/>
    <s v="rock"/>
  </r>
  <r>
    <n v="5222"/>
    <x v="0"/>
    <s v="US"/>
    <s v="USD"/>
    <n v="1341683211"/>
    <n v="1339091211"/>
    <x v="1249"/>
    <d v="2012-07-07T12:46:51"/>
    <b v="1"/>
    <n v="81"/>
    <b v="1"/>
    <s v="music/rock"/>
    <n v="1.0444"/>
    <n v="64.46913580246914"/>
    <x v="4"/>
    <s v="rock"/>
  </r>
  <r>
    <n v="60046"/>
    <x v="0"/>
    <s v="US"/>
    <s v="USD"/>
    <n v="1410017131"/>
    <n v="1406129131"/>
    <x v="1250"/>
    <d v="2014-09-06T10:25:31"/>
    <b v="1"/>
    <n v="508"/>
    <b v="1"/>
    <s v="music/rock"/>
    <n v="2.0015333333333332"/>
    <n v="118.2007874015748"/>
    <x v="4"/>
    <s v="rock"/>
  </r>
  <r>
    <n v="6108"/>
    <x v="0"/>
    <s v="US"/>
    <s v="USD"/>
    <n v="1316979167"/>
    <n v="1311795167"/>
    <x v="1251"/>
    <d v="2011-09-25T14:32:47"/>
    <b v="1"/>
    <n v="74"/>
    <b v="1"/>
    <s v="music/rock"/>
    <n v="1.018"/>
    <n v="82.540540540540547"/>
    <x v="4"/>
    <s v="rock"/>
  </r>
  <r>
    <n v="4818"/>
    <x v="0"/>
    <s v="US"/>
    <s v="USD"/>
    <n v="1382658169"/>
    <n v="1380238969"/>
    <x v="1252"/>
    <d v="2013-10-24T18:42:49"/>
    <b v="1"/>
    <n v="141"/>
    <b v="1"/>
    <s v="music/rock"/>
    <n v="1.3765714285714286"/>
    <n v="34.170212765957444"/>
    <x v="4"/>
    <s v="rock"/>
  </r>
  <r>
    <n v="30383.32"/>
    <x v="0"/>
    <s v="US"/>
    <s v="USD"/>
    <n v="1409770107"/>
    <n v="1407178107"/>
    <x v="1253"/>
    <d v="2014-09-03T13:48:27"/>
    <b v="1"/>
    <n v="711"/>
    <b v="1"/>
    <s v="music/rock"/>
    <n v="3038.3319999999999"/>
    <n v="42.73322081575246"/>
    <x v="4"/>
    <s v="rock"/>
  </r>
  <r>
    <n v="13323"/>
    <x v="0"/>
    <s v="US"/>
    <s v="USD"/>
    <n v="1293857940"/>
    <n v="1288968886"/>
    <x v="1254"/>
    <d v="2010-12-31T23:59:00"/>
    <b v="1"/>
    <n v="141"/>
    <b v="1"/>
    <s v="music/rock"/>
    <n v="1.9885074626865671"/>
    <n v="94.489361702127653"/>
    <x v="4"/>
    <s v="rock"/>
  </r>
  <r>
    <n v="6071"/>
    <x v="0"/>
    <s v="US"/>
    <s v="USD"/>
    <n v="1385932652"/>
    <n v="1383337052"/>
    <x v="1255"/>
    <d v="2013-12-01T16:17:32"/>
    <b v="1"/>
    <n v="109"/>
    <b v="1"/>
    <s v="music/rock"/>
    <n v="2.0236666666666667"/>
    <n v="55.697247706422019"/>
    <x v="4"/>
    <s v="rock"/>
  </r>
  <r>
    <n v="35389.129999999997"/>
    <x v="0"/>
    <s v="US"/>
    <s v="USD"/>
    <n v="1329084231"/>
    <n v="1326492231"/>
    <x v="1256"/>
    <d v="2012-02-12T17:03:51"/>
    <b v="1"/>
    <n v="361"/>
    <b v="1"/>
    <s v="music/rock"/>
    <n v="1.1796376666666666"/>
    <n v="98.030831024930734"/>
    <x v="4"/>
    <s v="rock"/>
  </r>
  <r>
    <n v="16210"/>
    <x v="0"/>
    <s v="US"/>
    <s v="USD"/>
    <n v="1301792590"/>
    <n v="1297562590"/>
    <x v="1257"/>
    <d v="2011-04-02T20:03:10"/>
    <b v="1"/>
    <n v="176"/>
    <b v="1"/>
    <s v="music/rock"/>
    <n v="2.9472727272727273"/>
    <n v="92.102272727272734"/>
    <x v="4"/>
    <s v="rock"/>
  </r>
  <r>
    <n v="25577.56"/>
    <x v="0"/>
    <s v="US"/>
    <s v="USD"/>
    <n v="1377960012"/>
    <n v="1375368012"/>
    <x v="1258"/>
    <d v="2013-08-31T09:40:12"/>
    <b v="1"/>
    <n v="670"/>
    <b v="1"/>
    <s v="music/rock"/>
    <n v="2.1314633333333335"/>
    <n v="38.175462686567165"/>
    <x v="4"/>
    <s v="rock"/>
  </r>
  <r>
    <n v="2606"/>
    <x v="0"/>
    <s v="US"/>
    <s v="USD"/>
    <n v="1402286340"/>
    <n v="1399504664"/>
    <x v="1259"/>
    <d v="2014-06-08T22:59:00"/>
    <b v="1"/>
    <n v="96"/>
    <b v="1"/>
    <s v="music/rock"/>
    <n v="1.0424"/>
    <n v="27.145833333333332"/>
    <x v="4"/>
    <s v="rock"/>
  </r>
  <r>
    <n v="3751"/>
    <x v="0"/>
    <s v="US"/>
    <s v="USD"/>
    <n v="1393445620"/>
    <n v="1390853620"/>
    <x v="1260"/>
    <d v="2014-02-26T15:13:40"/>
    <b v="1"/>
    <n v="74"/>
    <b v="1"/>
    <s v="music/rock"/>
    <n v="1.1366666666666667"/>
    <n v="50.689189189189186"/>
    <x v="4"/>
    <s v="rock"/>
  </r>
  <r>
    <n v="2025"/>
    <x v="0"/>
    <s v="US"/>
    <s v="USD"/>
    <n v="1390983227"/>
    <n v="1388391227"/>
    <x v="1261"/>
    <d v="2014-01-29T03:13:47"/>
    <b v="1"/>
    <n v="52"/>
    <b v="1"/>
    <s v="music/rock"/>
    <n v="1.0125"/>
    <n v="38.942307692307693"/>
    <x v="4"/>
    <s v="rock"/>
  </r>
  <r>
    <n v="8152"/>
    <x v="0"/>
    <s v="CA"/>
    <s v="CAD"/>
    <n v="1392574692"/>
    <n v="1389982692"/>
    <x v="1262"/>
    <d v="2014-02-16T13:18:12"/>
    <b v="1"/>
    <n v="105"/>
    <b v="1"/>
    <s v="music/rock"/>
    <n v="1.2541538461538462"/>
    <n v="77.638095238095232"/>
    <x v="4"/>
    <s v="rock"/>
  </r>
  <r>
    <n v="1785"/>
    <x v="0"/>
    <s v="US"/>
    <s v="USD"/>
    <n v="1396054800"/>
    <n v="1393034470"/>
    <x v="1263"/>
    <d v="2014-03-28T20:00:00"/>
    <b v="1"/>
    <n v="41"/>
    <b v="1"/>
    <s v="music/rock"/>
    <n v="1.19"/>
    <n v="43.536585365853661"/>
    <x v="4"/>
    <s v="rock"/>
  </r>
  <r>
    <n v="1082"/>
    <x v="0"/>
    <s v="US"/>
    <s v="USD"/>
    <n v="1383062083"/>
    <n v="1380556483"/>
    <x v="1264"/>
    <d v="2013-10-29T10:54:43"/>
    <b v="1"/>
    <n v="34"/>
    <b v="1"/>
    <s v="music/rock"/>
    <n v="1.6646153846153846"/>
    <n v="31.823529411764707"/>
    <x v="4"/>
    <s v="rock"/>
  </r>
  <r>
    <n v="4170.17"/>
    <x v="0"/>
    <s v="US"/>
    <s v="USD"/>
    <n v="1291131815"/>
    <n v="1287071015"/>
    <x v="1265"/>
    <d v="2010-11-30T10:43:35"/>
    <b v="1"/>
    <n v="66"/>
    <b v="1"/>
    <s v="music/rock"/>
    <n v="1.1914771428571429"/>
    <n v="63.184393939393942"/>
    <x v="4"/>
    <s v="rock"/>
  </r>
  <r>
    <n v="9545"/>
    <x v="0"/>
    <s v="US"/>
    <s v="USD"/>
    <n v="1389474145"/>
    <n v="1386882145"/>
    <x v="1266"/>
    <d v="2014-01-11T16:02:25"/>
    <b v="1"/>
    <n v="50"/>
    <b v="1"/>
    <s v="music/rock"/>
    <n v="1.0047368421052632"/>
    <n v="190.9"/>
    <x v="4"/>
    <s v="rock"/>
  </r>
  <r>
    <n v="22396"/>
    <x v="0"/>
    <s v="US"/>
    <s v="USD"/>
    <n v="1374674558"/>
    <n v="1372082558"/>
    <x v="1267"/>
    <d v="2013-07-24T09:02:38"/>
    <b v="1"/>
    <n v="159"/>
    <b v="1"/>
    <s v="music/rock"/>
    <n v="1.018"/>
    <n v="140.85534591194968"/>
    <x v="4"/>
    <s v="rock"/>
  </r>
  <r>
    <n v="14000"/>
    <x v="0"/>
    <s v="US"/>
    <s v="USD"/>
    <n v="1379708247"/>
    <n v="1377116247"/>
    <x v="1268"/>
    <d v="2013-09-20T15:17:27"/>
    <b v="1"/>
    <n v="182"/>
    <b v="1"/>
    <s v="music/rock"/>
    <n v="1.1666666666666667"/>
    <n v="76.92307692307692"/>
    <x v="4"/>
    <s v="rock"/>
  </r>
  <r>
    <n v="20426"/>
    <x v="0"/>
    <s v="US"/>
    <s v="USD"/>
    <n v="1460764800"/>
    <n v="1458157512"/>
    <x v="1269"/>
    <d v="2016-04-15T19:00:00"/>
    <b v="1"/>
    <n v="206"/>
    <b v="1"/>
    <s v="music/rock"/>
    <n v="1.0864893617021276"/>
    <n v="99.15533980582525"/>
    <x v="4"/>
    <s v="rock"/>
  </r>
  <r>
    <n v="11472"/>
    <x v="0"/>
    <s v="US"/>
    <s v="USD"/>
    <n v="1332704042"/>
    <n v="1327523642"/>
    <x v="1270"/>
    <d v="2012-03-25T14:34:02"/>
    <b v="1"/>
    <n v="169"/>
    <b v="1"/>
    <s v="music/rock"/>
    <n v="1.1472"/>
    <n v="67.881656804733723"/>
    <x v="4"/>
    <s v="rock"/>
  </r>
  <r>
    <n v="7635"/>
    <x v="0"/>
    <s v="US"/>
    <s v="USD"/>
    <n v="1384363459"/>
    <n v="1381767859"/>
    <x v="1271"/>
    <d v="2013-11-13T12:24:19"/>
    <b v="1"/>
    <n v="31"/>
    <b v="1"/>
    <s v="music/rock"/>
    <n v="1.018"/>
    <n v="246.29032258064515"/>
    <x v="4"/>
    <s v="rock"/>
  </r>
  <r>
    <n v="5300"/>
    <x v="0"/>
    <s v="US"/>
    <s v="USD"/>
    <n v="1276574400"/>
    <n v="1270576379"/>
    <x v="1272"/>
    <d v="2010-06-14T23:00:00"/>
    <b v="1"/>
    <n v="28"/>
    <b v="1"/>
    <s v="music/rock"/>
    <n v="1.06"/>
    <n v="189.28571428571428"/>
    <x v="4"/>
    <s v="rock"/>
  </r>
  <r>
    <n v="4140"/>
    <x v="0"/>
    <s v="CA"/>
    <s v="CAD"/>
    <n v="1409506291"/>
    <n v="1406914291"/>
    <x v="1273"/>
    <d v="2014-08-31T12:31:31"/>
    <b v="1"/>
    <n v="54"/>
    <b v="1"/>
    <s v="music/rock"/>
    <n v="1.0349999999999999"/>
    <n v="76.666666666666671"/>
    <x v="4"/>
    <s v="rock"/>
  </r>
  <r>
    <n v="38743.839999999997"/>
    <x v="0"/>
    <s v="US"/>
    <s v="USD"/>
    <n v="1346344425"/>
    <n v="1343320425"/>
    <x v="1274"/>
    <d v="2012-08-30T11:33:45"/>
    <b v="1"/>
    <n v="467"/>
    <b v="1"/>
    <s v="music/rock"/>
    <n v="1.5497535999999998"/>
    <n v="82.963254817987149"/>
    <x v="4"/>
    <s v="rock"/>
  </r>
  <r>
    <n v="24321.1"/>
    <x v="0"/>
    <s v="US"/>
    <s v="USD"/>
    <n v="1375908587"/>
    <n v="1372884587"/>
    <x v="1275"/>
    <d v="2013-08-07T15:49:47"/>
    <b v="1"/>
    <n v="389"/>
    <b v="1"/>
    <s v="music/rock"/>
    <n v="1.6214066666666667"/>
    <n v="62.522107969151669"/>
    <x v="4"/>
    <s v="rock"/>
  </r>
  <r>
    <n v="3132.63"/>
    <x v="0"/>
    <s v="US"/>
    <s v="USD"/>
    <n v="1251777600"/>
    <n v="1247504047"/>
    <x v="1276"/>
    <d v="2009-08-31T23:00:00"/>
    <b v="1"/>
    <n v="68"/>
    <b v="1"/>
    <s v="music/rock"/>
    <n v="1.0442100000000001"/>
    <n v="46.06808823529412"/>
    <x v="4"/>
    <s v="rock"/>
  </r>
  <r>
    <n v="15918.65"/>
    <x v="0"/>
    <s v="US"/>
    <s v="USD"/>
    <n v="1346765347"/>
    <n v="1343741347"/>
    <x v="1277"/>
    <d v="2012-09-04T08:29:07"/>
    <b v="1"/>
    <n v="413"/>
    <b v="1"/>
    <s v="music/rock"/>
    <n v="1.0612433333333333"/>
    <n v="38.543946731234868"/>
    <x v="4"/>
    <s v="rock"/>
  </r>
  <r>
    <n v="10071"/>
    <x v="0"/>
    <s v="US"/>
    <s v="USD"/>
    <n v="1403661600"/>
    <n v="1401196766"/>
    <x v="1278"/>
    <d v="2014-06-24T21:00:00"/>
    <b v="1"/>
    <n v="190"/>
    <b v="1"/>
    <s v="music/rock"/>
    <n v="1.5493846153846154"/>
    <n v="53.005263157894738"/>
    <x v="4"/>
    <s v="rock"/>
  </r>
  <r>
    <n v="13864.17"/>
    <x v="0"/>
    <s v="US"/>
    <s v="USD"/>
    <n v="1395624170"/>
    <n v="1392171770"/>
    <x v="1279"/>
    <d v="2014-03-23T20:22:50"/>
    <b v="1"/>
    <n v="189"/>
    <b v="1"/>
    <s v="music/rock"/>
    <n v="1.1077157238734421"/>
    <n v="73.355396825396824"/>
    <x v="4"/>
    <s v="rock"/>
  </r>
  <r>
    <n v="16636.78"/>
    <x v="0"/>
    <s v="US"/>
    <s v="USD"/>
    <n v="1299003054"/>
    <n v="1291227054"/>
    <x v="1280"/>
    <d v="2011-03-01T13:10:54"/>
    <b v="1"/>
    <n v="130"/>
    <b v="1"/>
    <s v="music/rock"/>
    <n v="1.1091186666666666"/>
    <n v="127.97523076923076"/>
    <x v="4"/>
    <s v="rock"/>
  </r>
  <r>
    <n v="7750"/>
    <x v="0"/>
    <s v="US"/>
    <s v="USD"/>
    <n v="1375033836"/>
    <n v="1373305836"/>
    <x v="1281"/>
    <d v="2013-07-28T12:50:36"/>
    <b v="1"/>
    <n v="74"/>
    <b v="1"/>
    <s v="music/rock"/>
    <n v="1.1071428571428572"/>
    <n v="104.72972972972973"/>
    <x v="4"/>
    <s v="rock"/>
  </r>
  <r>
    <n v="18542"/>
    <x v="0"/>
    <s v="US"/>
    <s v="USD"/>
    <n v="1386565140"/>
    <n v="1383909855"/>
    <x v="1282"/>
    <d v="2013-12-08T23:59:00"/>
    <b v="1"/>
    <n v="274"/>
    <b v="1"/>
    <s v="music/rock"/>
    <n v="1.2361333333333333"/>
    <n v="67.671532846715323"/>
    <x v="4"/>
    <s v="rock"/>
  </r>
  <r>
    <n v="2110.5"/>
    <x v="0"/>
    <s v="US"/>
    <s v="USD"/>
    <n v="1362974400"/>
    <n v="1360948389"/>
    <x v="1283"/>
    <d v="2013-03-10T23:00:00"/>
    <b v="1"/>
    <n v="22"/>
    <b v="1"/>
    <s v="music/rock"/>
    <n v="2.1105"/>
    <n v="95.931818181818187"/>
    <x v="4"/>
    <s v="rock"/>
  </r>
  <r>
    <n v="2020"/>
    <x v="0"/>
    <s v="US"/>
    <s v="USD"/>
    <n v="1483203540"/>
    <n v="1481175482"/>
    <x v="1284"/>
    <d v="2016-12-31T11:59:00"/>
    <b v="0"/>
    <n v="31"/>
    <b v="1"/>
    <s v="theater/plays"/>
    <n v="1.01"/>
    <n v="65.161290322580641"/>
    <x v="1"/>
    <s v="plays"/>
  </r>
  <r>
    <n v="2033"/>
    <x v="0"/>
    <s v="GB"/>
    <s v="GBP"/>
    <n v="1434808775"/>
    <n v="1433512775"/>
    <x v="1285"/>
    <d v="2015-06-20T08:59:35"/>
    <b v="0"/>
    <n v="63"/>
    <b v="1"/>
    <s v="theater/plays"/>
    <n v="1.0165"/>
    <n v="32.269841269841272"/>
    <x v="1"/>
    <s v="plays"/>
  </r>
  <r>
    <n v="1625"/>
    <x v="0"/>
    <s v="GB"/>
    <s v="GBP"/>
    <n v="1424181600"/>
    <n v="1423041227"/>
    <x v="1286"/>
    <d v="2015-02-17T09:00:00"/>
    <b v="0"/>
    <n v="20"/>
    <b v="1"/>
    <s v="theater/plays"/>
    <n v="1.0833333333333333"/>
    <n v="81.25"/>
    <x v="1"/>
    <s v="plays"/>
  </r>
  <r>
    <n v="605"/>
    <x v="0"/>
    <s v="GB"/>
    <s v="GBP"/>
    <n v="1434120856"/>
    <n v="1428936856"/>
    <x v="1287"/>
    <d v="2015-06-12T09:54:16"/>
    <b v="0"/>
    <n v="25"/>
    <b v="1"/>
    <s v="theater/plays"/>
    <n v="2.42"/>
    <n v="24.2"/>
    <x v="1"/>
    <s v="plays"/>
  </r>
  <r>
    <n v="4018"/>
    <x v="0"/>
    <s v="US"/>
    <s v="USD"/>
    <n v="1470801600"/>
    <n v="1468122163"/>
    <x v="1288"/>
    <d v="2016-08-09T23:00:00"/>
    <b v="0"/>
    <n v="61"/>
    <b v="1"/>
    <s v="theater/plays"/>
    <n v="1.0044999999999999"/>
    <n v="65.868852459016395"/>
    <x v="1"/>
    <s v="plays"/>
  </r>
  <r>
    <n v="1876"/>
    <x v="0"/>
    <s v="US"/>
    <s v="USD"/>
    <n v="1483499645"/>
    <n v="1480907645"/>
    <x v="1289"/>
    <d v="2017-01-03T22:14:05"/>
    <b v="0"/>
    <n v="52"/>
    <b v="1"/>
    <s v="theater/plays"/>
    <n v="1.2506666666666666"/>
    <n v="36.07692307692308"/>
    <x v="1"/>
    <s v="plays"/>
  </r>
  <r>
    <n v="3800"/>
    <x v="0"/>
    <s v="US"/>
    <s v="USD"/>
    <n v="1429772340"/>
    <n v="1427121931"/>
    <x v="1290"/>
    <d v="2015-04-23T01:59:00"/>
    <b v="0"/>
    <n v="86"/>
    <b v="1"/>
    <s v="theater/plays"/>
    <n v="1.0857142857142856"/>
    <n v="44.186046511627907"/>
    <x v="1"/>
    <s v="plays"/>
  </r>
  <r>
    <n v="4371"/>
    <x v="0"/>
    <s v="US"/>
    <s v="USD"/>
    <n v="1428390000"/>
    <n v="1425224391"/>
    <x v="1291"/>
    <d v="2015-04-07T02:00:00"/>
    <b v="0"/>
    <n v="42"/>
    <b v="1"/>
    <s v="theater/plays"/>
    <n v="1.4570000000000001"/>
    <n v="104.07142857142857"/>
    <x v="1"/>
    <s v="plays"/>
  </r>
  <r>
    <n v="1870"/>
    <x v="0"/>
    <s v="GB"/>
    <s v="GBP"/>
    <n v="1444172340"/>
    <n v="1441822828"/>
    <x v="1292"/>
    <d v="2015-10-06T17:59:00"/>
    <b v="0"/>
    <n v="52"/>
    <b v="1"/>
    <s v="theater/plays"/>
    <n v="1.1000000000000001"/>
    <n v="35.96153846153846"/>
    <x v="1"/>
    <s v="plays"/>
  </r>
  <r>
    <n v="15335"/>
    <x v="0"/>
    <s v="US"/>
    <s v="USD"/>
    <n v="1447523371"/>
    <n v="1444927771"/>
    <x v="1293"/>
    <d v="2015-11-14T12:49:31"/>
    <b v="0"/>
    <n v="120"/>
    <b v="1"/>
    <s v="theater/plays"/>
    <n v="1.0223333333333333"/>
    <n v="127.79166666666667"/>
    <x v="1"/>
    <s v="plays"/>
  </r>
  <r>
    <n v="610"/>
    <x v="0"/>
    <s v="GB"/>
    <s v="GBP"/>
    <n v="1445252400"/>
    <n v="1443696797"/>
    <x v="1294"/>
    <d v="2015-10-19T06:00:00"/>
    <b v="0"/>
    <n v="22"/>
    <b v="1"/>
    <s v="theater/plays"/>
    <n v="1.22"/>
    <n v="27.727272727272727"/>
    <x v="1"/>
    <s v="plays"/>
  </r>
  <r>
    <n v="2549"/>
    <x v="0"/>
    <s v="GB"/>
    <s v="GBP"/>
    <n v="1438189200"/>
    <n v="1435585497"/>
    <x v="1295"/>
    <d v="2015-07-29T12:00:00"/>
    <b v="0"/>
    <n v="64"/>
    <b v="1"/>
    <s v="theater/plays"/>
    <n v="1.0196000000000001"/>
    <n v="39.828125"/>
    <x v="1"/>
    <s v="plays"/>
  </r>
  <r>
    <n v="1200"/>
    <x v="0"/>
    <s v="GB"/>
    <s v="GBP"/>
    <n v="1457914373"/>
    <n v="1456189973"/>
    <x v="1296"/>
    <d v="2016-03-13T19:12:53"/>
    <b v="0"/>
    <n v="23"/>
    <b v="1"/>
    <s v="theater/plays"/>
    <n v="1.411764705882353"/>
    <n v="52.173913043478258"/>
    <x v="1"/>
    <s v="plays"/>
  </r>
  <r>
    <n v="21905"/>
    <x v="0"/>
    <s v="US"/>
    <s v="USD"/>
    <n v="1462125358"/>
    <n v="1459533358"/>
    <x v="1297"/>
    <d v="2016-05-01T12:55:58"/>
    <b v="0"/>
    <n v="238"/>
    <b v="1"/>
    <s v="theater/plays"/>
    <n v="1.0952500000000001"/>
    <n v="92.037815126050418"/>
    <x v="1"/>
    <s v="plays"/>
  </r>
  <r>
    <n v="2093"/>
    <x v="0"/>
    <s v="GB"/>
    <s v="GBP"/>
    <n v="1461860432"/>
    <n v="1459268432"/>
    <x v="1298"/>
    <d v="2016-04-28T11:20:32"/>
    <b v="0"/>
    <n v="33"/>
    <b v="1"/>
    <s v="theater/plays"/>
    <n v="1.0465"/>
    <n v="63.424242424242422"/>
    <x v="1"/>
    <s v="plays"/>
  </r>
  <r>
    <n v="4340"/>
    <x v="0"/>
    <s v="US"/>
    <s v="USD"/>
    <n v="1436902359"/>
    <n v="1434310359"/>
    <x v="1299"/>
    <d v="2015-07-14T14:32:39"/>
    <b v="0"/>
    <n v="32"/>
    <b v="1"/>
    <s v="theater/plays"/>
    <n v="1.24"/>
    <n v="135.625"/>
    <x v="1"/>
    <s v="plays"/>
  </r>
  <r>
    <n v="4050"/>
    <x v="0"/>
    <s v="US"/>
    <s v="USD"/>
    <n v="1464807420"/>
    <n v="1461427938"/>
    <x v="1300"/>
    <d v="2016-06-01T13:57:00"/>
    <b v="0"/>
    <n v="24"/>
    <b v="1"/>
    <s v="theater/plays"/>
    <n v="1.35"/>
    <n v="168.75"/>
    <x v="1"/>
    <s v="plays"/>
  </r>
  <r>
    <n v="2055"/>
    <x v="0"/>
    <s v="US"/>
    <s v="USD"/>
    <n v="1437447600"/>
    <n v="1436551178"/>
    <x v="1301"/>
    <d v="2015-07-20T22:00:00"/>
    <b v="0"/>
    <n v="29"/>
    <b v="1"/>
    <s v="theater/plays"/>
    <n v="1.0275000000000001"/>
    <n v="70.862068965517238"/>
    <x v="1"/>
    <s v="plays"/>
  </r>
  <r>
    <n v="2500"/>
    <x v="0"/>
    <s v="US"/>
    <s v="USD"/>
    <n v="1480559011"/>
    <n v="1477963411"/>
    <x v="1302"/>
    <d v="2016-11-30T21:23:31"/>
    <b v="0"/>
    <n v="50"/>
    <b v="1"/>
    <s v="theater/plays"/>
    <n v="1"/>
    <n v="50"/>
    <x v="1"/>
    <s v="plays"/>
  </r>
  <r>
    <n v="4559.13"/>
    <x v="0"/>
    <s v="GB"/>
    <s v="GBP"/>
    <n v="1469962800"/>
    <n v="1468578920"/>
    <x v="1303"/>
    <d v="2016-07-31T06:00:00"/>
    <b v="0"/>
    <n v="108"/>
    <b v="1"/>
    <s v="theater/plays"/>
    <n v="1.3026085714285716"/>
    <n v="42.214166666666671"/>
    <x v="1"/>
    <s v="plays"/>
  </r>
  <r>
    <n v="15851"/>
    <x v="1"/>
    <s v="GB"/>
    <s v="GBP"/>
    <n v="1489376405"/>
    <n v="1484196005"/>
    <x v="1304"/>
    <d v="2017-03-12T22:40:05"/>
    <b v="0"/>
    <n v="104"/>
    <b v="0"/>
    <s v="technology/wearables"/>
    <n v="0.39627499999999999"/>
    <n v="152.41346153846155"/>
    <x v="2"/>
    <s v="wearables"/>
  </r>
  <r>
    <n v="7793"/>
    <x v="1"/>
    <s v="US"/>
    <s v="USD"/>
    <n v="1469122200"/>
    <n v="1466611108"/>
    <x v="1305"/>
    <d v="2016-07-21T12:30:00"/>
    <b v="0"/>
    <n v="86"/>
    <b v="0"/>
    <s v="technology/wearables"/>
    <n v="0.25976666666666665"/>
    <n v="90.616279069767444"/>
    <x v="2"/>
    <s v="wearables"/>
  </r>
  <r>
    <n v="71771"/>
    <x v="1"/>
    <s v="US"/>
    <s v="USD"/>
    <n v="1417690734"/>
    <n v="1415098734"/>
    <x v="1306"/>
    <d v="2014-12-04T05:58:54"/>
    <b v="0"/>
    <n v="356"/>
    <b v="0"/>
    <s v="technology/wearables"/>
    <n v="0.65246363636363636"/>
    <n v="201.60393258426967"/>
    <x v="2"/>
    <s v="wearables"/>
  </r>
  <r>
    <n v="5757"/>
    <x v="1"/>
    <s v="US"/>
    <s v="USD"/>
    <n v="1455710679"/>
    <n v="1453118679"/>
    <x v="1307"/>
    <d v="2016-02-17T07:04:39"/>
    <b v="0"/>
    <n v="45"/>
    <b v="0"/>
    <s v="technology/wearables"/>
    <n v="0.11514000000000001"/>
    <n v="127.93333333333334"/>
    <x v="2"/>
    <s v="wearables"/>
  </r>
  <r>
    <n v="1136"/>
    <x v="1"/>
    <s v="US"/>
    <s v="USD"/>
    <n v="1475937812"/>
    <n v="1472481812"/>
    <x v="1308"/>
    <d v="2016-10-08T09:43:32"/>
    <b v="0"/>
    <n v="38"/>
    <b v="0"/>
    <s v="technology/wearables"/>
    <n v="0.11360000000000001"/>
    <n v="29.894736842105264"/>
    <x v="2"/>
    <s v="wearables"/>
  </r>
  <r>
    <n v="12879"/>
    <x v="1"/>
    <s v="US"/>
    <s v="USD"/>
    <n v="1444943468"/>
    <n v="1441919468"/>
    <x v="1309"/>
    <d v="2015-10-15T16:11:08"/>
    <b v="0"/>
    <n v="35"/>
    <b v="0"/>
    <s v="technology/wearables"/>
    <n v="1.1199130434782609"/>
    <n v="367.97142857142859"/>
    <x v="2"/>
    <s v="wearables"/>
  </r>
  <r>
    <n v="3100"/>
    <x v="1"/>
    <s v="US"/>
    <s v="USD"/>
    <n v="1471622450"/>
    <n v="1467734450"/>
    <x v="1310"/>
    <d v="2016-08-19T11:00:50"/>
    <b v="0"/>
    <n v="24"/>
    <b v="0"/>
    <s v="technology/wearables"/>
    <n v="0.155"/>
    <n v="129.16666666666666"/>
    <x v="2"/>
    <s v="wearables"/>
  </r>
  <r>
    <n v="80070"/>
    <x v="1"/>
    <s v="US"/>
    <s v="USD"/>
    <n v="1480536919"/>
    <n v="1477509319"/>
    <x v="1311"/>
    <d v="2016-11-30T15:15:19"/>
    <b v="0"/>
    <n v="100"/>
    <b v="0"/>
    <s v="technology/wearables"/>
    <n v="0.32028000000000001"/>
    <n v="800.7"/>
    <x v="2"/>
    <s v="wearables"/>
  </r>
  <r>
    <n v="28"/>
    <x v="1"/>
    <s v="US"/>
    <s v="USD"/>
    <n v="1429375922"/>
    <n v="1426783922"/>
    <x v="1312"/>
    <d v="2015-04-18T11:52:02"/>
    <b v="0"/>
    <n v="1"/>
    <b v="0"/>
    <s v="technology/wearables"/>
    <n v="6.0869565217391303E-3"/>
    <n v="28"/>
    <x v="2"/>
    <s v="wearables"/>
  </r>
  <r>
    <n v="12446"/>
    <x v="1"/>
    <s v="US"/>
    <s v="USD"/>
    <n v="1457024514"/>
    <n v="1454432514"/>
    <x v="1313"/>
    <d v="2016-03-03T12:01:54"/>
    <b v="0"/>
    <n v="122"/>
    <b v="0"/>
    <s v="technology/wearables"/>
    <n v="0.31114999999999998"/>
    <n v="102.01639344262296"/>
    <x v="2"/>
    <s v="wearables"/>
  </r>
  <r>
    <n v="2028"/>
    <x v="1"/>
    <s v="US"/>
    <s v="USD"/>
    <n v="1477065860"/>
    <n v="1471881860"/>
    <x v="1314"/>
    <d v="2016-10-21T11:04:20"/>
    <b v="0"/>
    <n v="11"/>
    <b v="0"/>
    <s v="technology/wearables"/>
    <n v="1.1266666666666666E-2"/>
    <n v="184.36363636363637"/>
    <x v="2"/>
    <s v="wearables"/>
  </r>
  <r>
    <n v="40404"/>
    <x v="1"/>
    <s v="US"/>
    <s v="USD"/>
    <n v="1446771600"/>
    <n v="1443700648"/>
    <x v="1315"/>
    <d v="2015-11-05T20:00:00"/>
    <b v="0"/>
    <n v="248"/>
    <b v="0"/>
    <s v="technology/wearables"/>
    <n v="0.40404000000000001"/>
    <n v="162.91935483870967"/>
    <x v="2"/>
    <s v="wearables"/>
  </r>
  <r>
    <n v="1"/>
    <x v="1"/>
    <s v="US"/>
    <s v="USD"/>
    <n v="1456700709"/>
    <n v="1453676709"/>
    <x v="1316"/>
    <d v="2016-02-28T18:05:09"/>
    <b v="0"/>
    <n v="1"/>
    <b v="0"/>
    <s v="technology/wearables"/>
    <n v="1.3333333333333333E-5"/>
    <n v="1"/>
    <x v="2"/>
    <s v="wearables"/>
  </r>
  <r>
    <n v="11467"/>
    <x v="1"/>
    <s v="DK"/>
    <s v="DKK"/>
    <n v="1469109600"/>
    <n v="1464586746"/>
    <x v="1317"/>
    <d v="2016-07-21T09:00:00"/>
    <b v="0"/>
    <n v="19"/>
    <b v="0"/>
    <s v="technology/wearables"/>
    <n v="5.7334999999999997E-2"/>
    <n v="603.52631578947364"/>
    <x v="2"/>
    <s v="wearables"/>
  </r>
  <r>
    <n v="6130"/>
    <x v="1"/>
    <s v="US"/>
    <s v="USD"/>
    <n v="1420938172"/>
    <n v="1418346172"/>
    <x v="1318"/>
    <d v="2015-01-10T20:02:52"/>
    <b v="0"/>
    <n v="135"/>
    <b v="0"/>
    <s v="technology/wearables"/>
    <n v="0.15325"/>
    <n v="45.407407407407405"/>
    <x v="2"/>
    <s v="wearables"/>
  </r>
  <r>
    <n v="876"/>
    <x v="1"/>
    <s v="GB"/>
    <s v="GBP"/>
    <n v="1405094400"/>
    <n v="1403810965"/>
    <x v="1319"/>
    <d v="2014-07-11T11:00:00"/>
    <b v="0"/>
    <n v="9"/>
    <b v="0"/>
    <s v="technology/wearables"/>
    <n v="0.15103448275862069"/>
    <n v="97.333333333333329"/>
    <x v="2"/>
    <s v="wearables"/>
  </r>
  <r>
    <n v="503"/>
    <x v="1"/>
    <s v="NL"/>
    <s v="EUR"/>
    <n v="1483138800"/>
    <n v="1480610046"/>
    <x v="1320"/>
    <d v="2016-12-30T18:00:00"/>
    <b v="0"/>
    <n v="3"/>
    <b v="0"/>
    <s v="technology/wearables"/>
    <n v="5.0299999999999997E-3"/>
    <n v="167.66666666666666"/>
    <x v="2"/>
    <s v="wearables"/>
  </r>
  <r>
    <n v="6019"/>
    <x v="1"/>
    <s v="SE"/>
    <s v="SEK"/>
    <n v="1482515937"/>
    <n v="1479923937"/>
    <x v="1321"/>
    <d v="2016-12-23T12:58:57"/>
    <b v="0"/>
    <n v="7"/>
    <b v="0"/>
    <s v="technology/wearables"/>
    <n v="1.3028138528138528E-2"/>
    <n v="859.85714285714289"/>
    <x v="2"/>
    <s v="wearables"/>
  </r>
  <r>
    <n v="106"/>
    <x v="1"/>
    <s v="GB"/>
    <s v="GBP"/>
    <n v="1432223125"/>
    <n v="1429631125"/>
    <x v="1322"/>
    <d v="2015-05-21T10:45:25"/>
    <b v="0"/>
    <n v="4"/>
    <b v="0"/>
    <s v="technology/wearables"/>
    <n v="3.0285714285714286E-3"/>
    <n v="26.5"/>
    <x v="2"/>
    <s v="wearables"/>
  </r>
  <r>
    <n v="1332"/>
    <x v="1"/>
    <s v="US"/>
    <s v="USD"/>
    <n v="1461653700"/>
    <n v="1458665146"/>
    <x v="1323"/>
    <d v="2016-04-26T01:55:00"/>
    <b v="0"/>
    <n v="44"/>
    <b v="0"/>
    <s v="technology/wearables"/>
    <n v="8.8800000000000004E-2"/>
    <n v="30.272727272727273"/>
    <x v="2"/>
    <s v="wearables"/>
  </r>
  <r>
    <n v="4920"/>
    <x v="1"/>
    <s v="US"/>
    <s v="USD"/>
    <n v="1476371552"/>
    <n v="1473779552"/>
    <x v="1324"/>
    <d v="2016-10-13T10:12:32"/>
    <b v="0"/>
    <n v="90"/>
    <b v="0"/>
    <s v="technology/wearables"/>
    <n v="9.8400000000000001E-2"/>
    <n v="54.666666666666664"/>
    <x v="2"/>
    <s v="wearables"/>
  </r>
  <r>
    <n v="486"/>
    <x v="1"/>
    <s v="US"/>
    <s v="USD"/>
    <n v="1483063435"/>
    <n v="1480471435"/>
    <x v="1325"/>
    <d v="2016-12-29T21:03:55"/>
    <b v="0"/>
    <n v="8"/>
    <b v="0"/>
    <s v="technology/wearables"/>
    <n v="2.4299999999999999E-2"/>
    <n v="60.75"/>
    <x v="2"/>
    <s v="wearables"/>
  </r>
  <r>
    <n v="1130"/>
    <x v="1"/>
    <s v="US"/>
    <s v="USD"/>
    <n v="1421348428"/>
    <n v="1417460428"/>
    <x v="1326"/>
    <d v="2015-01-15T14:00:28"/>
    <b v="0"/>
    <n v="11"/>
    <b v="0"/>
    <s v="technology/wearables"/>
    <n v="1.1299999999999999E-2"/>
    <n v="102.72727272727273"/>
    <x v="2"/>
    <s v="wearables"/>
  </r>
  <r>
    <n v="1705"/>
    <x v="1"/>
    <s v="US"/>
    <s v="USD"/>
    <n v="1432916235"/>
    <n v="1430324235"/>
    <x v="1327"/>
    <d v="2015-05-29T11:17:15"/>
    <b v="0"/>
    <n v="41"/>
    <b v="0"/>
    <s v="technology/wearables"/>
    <n v="3.5520833333333335E-2"/>
    <n v="41.585365853658537"/>
    <x v="2"/>
    <s v="wearables"/>
  </r>
  <r>
    <n v="1748"/>
    <x v="1"/>
    <s v="US"/>
    <s v="USD"/>
    <n v="1476458734"/>
    <n v="1472570734"/>
    <x v="1328"/>
    <d v="2016-10-14T10:25:34"/>
    <b v="0"/>
    <n v="15"/>
    <b v="0"/>
    <s v="technology/wearables"/>
    <n v="2.3306666666666667E-2"/>
    <n v="116.53333333333333"/>
    <x v="2"/>
    <s v="wearables"/>
  </r>
  <r>
    <n v="408"/>
    <x v="1"/>
    <s v="US"/>
    <s v="USD"/>
    <n v="1417501145"/>
    <n v="1414041545"/>
    <x v="1329"/>
    <d v="2014-12-02T01:19:05"/>
    <b v="0"/>
    <n v="9"/>
    <b v="0"/>
    <s v="technology/wearables"/>
    <n v="8.1600000000000006E-3"/>
    <n v="45.333333333333336"/>
    <x v="2"/>
    <s v="wearables"/>
  </r>
  <r>
    <n v="7873"/>
    <x v="1"/>
    <s v="US"/>
    <s v="USD"/>
    <n v="1467432000"/>
    <n v="1464763109"/>
    <x v="1330"/>
    <d v="2016-07-01T23:00:00"/>
    <b v="0"/>
    <n v="50"/>
    <b v="0"/>
    <s v="technology/wearables"/>
    <n v="0.22494285714285714"/>
    <n v="157.46"/>
    <x v="2"/>
    <s v="wearables"/>
  </r>
  <r>
    <n v="3417"/>
    <x v="1"/>
    <s v="US"/>
    <s v="USD"/>
    <n v="1471435554"/>
    <n v="1468843554"/>
    <x v="1331"/>
    <d v="2016-08-17T07:05:54"/>
    <b v="0"/>
    <n v="34"/>
    <b v="0"/>
    <s v="technology/wearables"/>
    <n v="1.3668E-2"/>
    <n v="100.5"/>
    <x v="2"/>
    <s v="wearables"/>
  </r>
  <r>
    <n v="0"/>
    <x v="1"/>
    <s v="CH"/>
    <s v="CHF"/>
    <n v="1485480408"/>
    <n v="1482888408"/>
    <x v="1332"/>
    <d v="2017-01-26T20:26:48"/>
    <b v="0"/>
    <n v="0"/>
    <b v="0"/>
    <s v="technology/wearables"/>
    <n v="0"/>
    <s v="-"/>
    <x v="2"/>
    <s v="wearables"/>
  </r>
  <r>
    <n v="0"/>
    <x v="1"/>
    <s v="AU"/>
    <s v="AUD"/>
    <n v="1405478025"/>
    <n v="1402886025"/>
    <x v="1333"/>
    <d v="2014-07-15T21:33:45"/>
    <b v="0"/>
    <n v="0"/>
    <b v="0"/>
    <s v="technology/wearables"/>
    <n v="0"/>
    <s v="-"/>
    <x v="2"/>
    <s v="wearables"/>
  </r>
  <r>
    <n v="14303"/>
    <x v="1"/>
    <s v="US"/>
    <s v="USD"/>
    <n v="1457721287"/>
    <n v="1455129287"/>
    <x v="1334"/>
    <d v="2016-03-11T13:34:47"/>
    <b v="0"/>
    <n v="276"/>
    <b v="0"/>
    <s v="technology/wearables"/>
    <n v="0.10754135338345865"/>
    <n v="51.822463768115945"/>
    <x v="2"/>
    <s v="wearables"/>
  </r>
  <r>
    <n v="4940"/>
    <x v="1"/>
    <s v="US"/>
    <s v="USD"/>
    <n v="1449354502"/>
    <n v="1446762502"/>
    <x v="1335"/>
    <d v="2015-12-05T17:28:22"/>
    <b v="0"/>
    <n v="16"/>
    <b v="0"/>
    <s v="technology/wearables"/>
    <n v="0.1976"/>
    <n v="308.75"/>
    <x v="2"/>
    <s v="wearables"/>
  </r>
  <r>
    <n v="84947"/>
    <x v="1"/>
    <s v="US"/>
    <s v="USD"/>
    <n v="1418849028"/>
    <n v="1415825028"/>
    <x v="1336"/>
    <d v="2014-12-17T15:43:48"/>
    <b v="0"/>
    <n v="224"/>
    <b v="0"/>
    <s v="technology/wearables"/>
    <n v="0.84946999999999995"/>
    <n v="379.22767857142856"/>
    <x v="2"/>
    <s v="wearables"/>
  </r>
  <r>
    <n v="24691"/>
    <x v="1"/>
    <s v="US"/>
    <s v="USD"/>
    <n v="1488549079"/>
    <n v="1485957079"/>
    <x v="1337"/>
    <d v="2017-03-03T08:51:19"/>
    <b v="0"/>
    <n v="140"/>
    <b v="0"/>
    <s v="technology/wearables"/>
    <n v="0.49381999999999998"/>
    <n v="176.36428571428573"/>
    <x v="2"/>
    <s v="wearables"/>
  </r>
  <r>
    <n v="991"/>
    <x v="1"/>
    <s v="US"/>
    <s v="USD"/>
    <n v="1438543033"/>
    <n v="1435951033"/>
    <x v="1338"/>
    <d v="2015-08-02T14:17:13"/>
    <b v="0"/>
    <n v="15"/>
    <b v="0"/>
    <s v="technology/wearables"/>
    <n v="3.3033333333333331E-2"/>
    <n v="66.066666666666663"/>
    <x v="2"/>
    <s v="wearables"/>
  </r>
  <r>
    <n v="3317"/>
    <x v="1"/>
    <s v="US"/>
    <s v="USD"/>
    <n v="1418056315"/>
    <n v="1414164715"/>
    <x v="1339"/>
    <d v="2014-12-08T11:31:55"/>
    <b v="0"/>
    <n v="37"/>
    <b v="0"/>
    <s v="technology/wearables"/>
    <n v="6.6339999999999996E-2"/>
    <n v="89.648648648648646"/>
    <x v="2"/>
    <s v="wearables"/>
  </r>
  <r>
    <n v="0"/>
    <x v="1"/>
    <s v="US"/>
    <s v="USD"/>
    <n v="1408112253"/>
    <n v="1405520253"/>
    <x v="1340"/>
    <d v="2014-08-15T09:17:33"/>
    <b v="0"/>
    <n v="0"/>
    <b v="0"/>
    <s v="technology/wearables"/>
    <n v="0"/>
    <s v="-"/>
    <x v="2"/>
    <s v="wearables"/>
  </r>
  <r>
    <n v="17590"/>
    <x v="1"/>
    <s v="GB"/>
    <s v="GBP"/>
    <n v="1475333917"/>
    <n v="1472569117"/>
    <x v="1341"/>
    <d v="2016-10-01T09:58:37"/>
    <b v="0"/>
    <n v="46"/>
    <b v="0"/>
    <s v="technology/wearables"/>
    <n v="0.7036"/>
    <n v="382.39130434782606"/>
    <x v="2"/>
    <s v="wearables"/>
  </r>
  <r>
    <n v="100"/>
    <x v="1"/>
    <s v="US"/>
    <s v="USD"/>
    <n v="1437161739"/>
    <n v="1434569739"/>
    <x v="1342"/>
    <d v="2015-07-17T14:35:39"/>
    <b v="0"/>
    <n v="1"/>
    <b v="0"/>
    <s v="technology/wearables"/>
    <n v="2E-3"/>
    <n v="100"/>
    <x v="2"/>
    <s v="wearables"/>
  </r>
  <r>
    <n v="51149"/>
    <x v="1"/>
    <s v="US"/>
    <s v="USD"/>
    <n v="1471579140"/>
    <n v="1466512683"/>
    <x v="1343"/>
    <d v="2016-08-18T22:59:00"/>
    <b v="0"/>
    <n v="323"/>
    <b v="0"/>
    <s v="technology/wearables"/>
    <n v="1.02298"/>
    <n v="158.35603715170279"/>
    <x v="2"/>
    <s v="wearables"/>
  </r>
  <r>
    <n v="5666"/>
    <x v="0"/>
    <s v="CA"/>
    <s v="CAD"/>
    <n v="1467313039"/>
    <n v="1464807439"/>
    <x v="1344"/>
    <d v="2016-06-30T13:57:19"/>
    <b v="0"/>
    <n v="139"/>
    <b v="1"/>
    <s v="publishing/nonfiction"/>
    <n v="3.7773333333333334"/>
    <n v="40.762589928057551"/>
    <x v="3"/>
    <s v="nonfiction"/>
  </r>
  <r>
    <n v="375"/>
    <x v="0"/>
    <s v="US"/>
    <s v="USD"/>
    <n v="1405366359"/>
    <n v="1402342359"/>
    <x v="1345"/>
    <d v="2014-07-14T14:32:39"/>
    <b v="0"/>
    <n v="7"/>
    <b v="1"/>
    <s v="publishing/nonfiction"/>
    <n v="1.25"/>
    <n v="53.571428571428569"/>
    <x v="3"/>
    <s v="nonfiction"/>
  </r>
  <r>
    <n v="7219"/>
    <x v="0"/>
    <s v="US"/>
    <s v="USD"/>
    <n v="1372297751"/>
    <n v="1369705751"/>
    <x v="1346"/>
    <d v="2013-06-26T20:49:11"/>
    <b v="0"/>
    <n v="149"/>
    <b v="1"/>
    <s v="publishing/nonfiction"/>
    <n v="1.473265306122449"/>
    <n v="48.449664429530202"/>
    <x v="3"/>
    <s v="nonfiction"/>
  </r>
  <r>
    <n v="2555"/>
    <x v="0"/>
    <s v="US"/>
    <s v="USD"/>
    <n v="1425741525"/>
    <n v="1423149525"/>
    <x v="1347"/>
    <d v="2015-03-07T10:18:45"/>
    <b v="0"/>
    <n v="31"/>
    <b v="1"/>
    <s v="publishing/nonfiction"/>
    <n v="1.022"/>
    <n v="82.41935483870968"/>
    <x v="3"/>
    <s v="nonfiction"/>
  </r>
  <r>
    <n v="5985"/>
    <x v="0"/>
    <s v="US"/>
    <s v="USD"/>
    <n v="1418904533"/>
    <n v="1416485333"/>
    <x v="1348"/>
    <d v="2014-12-18T07:08:53"/>
    <b v="0"/>
    <n v="26"/>
    <b v="1"/>
    <s v="publishing/nonfiction"/>
    <n v="1.018723404255319"/>
    <n v="230.19230769230768"/>
    <x v="3"/>
    <s v="nonfiction"/>
  </r>
  <r>
    <n v="10210"/>
    <x v="0"/>
    <s v="CA"/>
    <s v="CAD"/>
    <n v="1450249140"/>
    <n v="1447055935"/>
    <x v="1349"/>
    <d v="2015-12-16T01:59:00"/>
    <b v="0"/>
    <n v="172"/>
    <b v="1"/>
    <s v="publishing/nonfiction"/>
    <n v="2.0419999999999998"/>
    <n v="59.360465116279073"/>
    <x v="3"/>
    <s v="nonfiction"/>
  </r>
  <r>
    <n v="5202.5"/>
    <x v="0"/>
    <s v="US"/>
    <s v="USD"/>
    <n v="1451089134"/>
    <n v="1448497134"/>
    <x v="1350"/>
    <d v="2015-12-25T19:18:54"/>
    <b v="0"/>
    <n v="78"/>
    <b v="1"/>
    <s v="publishing/nonfiction"/>
    <n v="1.0405"/>
    <n v="66.698717948717942"/>
    <x v="3"/>
    <s v="nonfiction"/>
  </r>
  <r>
    <n v="20253"/>
    <x v="0"/>
    <s v="US"/>
    <s v="USD"/>
    <n v="1455299144"/>
    <n v="1452707144"/>
    <x v="1351"/>
    <d v="2016-02-12T12:45:44"/>
    <b v="0"/>
    <n v="120"/>
    <b v="1"/>
    <s v="publishing/nonfiction"/>
    <n v="1.0126500000000001"/>
    <n v="168.77500000000001"/>
    <x v="3"/>
    <s v="nonfiction"/>
  </r>
  <r>
    <n v="13614"/>
    <x v="0"/>
    <s v="US"/>
    <s v="USD"/>
    <n v="1441425540"/>
    <n v="1436968366"/>
    <x v="1352"/>
    <d v="2015-09-04T22:59:00"/>
    <b v="0"/>
    <n v="227"/>
    <b v="1"/>
    <s v="publishing/nonfiction"/>
    <n v="1.3613999999999999"/>
    <n v="59.973568281938327"/>
    <x v="3"/>
    <s v="nonfiction"/>
  </r>
  <r>
    <n v="1336"/>
    <x v="0"/>
    <s v="US"/>
    <s v="USD"/>
    <n v="1362960000"/>
    <n v="1359946188"/>
    <x v="1353"/>
    <d v="2013-03-10T19:00:00"/>
    <b v="0"/>
    <n v="42"/>
    <b v="1"/>
    <s v="publishing/nonfiction"/>
    <n v="1.3360000000000001"/>
    <n v="31.80952380952381"/>
    <x v="3"/>
    <s v="nonfiction"/>
  </r>
  <r>
    <n v="1563"/>
    <x v="0"/>
    <s v="GB"/>
    <s v="GBP"/>
    <n v="1465672979"/>
    <n v="1463080979"/>
    <x v="1354"/>
    <d v="2016-06-11T14:22:59"/>
    <b v="0"/>
    <n v="64"/>
    <b v="1"/>
    <s v="publishing/nonfiction"/>
    <n v="1.3025"/>
    <n v="24.421875"/>
    <x v="3"/>
    <s v="nonfiction"/>
  </r>
  <r>
    <n v="3067"/>
    <x v="0"/>
    <s v="GB"/>
    <s v="GBP"/>
    <n v="1354269600"/>
    <n v="1351663605"/>
    <x v="1355"/>
    <d v="2012-11-30T05:00:00"/>
    <b v="0"/>
    <n v="121"/>
    <b v="1"/>
    <s v="publishing/nonfiction"/>
    <n v="1.2267999999999999"/>
    <n v="25.347107438016529"/>
    <x v="3"/>
    <s v="nonfiction"/>
  </r>
  <r>
    <n v="6215.56"/>
    <x v="0"/>
    <s v="US"/>
    <s v="USD"/>
    <n v="1372985760"/>
    <n v="1370393760"/>
    <x v="1356"/>
    <d v="2013-07-04T19:56:00"/>
    <b v="0"/>
    <n v="87"/>
    <b v="1"/>
    <s v="publishing/nonfiction"/>
    <n v="1.8281058823529412"/>
    <n v="71.443218390804603"/>
    <x v="3"/>
    <s v="nonfiction"/>
  </r>
  <r>
    <n v="2506"/>
    <x v="0"/>
    <s v="US"/>
    <s v="USD"/>
    <n v="1362117540"/>
    <n v="1359587137"/>
    <x v="1357"/>
    <d v="2013-03-01T00:59:00"/>
    <b v="0"/>
    <n v="65"/>
    <b v="1"/>
    <s v="publishing/nonfiction"/>
    <n v="1.2529999999999999"/>
    <n v="38.553846153846152"/>
    <x v="3"/>
    <s v="nonfiction"/>
  </r>
  <r>
    <n v="3350"/>
    <x v="0"/>
    <s v="US"/>
    <s v="USD"/>
    <n v="1309009323"/>
    <n v="1306417323"/>
    <x v="1358"/>
    <d v="2011-06-25T08:42:03"/>
    <b v="0"/>
    <n v="49"/>
    <b v="1"/>
    <s v="publishing/nonfiction"/>
    <n v="1.1166666666666667"/>
    <n v="68.367346938775512"/>
    <x v="3"/>
    <s v="nonfiction"/>
  </r>
  <r>
    <n v="764"/>
    <x v="0"/>
    <s v="US"/>
    <s v="USD"/>
    <n v="1309980790"/>
    <n v="1304623990"/>
    <x v="1359"/>
    <d v="2011-07-06T14:33:10"/>
    <b v="0"/>
    <n v="19"/>
    <b v="1"/>
    <s v="publishing/nonfiction"/>
    <n v="1.1575757575757575"/>
    <n v="40.210526315789473"/>
    <x v="3"/>
    <s v="nonfiction"/>
  </r>
  <r>
    <n v="2598"/>
    <x v="0"/>
    <s v="US"/>
    <s v="USD"/>
    <n v="1343943420"/>
    <n v="1341524220"/>
    <x v="1360"/>
    <d v="2012-08-02T16:37:00"/>
    <b v="0"/>
    <n v="81"/>
    <b v="1"/>
    <s v="publishing/nonfiction"/>
    <n v="1.732"/>
    <n v="32.074074074074076"/>
    <x v="3"/>
    <s v="nonfiction"/>
  </r>
  <r>
    <n v="7559"/>
    <x v="0"/>
    <s v="GB"/>
    <s v="GBP"/>
    <n v="1403370772"/>
    <n v="1400778772"/>
    <x v="1361"/>
    <d v="2014-06-21T12:12:52"/>
    <b v="0"/>
    <n v="264"/>
    <b v="1"/>
    <s v="publishing/nonfiction"/>
    <n v="1.2598333333333334"/>
    <n v="28.632575757575758"/>
    <x v="3"/>
    <s v="nonfiction"/>
  </r>
  <r>
    <n v="1091"/>
    <x v="0"/>
    <s v="US"/>
    <s v="USD"/>
    <n v="1378592731"/>
    <n v="1373408731"/>
    <x v="1362"/>
    <d v="2013-09-07T17:25:31"/>
    <b v="0"/>
    <n v="25"/>
    <b v="1"/>
    <s v="publishing/nonfiction"/>
    <n v="1.091"/>
    <n v="43.64"/>
    <x v="3"/>
    <s v="nonfiction"/>
  </r>
  <r>
    <n v="200"/>
    <x v="0"/>
    <s v="US"/>
    <s v="USD"/>
    <n v="1455523140"/>
    <n v="1453925727"/>
    <x v="1363"/>
    <d v="2016-02-15T02:59:00"/>
    <b v="0"/>
    <n v="5"/>
    <b v="1"/>
    <s v="publishing/nonfiction"/>
    <n v="1"/>
    <n v="40"/>
    <x v="3"/>
    <s v="nonfiction"/>
  </r>
  <r>
    <n v="49830"/>
    <x v="0"/>
    <s v="DK"/>
    <s v="DKK"/>
    <n v="1420648906"/>
    <n v="1415464906"/>
    <x v="1364"/>
    <d v="2015-01-07T11:41:46"/>
    <b v="0"/>
    <n v="144"/>
    <b v="1"/>
    <s v="music/rock"/>
    <n v="1.1864285714285714"/>
    <n v="346.04166666666669"/>
    <x v="4"/>
    <s v="rock"/>
  </r>
  <r>
    <n v="7520"/>
    <x v="0"/>
    <s v="US"/>
    <s v="USD"/>
    <n v="1426523752"/>
    <n v="1423935352"/>
    <x v="1365"/>
    <d v="2015-03-16T11:35:52"/>
    <b v="0"/>
    <n v="92"/>
    <b v="1"/>
    <s v="music/rock"/>
    <n v="1.0026666666666666"/>
    <n v="81.739130434782609"/>
    <x v="4"/>
    <s v="rock"/>
  </r>
  <r>
    <n v="9486.69"/>
    <x v="0"/>
    <s v="US"/>
    <s v="USD"/>
    <n v="1417049663"/>
    <n v="1413158063"/>
    <x v="1366"/>
    <d v="2014-11-26T19:54:23"/>
    <b v="0"/>
    <n v="147"/>
    <b v="1"/>
    <s v="music/rock"/>
    <n v="1.2648920000000001"/>
    <n v="64.535306122448986"/>
    <x v="4"/>
    <s v="rock"/>
  </r>
  <r>
    <n v="5713"/>
    <x v="0"/>
    <s v="US"/>
    <s v="USD"/>
    <n v="1447463050"/>
    <n v="1444867450"/>
    <x v="1367"/>
    <d v="2015-11-13T20:04:10"/>
    <b v="0"/>
    <n v="90"/>
    <b v="1"/>
    <s v="music/rock"/>
    <n v="1.1426000000000001"/>
    <n v="63.477777777777774"/>
    <x v="4"/>
    <s v="rock"/>
  </r>
  <r>
    <n v="5535"/>
    <x v="0"/>
    <s v="US"/>
    <s v="USD"/>
    <n v="1434342894"/>
    <n v="1432269294"/>
    <x v="1368"/>
    <d v="2015-06-14T23:34:54"/>
    <b v="0"/>
    <n v="87"/>
    <b v="1"/>
    <s v="music/rock"/>
    <n v="1.107"/>
    <n v="63.620689655172413"/>
    <x v="4"/>
    <s v="rock"/>
  </r>
  <r>
    <n v="34090.629999999997"/>
    <x v="0"/>
    <s v="US"/>
    <s v="USD"/>
    <n v="1397225746"/>
    <n v="1394633746"/>
    <x v="1369"/>
    <d v="2014-04-11T09:15:46"/>
    <b v="0"/>
    <n v="406"/>
    <b v="1"/>
    <s v="music/rock"/>
    <n v="1.0534805315203954"/>
    <n v="83.967068965517228"/>
    <x v="4"/>
    <s v="rock"/>
  </r>
  <r>
    <n v="1555"/>
    <x v="0"/>
    <s v="US"/>
    <s v="USD"/>
    <n v="1381881890"/>
    <n v="1380585890"/>
    <x v="1370"/>
    <d v="2013-10-15T19:04:50"/>
    <b v="0"/>
    <n v="20"/>
    <b v="1"/>
    <s v="music/rock"/>
    <n v="1.0366666666666666"/>
    <n v="77.75"/>
    <x v="4"/>
    <s v="rock"/>
  </r>
  <r>
    <n v="7495"/>
    <x v="0"/>
    <s v="US"/>
    <s v="USD"/>
    <n v="1431022342"/>
    <n v="1428430342"/>
    <x v="1371"/>
    <d v="2015-05-07T13:12:22"/>
    <b v="0"/>
    <n v="70"/>
    <b v="1"/>
    <s v="music/rock"/>
    <n v="1.0708672667523933"/>
    <n v="107.07142857142857"/>
    <x v="4"/>
    <s v="rock"/>
  </r>
  <r>
    <n v="620"/>
    <x v="0"/>
    <s v="US"/>
    <s v="USD"/>
    <n v="1342115132"/>
    <n v="1339523132"/>
    <x v="1372"/>
    <d v="2012-07-12T12:45:32"/>
    <b v="0"/>
    <n v="16"/>
    <b v="1"/>
    <s v="music/rock"/>
    <n v="1.24"/>
    <n v="38.75"/>
    <x v="4"/>
    <s v="rock"/>
  </r>
  <r>
    <n v="10501"/>
    <x v="0"/>
    <s v="US"/>
    <s v="USD"/>
    <n v="1483138233"/>
    <n v="1480546233"/>
    <x v="1373"/>
    <d v="2016-12-30T17:50:33"/>
    <b v="0"/>
    <n v="52"/>
    <b v="1"/>
    <s v="music/rock"/>
    <n v="1.0501"/>
    <n v="201.94230769230768"/>
    <x v="4"/>
    <s v="rock"/>
  </r>
  <r>
    <n v="2842"/>
    <x v="0"/>
    <s v="US"/>
    <s v="USD"/>
    <n v="1458874388"/>
    <n v="1456285988"/>
    <x v="1374"/>
    <d v="2016-03-24T21:53:08"/>
    <b v="0"/>
    <n v="66"/>
    <b v="1"/>
    <s v="music/rock"/>
    <n v="1.8946666666666667"/>
    <n v="43.060606060606062"/>
    <x v="4"/>
    <s v="rock"/>
  </r>
  <r>
    <n v="6853"/>
    <x v="0"/>
    <s v="FR"/>
    <s v="EUR"/>
    <n v="1484444119"/>
    <n v="1481852119"/>
    <x v="1375"/>
    <d v="2017-01-14T20:35:19"/>
    <b v="0"/>
    <n v="109"/>
    <b v="1"/>
    <s v="music/rock"/>
    <n v="1.7132499999999999"/>
    <n v="62.871559633027523"/>
    <x v="4"/>
    <s v="rock"/>
  </r>
  <r>
    <n v="9342"/>
    <x v="0"/>
    <s v="GB"/>
    <s v="GBP"/>
    <n v="1480784606"/>
    <n v="1478189006"/>
    <x v="1376"/>
    <d v="2016-12-03T12:03:26"/>
    <b v="0"/>
    <n v="168"/>
    <b v="1"/>
    <s v="music/rock"/>
    <n v="2.5248648648648651"/>
    <n v="55.607142857142854"/>
    <x v="4"/>
    <s v="rock"/>
  </r>
  <r>
    <n v="1510"/>
    <x v="0"/>
    <s v="US"/>
    <s v="USD"/>
    <n v="1486095060"/>
    <n v="1484198170"/>
    <x v="1377"/>
    <d v="2017-02-02T23:11:00"/>
    <b v="0"/>
    <n v="31"/>
    <b v="1"/>
    <s v="music/rock"/>
    <n v="1.1615384615384616"/>
    <n v="48.70967741935484"/>
    <x v="4"/>
    <s v="rock"/>
  </r>
  <r>
    <n v="4067"/>
    <x v="0"/>
    <s v="GB"/>
    <s v="GBP"/>
    <n v="1470075210"/>
    <n v="1468779210"/>
    <x v="1378"/>
    <d v="2016-08-01T13:13:30"/>
    <b v="0"/>
    <n v="133"/>
    <b v="1"/>
    <s v="music/rock"/>
    <n v="2.0335000000000001"/>
    <n v="30.578947368421051"/>
    <x v="4"/>
    <s v="rock"/>
  </r>
  <r>
    <n v="11160"/>
    <x v="0"/>
    <s v="US"/>
    <s v="USD"/>
    <n v="1433504876"/>
    <n v="1430912876"/>
    <x v="1379"/>
    <d v="2015-06-05T06:47:56"/>
    <b v="0"/>
    <n v="151"/>
    <b v="1"/>
    <s v="music/rock"/>
    <n v="1.1160000000000001"/>
    <n v="73.907284768211923"/>
    <x v="4"/>
    <s v="rock"/>
  </r>
  <r>
    <n v="106"/>
    <x v="0"/>
    <s v="US"/>
    <s v="USD"/>
    <n v="1433815200"/>
    <n v="1431886706"/>
    <x v="1380"/>
    <d v="2015-06-08T21:00:00"/>
    <b v="0"/>
    <n v="5"/>
    <b v="1"/>
    <s v="music/rock"/>
    <n v="4.24"/>
    <n v="21.2"/>
    <x v="4"/>
    <s v="rock"/>
  </r>
  <r>
    <n v="5355"/>
    <x v="0"/>
    <s v="US"/>
    <s v="USD"/>
    <n v="1482988125"/>
    <n v="1480396125"/>
    <x v="1381"/>
    <d v="2016-12-29T00:08:45"/>
    <b v="0"/>
    <n v="73"/>
    <b v="1"/>
    <s v="music/rock"/>
    <n v="1.071"/>
    <n v="73.356164383561648"/>
    <x v="4"/>
    <s v="rock"/>
  </r>
  <r>
    <n v="8349"/>
    <x v="0"/>
    <s v="US"/>
    <s v="USD"/>
    <n v="1367867536"/>
    <n v="1365275536"/>
    <x v="1382"/>
    <d v="2013-05-06T14:12:16"/>
    <b v="0"/>
    <n v="148"/>
    <b v="1"/>
    <s v="music/rock"/>
    <n v="1.043625"/>
    <n v="56.412162162162161"/>
    <x v="4"/>
    <s v="rock"/>
  </r>
  <r>
    <n v="4673"/>
    <x v="0"/>
    <s v="CA"/>
    <s v="CAD"/>
    <n v="1482457678"/>
    <n v="1480729678"/>
    <x v="1383"/>
    <d v="2016-12-22T20:47:58"/>
    <b v="0"/>
    <n v="93"/>
    <b v="1"/>
    <s v="music/rock"/>
    <n v="2.124090909090909"/>
    <n v="50.247311827956992"/>
    <x v="4"/>
    <s v="rock"/>
  </r>
  <r>
    <n v="4343"/>
    <x v="0"/>
    <s v="US"/>
    <s v="USD"/>
    <n v="1436117922"/>
    <n v="1433525922"/>
    <x v="1384"/>
    <d v="2015-07-05T12:38:42"/>
    <b v="0"/>
    <n v="63"/>
    <b v="1"/>
    <s v="music/rock"/>
    <n v="1.2408571428571429"/>
    <n v="68.936507936507937"/>
    <x v="4"/>
    <s v="rock"/>
  </r>
  <r>
    <n v="8832.49"/>
    <x v="0"/>
    <s v="DE"/>
    <s v="EUR"/>
    <n v="1461931860"/>
    <n v="1457109121"/>
    <x v="1385"/>
    <d v="2016-04-29T07:11:00"/>
    <b v="0"/>
    <n v="134"/>
    <b v="1"/>
    <s v="music/rock"/>
    <n v="1.10406125"/>
    <n v="65.914104477611943"/>
    <x v="4"/>
    <s v="rock"/>
  </r>
  <r>
    <n v="875"/>
    <x v="0"/>
    <s v="US"/>
    <s v="USD"/>
    <n v="1438183889"/>
    <n v="1435591889"/>
    <x v="1386"/>
    <d v="2015-07-29T10:31:29"/>
    <b v="0"/>
    <n v="14"/>
    <b v="1"/>
    <s v="music/rock"/>
    <n v="2.1875"/>
    <n v="62.5"/>
    <x v="4"/>
    <s v="rock"/>
  </r>
  <r>
    <n v="5465"/>
    <x v="0"/>
    <s v="US"/>
    <s v="USD"/>
    <n v="1433305800"/>
    <n v="1430604395"/>
    <x v="1387"/>
    <d v="2015-06-02T23:30:00"/>
    <b v="0"/>
    <n v="78"/>
    <b v="1"/>
    <s v="music/rock"/>
    <n v="1.36625"/>
    <n v="70.064102564102569"/>
    <x v="4"/>
    <s v="rock"/>
  </r>
  <r>
    <n v="6740.37"/>
    <x v="0"/>
    <s v="US"/>
    <s v="USD"/>
    <n v="1476720840"/>
    <n v="1474469117"/>
    <x v="1388"/>
    <d v="2016-10-17T11:14:00"/>
    <b v="0"/>
    <n v="112"/>
    <b v="1"/>
    <s v="music/rock"/>
    <n v="1.348074"/>
    <n v="60.181874999999998"/>
    <x v="4"/>
    <s v="rock"/>
  </r>
  <r>
    <n v="727"/>
    <x v="0"/>
    <s v="GB"/>
    <s v="GBP"/>
    <n v="1471087957"/>
    <n v="1468495957"/>
    <x v="1389"/>
    <d v="2016-08-13T06:32:37"/>
    <b v="0"/>
    <n v="34"/>
    <b v="1"/>
    <s v="music/rock"/>
    <n v="1.454"/>
    <n v="21.382352941176471"/>
    <x v="4"/>
    <s v="rock"/>
  </r>
  <r>
    <n v="3055"/>
    <x v="0"/>
    <s v="US"/>
    <s v="USD"/>
    <n v="1430154720"/>
    <n v="1427224606"/>
    <x v="1390"/>
    <d v="2015-04-27T12:12:00"/>
    <b v="0"/>
    <n v="19"/>
    <b v="1"/>
    <s v="music/rock"/>
    <n v="1.0910714285714285"/>
    <n v="160.78947368421052"/>
    <x v="4"/>
    <s v="rock"/>
  </r>
  <r>
    <n v="551"/>
    <x v="0"/>
    <s v="US"/>
    <s v="USD"/>
    <n v="1440219540"/>
    <n v="1436369818"/>
    <x v="1391"/>
    <d v="2015-08-21T23:59:00"/>
    <b v="0"/>
    <n v="13"/>
    <b v="1"/>
    <s v="music/rock"/>
    <n v="1.1020000000000001"/>
    <n v="42.384615384615387"/>
    <x v="4"/>
    <s v="rock"/>
  </r>
  <r>
    <n v="2841"/>
    <x v="0"/>
    <s v="US"/>
    <s v="USD"/>
    <n v="1456976586"/>
    <n v="1454298186"/>
    <x v="1392"/>
    <d v="2016-03-02T22:43:06"/>
    <b v="0"/>
    <n v="104"/>
    <b v="1"/>
    <s v="music/rock"/>
    <n v="1.1364000000000001"/>
    <n v="27.317307692307693"/>
    <x v="4"/>
    <s v="rock"/>
  </r>
  <r>
    <n v="10235"/>
    <x v="0"/>
    <s v="US"/>
    <s v="USD"/>
    <n v="1470068523"/>
    <n v="1467476523"/>
    <x v="1393"/>
    <d v="2016-08-01T11:22:03"/>
    <b v="0"/>
    <n v="52"/>
    <b v="1"/>
    <s v="music/rock"/>
    <n v="1.0235000000000001"/>
    <n v="196.82692307692307"/>
    <x v="4"/>
    <s v="rock"/>
  </r>
  <r>
    <n v="916"/>
    <x v="0"/>
    <s v="US"/>
    <s v="USD"/>
    <n v="1488337200"/>
    <n v="1484623726"/>
    <x v="1394"/>
    <d v="2017-02-28T22:00:00"/>
    <b v="0"/>
    <n v="17"/>
    <b v="1"/>
    <s v="music/rock"/>
    <n v="1.2213333333333334"/>
    <n v="53.882352941176471"/>
    <x v="4"/>
    <s v="rock"/>
  </r>
  <r>
    <n v="3916"/>
    <x v="0"/>
    <s v="US"/>
    <s v="USD"/>
    <n v="1484430481"/>
    <n v="1481838481"/>
    <x v="1395"/>
    <d v="2017-01-14T16:48:01"/>
    <b v="0"/>
    <n v="82"/>
    <b v="1"/>
    <s v="music/rock"/>
    <n v="1.1188571428571428"/>
    <n v="47.756097560975611"/>
    <x v="4"/>
    <s v="rock"/>
  </r>
  <r>
    <n v="6438"/>
    <x v="0"/>
    <s v="US"/>
    <s v="USD"/>
    <n v="1423871882"/>
    <n v="1421279882"/>
    <x v="1396"/>
    <d v="2015-02-13T18:58:02"/>
    <b v="0"/>
    <n v="73"/>
    <b v="1"/>
    <s v="music/rock"/>
    <n v="1.073"/>
    <n v="88.191780821917803"/>
    <x v="4"/>
    <s v="rock"/>
  </r>
  <r>
    <n v="11385"/>
    <x v="0"/>
    <s v="US"/>
    <s v="USD"/>
    <n v="1477603140"/>
    <n v="1475013710"/>
    <x v="1397"/>
    <d v="2016-10-27T16:19:00"/>
    <b v="0"/>
    <n v="158"/>
    <b v="1"/>
    <s v="music/rock"/>
    <n v="1.1385000000000001"/>
    <n v="72.056962025316452"/>
    <x v="4"/>
    <s v="rock"/>
  </r>
  <r>
    <n v="4826"/>
    <x v="0"/>
    <s v="US"/>
    <s v="USD"/>
    <n v="1467752334"/>
    <n v="1465160334"/>
    <x v="1398"/>
    <d v="2016-07-05T15:58:54"/>
    <b v="0"/>
    <n v="65"/>
    <b v="1"/>
    <s v="music/rock"/>
    <n v="1.0968181818181819"/>
    <n v="74.246153846153845"/>
    <x v="4"/>
    <s v="rock"/>
  </r>
  <r>
    <n v="11353"/>
    <x v="0"/>
    <s v="US"/>
    <s v="USD"/>
    <n v="1412640373"/>
    <n v="1410048373"/>
    <x v="1399"/>
    <d v="2014-10-06T19:06:13"/>
    <b v="0"/>
    <n v="184"/>
    <b v="1"/>
    <s v="music/rock"/>
    <n v="1.2614444444444444"/>
    <n v="61.701086956521742"/>
    <x v="4"/>
    <s v="rock"/>
  </r>
  <r>
    <n v="586"/>
    <x v="0"/>
    <s v="GB"/>
    <s v="GBP"/>
    <n v="1465709400"/>
    <n v="1462695073"/>
    <x v="1400"/>
    <d v="2016-06-12T00:30:00"/>
    <b v="0"/>
    <n v="34"/>
    <b v="1"/>
    <s v="music/rock"/>
    <n v="1.6742857142857144"/>
    <n v="17.235294117647058"/>
    <x v="4"/>
    <s v="rock"/>
  </r>
  <r>
    <n v="12413"/>
    <x v="0"/>
    <s v="US"/>
    <s v="USD"/>
    <n v="1369612474"/>
    <n v="1367798074"/>
    <x v="1401"/>
    <d v="2013-05-26T18:54:34"/>
    <b v="0"/>
    <n v="240"/>
    <b v="1"/>
    <s v="music/rock"/>
    <n v="4.9652000000000003"/>
    <n v="51.720833333333331"/>
    <x v="4"/>
    <s v="rock"/>
  </r>
  <r>
    <n v="2729"/>
    <x v="0"/>
    <s v="GB"/>
    <s v="GBP"/>
    <n v="1430439411"/>
    <n v="1425259011"/>
    <x v="1402"/>
    <d v="2015-04-30T19:16:51"/>
    <b v="0"/>
    <n v="113"/>
    <b v="1"/>
    <s v="music/rock"/>
    <n v="1.0915999999999999"/>
    <n v="24.150442477876105"/>
    <x v="4"/>
    <s v="rock"/>
  </r>
  <r>
    <n v="4103"/>
    <x v="0"/>
    <s v="US"/>
    <s v="USD"/>
    <n v="1374802235"/>
    <n v="1372210235"/>
    <x v="1403"/>
    <d v="2013-07-25T20:30:35"/>
    <b v="0"/>
    <n v="66"/>
    <b v="1"/>
    <s v="music/rock"/>
    <n v="1.0257499999999999"/>
    <n v="62.166666666666664"/>
    <x v="4"/>
    <s v="rock"/>
  </r>
  <r>
    <n v="241"/>
    <x v="2"/>
    <s v="GB"/>
    <s v="GBP"/>
    <n v="1424607285"/>
    <n v="1422447285"/>
    <x v="1404"/>
    <d v="2015-02-22T07:14:45"/>
    <b v="1"/>
    <n v="5"/>
    <b v="0"/>
    <s v="publishing/translations"/>
    <n v="1.6620689655172414E-2"/>
    <n v="48.2"/>
    <x v="3"/>
    <s v="translations"/>
  </r>
  <r>
    <n v="105"/>
    <x v="2"/>
    <s v="US"/>
    <s v="USD"/>
    <n v="1417195201"/>
    <n v="1414599601"/>
    <x v="1405"/>
    <d v="2014-11-28T12:20:01"/>
    <b v="1"/>
    <n v="17"/>
    <b v="0"/>
    <s v="publishing/translations"/>
    <n v="4.1999999999999997E-3"/>
    <n v="6.1764705882352944"/>
    <x v="3"/>
    <s v="translations"/>
  </r>
  <r>
    <n v="15"/>
    <x v="2"/>
    <s v="IT"/>
    <s v="EUR"/>
    <n v="1449914400"/>
    <n v="1445336607"/>
    <x v="1406"/>
    <d v="2015-12-12T05:00:00"/>
    <b v="0"/>
    <n v="3"/>
    <b v="0"/>
    <s v="publishing/translations"/>
    <n v="1.25E-3"/>
    <n v="5"/>
    <x v="3"/>
    <s v="translations"/>
  </r>
  <r>
    <n v="15"/>
    <x v="2"/>
    <s v="US"/>
    <s v="USD"/>
    <n v="1407847978"/>
    <n v="1405687978"/>
    <x v="1407"/>
    <d v="2014-08-12T07:52:58"/>
    <b v="0"/>
    <n v="2"/>
    <b v="0"/>
    <s v="publishing/translations"/>
    <n v="5.0000000000000001E-3"/>
    <n v="7.5"/>
    <x v="3"/>
    <s v="translations"/>
  </r>
  <r>
    <n v="72"/>
    <x v="2"/>
    <s v="GB"/>
    <s v="GBP"/>
    <n v="1447451756"/>
    <n v="1444856156"/>
    <x v="1408"/>
    <d v="2015-11-13T16:55:56"/>
    <b v="0"/>
    <n v="6"/>
    <b v="0"/>
    <s v="publishing/translations"/>
    <n v="7.1999999999999995E-2"/>
    <n v="12"/>
    <x v="3"/>
    <s v="translations"/>
  </r>
  <r>
    <n v="0"/>
    <x v="2"/>
    <s v="US"/>
    <s v="USD"/>
    <n v="1420085535"/>
    <n v="1414897935"/>
    <x v="1409"/>
    <d v="2014-12-31T23:12:15"/>
    <b v="0"/>
    <n v="0"/>
    <b v="0"/>
    <s v="publishing/translations"/>
    <n v="0"/>
    <s v="-"/>
    <x v="3"/>
    <s v="translations"/>
  </r>
  <r>
    <n v="1"/>
    <x v="2"/>
    <s v="IT"/>
    <s v="EUR"/>
    <n v="1464939520"/>
    <n v="1461051520"/>
    <x v="1410"/>
    <d v="2016-06-03T02:38:40"/>
    <b v="0"/>
    <n v="1"/>
    <b v="0"/>
    <s v="publishing/translations"/>
    <n v="1.6666666666666666E-4"/>
    <n v="1"/>
    <x v="3"/>
    <s v="translations"/>
  </r>
  <r>
    <n v="7"/>
    <x v="2"/>
    <s v="GB"/>
    <s v="GBP"/>
    <n v="1423185900"/>
    <n v="1420766700"/>
    <x v="1411"/>
    <d v="2015-02-05T20:25:00"/>
    <b v="0"/>
    <n v="3"/>
    <b v="0"/>
    <s v="publishing/translations"/>
    <n v="2.3333333333333335E-3"/>
    <n v="2.3333333333333335"/>
    <x v="3"/>
    <s v="translations"/>
  </r>
  <r>
    <n v="320"/>
    <x v="2"/>
    <s v="US"/>
    <s v="USD"/>
    <n v="1417656699"/>
    <n v="1415064699"/>
    <x v="1412"/>
    <d v="2014-12-03T20:31:39"/>
    <b v="0"/>
    <n v="13"/>
    <b v="0"/>
    <s v="publishing/translations"/>
    <n v="4.5714285714285714E-2"/>
    <n v="24.615384615384617"/>
    <x v="3"/>
    <s v="translations"/>
  </r>
  <r>
    <n v="100"/>
    <x v="2"/>
    <s v="IT"/>
    <s v="EUR"/>
    <n v="1455964170"/>
    <n v="1450780170"/>
    <x v="1413"/>
    <d v="2016-02-20T05:29:30"/>
    <b v="0"/>
    <n v="1"/>
    <b v="0"/>
    <s v="publishing/translations"/>
    <n v="0.05"/>
    <n v="100"/>
    <x v="3"/>
    <s v="translations"/>
  </r>
  <r>
    <n v="1"/>
    <x v="2"/>
    <s v="US"/>
    <s v="USD"/>
    <n v="1483423467"/>
    <n v="1480831467"/>
    <x v="1414"/>
    <d v="2017-01-03T01:04:27"/>
    <b v="0"/>
    <n v="1"/>
    <b v="0"/>
    <s v="publishing/translations"/>
    <n v="2E-3"/>
    <n v="1"/>
    <x v="3"/>
    <s v="translations"/>
  </r>
  <r>
    <n v="800"/>
    <x v="2"/>
    <s v="US"/>
    <s v="USD"/>
    <n v="1439741591"/>
    <n v="1436285591"/>
    <x v="1415"/>
    <d v="2015-08-16T11:13:11"/>
    <b v="0"/>
    <n v="9"/>
    <b v="0"/>
    <s v="publishing/translations"/>
    <n v="0.18181818181818182"/>
    <n v="88.888888888888886"/>
    <x v="3"/>
    <s v="translations"/>
  </r>
  <r>
    <n v="0"/>
    <x v="2"/>
    <s v="US"/>
    <s v="USD"/>
    <n v="1448147619"/>
    <n v="1445552019"/>
    <x v="1416"/>
    <d v="2015-11-21T18:13:39"/>
    <b v="0"/>
    <n v="0"/>
    <b v="0"/>
    <s v="publishing/translations"/>
    <n v="0"/>
    <s v="-"/>
    <x v="3"/>
    <s v="translations"/>
  </r>
  <r>
    <n v="55"/>
    <x v="2"/>
    <s v="US"/>
    <s v="USD"/>
    <n v="1442315460"/>
    <n v="1439696174"/>
    <x v="1417"/>
    <d v="2015-09-15T06:11:00"/>
    <b v="0"/>
    <n v="2"/>
    <b v="0"/>
    <s v="publishing/translations"/>
    <n v="1.2222222222222223E-2"/>
    <n v="27.5"/>
    <x v="3"/>
    <s v="translations"/>
  </r>
  <r>
    <n v="6"/>
    <x v="2"/>
    <s v="ES"/>
    <s v="EUR"/>
    <n v="1456397834"/>
    <n v="1453805834"/>
    <x v="1418"/>
    <d v="2016-02-25T05:57:14"/>
    <b v="0"/>
    <n v="1"/>
    <b v="0"/>
    <s v="publishing/translations"/>
    <n v="2E-3"/>
    <n v="6"/>
    <x v="3"/>
    <s v="translations"/>
  </r>
  <r>
    <n v="445"/>
    <x v="2"/>
    <s v="US"/>
    <s v="USD"/>
    <n v="1476010619"/>
    <n v="1473418619"/>
    <x v="1419"/>
    <d v="2016-10-09T05:56:59"/>
    <b v="0"/>
    <n v="10"/>
    <b v="0"/>
    <s v="publishing/translations"/>
    <n v="7.0634920634920634E-2"/>
    <n v="44.5"/>
    <x v="3"/>
    <s v="translations"/>
  </r>
  <r>
    <n v="3"/>
    <x v="2"/>
    <s v="US"/>
    <s v="USD"/>
    <n v="1467129686"/>
    <n v="1464969686"/>
    <x v="1420"/>
    <d v="2016-06-28T11:01:26"/>
    <b v="0"/>
    <n v="3"/>
    <b v="0"/>
    <s v="publishing/translations"/>
    <n v="2.7272727272727271E-2"/>
    <n v="1"/>
    <x v="3"/>
    <s v="translations"/>
  </r>
  <r>
    <n v="200"/>
    <x v="2"/>
    <s v="SE"/>
    <s v="SEK"/>
    <n v="1423432709"/>
    <n v="1420840709"/>
    <x v="1421"/>
    <d v="2015-02-08T16:58:29"/>
    <b v="0"/>
    <n v="2"/>
    <b v="0"/>
    <s v="publishing/translations"/>
    <n v="1E-3"/>
    <n v="100"/>
    <x v="3"/>
    <s v="translations"/>
  </r>
  <r>
    <n v="26"/>
    <x v="2"/>
    <s v="NZ"/>
    <s v="NZD"/>
    <n v="1474436704"/>
    <n v="1471844704"/>
    <x v="1422"/>
    <d v="2016-09-21T00:45:04"/>
    <b v="0"/>
    <n v="2"/>
    <b v="0"/>
    <s v="publishing/translations"/>
    <n v="1.0399999999999999E-3"/>
    <n v="13"/>
    <x v="3"/>
    <s v="translations"/>
  </r>
  <r>
    <n v="100"/>
    <x v="2"/>
    <s v="AU"/>
    <s v="AUD"/>
    <n v="1451637531"/>
    <n v="1449045531"/>
    <x v="1423"/>
    <d v="2016-01-01T03:38:51"/>
    <b v="0"/>
    <n v="1"/>
    <b v="0"/>
    <s v="publishing/translations"/>
    <n v="3.3333333333333335E-3"/>
    <n v="100"/>
    <x v="3"/>
    <s v="translations"/>
  </r>
  <r>
    <n v="1527"/>
    <x v="2"/>
    <s v="US"/>
    <s v="USD"/>
    <n v="1479233602"/>
    <n v="1478106802"/>
    <x v="1424"/>
    <d v="2016-11-15T13:13:22"/>
    <b v="0"/>
    <n v="14"/>
    <b v="0"/>
    <s v="publishing/translations"/>
    <n v="0.2036"/>
    <n v="109.07142857142857"/>
    <x v="3"/>
    <s v="translations"/>
  </r>
  <r>
    <n v="0"/>
    <x v="2"/>
    <s v="US"/>
    <s v="USD"/>
    <n v="1430276959"/>
    <n v="1427684959"/>
    <x v="1425"/>
    <d v="2015-04-28T22:09:19"/>
    <b v="0"/>
    <n v="0"/>
    <b v="0"/>
    <s v="publishing/translations"/>
    <n v="0"/>
    <s v="-"/>
    <x v="3"/>
    <s v="translations"/>
  </r>
  <r>
    <n v="0"/>
    <x v="2"/>
    <s v="DE"/>
    <s v="EUR"/>
    <n v="1440408120"/>
    <n v="1435224120"/>
    <x v="1426"/>
    <d v="2015-08-24T04:22:00"/>
    <b v="0"/>
    <n v="0"/>
    <b v="0"/>
    <s v="publishing/translations"/>
    <n v="0"/>
    <s v="-"/>
    <x v="3"/>
    <s v="translations"/>
  </r>
  <r>
    <n v="419"/>
    <x v="2"/>
    <s v="DE"/>
    <s v="EUR"/>
    <n v="1474230385"/>
    <n v="1471638385"/>
    <x v="1427"/>
    <d v="2016-09-18T15:26:25"/>
    <b v="0"/>
    <n v="4"/>
    <b v="0"/>
    <s v="publishing/translations"/>
    <n v="8.3799999999999999E-2"/>
    <n v="104.75"/>
    <x v="3"/>
    <s v="translations"/>
  </r>
  <r>
    <n v="45"/>
    <x v="2"/>
    <s v="ES"/>
    <s v="EUR"/>
    <n v="1459584417"/>
    <n v="1456996017"/>
    <x v="1428"/>
    <d v="2016-04-02T03:06:57"/>
    <b v="0"/>
    <n v="3"/>
    <b v="0"/>
    <s v="publishing/translations"/>
    <n v="4.4999999999999998E-2"/>
    <n v="15"/>
    <x v="3"/>
    <s v="translations"/>
  </r>
  <r>
    <n v="0"/>
    <x v="2"/>
    <s v="US"/>
    <s v="USD"/>
    <n v="1428629242"/>
    <n v="1426037242"/>
    <x v="1429"/>
    <d v="2015-04-09T20:27:22"/>
    <b v="0"/>
    <n v="0"/>
    <b v="0"/>
    <s v="publishing/translations"/>
    <n v="0"/>
    <s v="-"/>
    <x v="3"/>
    <s v="translations"/>
  </r>
  <r>
    <n v="403"/>
    <x v="2"/>
    <s v="US"/>
    <s v="USD"/>
    <n v="1419017488"/>
    <n v="1416339088"/>
    <x v="1430"/>
    <d v="2014-12-19T14:31:28"/>
    <b v="0"/>
    <n v="5"/>
    <b v="0"/>
    <s v="publishing/translations"/>
    <n v="8.0600000000000005E-2"/>
    <n v="80.599999999999994"/>
    <x v="3"/>
    <s v="translations"/>
  </r>
  <r>
    <n v="5431"/>
    <x v="2"/>
    <s v="US"/>
    <s v="USD"/>
    <n v="1448517816"/>
    <n v="1445922216"/>
    <x v="1431"/>
    <d v="2015-11-26T01:03:36"/>
    <b v="0"/>
    <n v="47"/>
    <b v="0"/>
    <s v="publishing/translations"/>
    <n v="0.31947058823529412"/>
    <n v="115.55319148936171"/>
    <x v="3"/>
    <s v="translations"/>
  </r>
  <r>
    <n v="0"/>
    <x v="2"/>
    <s v="US"/>
    <s v="USD"/>
    <n v="1437417828"/>
    <n v="1434825828"/>
    <x v="1432"/>
    <d v="2015-07-20T13:43:48"/>
    <b v="0"/>
    <n v="0"/>
    <b v="0"/>
    <s v="publishing/translations"/>
    <n v="0"/>
    <s v="-"/>
    <x v="3"/>
    <s v="translations"/>
  </r>
  <r>
    <n v="805"/>
    <x v="2"/>
    <s v="IT"/>
    <s v="EUR"/>
    <n v="1481367600"/>
    <n v="1477839675"/>
    <x v="1433"/>
    <d v="2016-12-10T06:00:00"/>
    <b v="0"/>
    <n v="10"/>
    <b v="0"/>
    <s v="publishing/translations"/>
    <n v="6.7083333333333328E-2"/>
    <n v="80.5"/>
    <x v="3"/>
    <s v="translations"/>
  </r>
  <r>
    <n v="8190"/>
    <x v="2"/>
    <s v="DK"/>
    <s v="DKK"/>
    <n v="1433775600"/>
    <n v="1431973478"/>
    <x v="1434"/>
    <d v="2015-06-08T10:00:00"/>
    <b v="0"/>
    <n v="11"/>
    <b v="0"/>
    <s v="publishing/translations"/>
    <n v="9.987804878048781E-2"/>
    <n v="744.5454545454545"/>
    <x v="3"/>
    <s v="translations"/>
  </r>
  <r>
    <n v="15"/>
    <x v="2"/>
    <s v="IT"/>
    <s v="EUR"/>
    <n v="1444589020"/>
    <n v="1441997020"/>
    <x v="1435"/>
    <d v="2015-10-11T13:43:40"/>
    <b v="0"/>
    <n v="2"/>
    <b v="0"/>
    <s v="publishing/translations"/>
    <n v="1E-3"/>
    <n v="7.5"/>
    <x v="3"/>
    <s v="translations"/>
  </r>
  <r>
    <n v="77"/>
    <x v="2"/>
    <s v="DE"/>
    <s v="EUR"/>
    <n v="1456043057"/>
    <n v="1453451057"/>
    <x v="1436"/>
    <d v="2016-02-21T03:24:17"/>
    <b v="0"/>
    <n v="2"/>
    <b v="0"/>
    <s v="publishing/translations"/>
    <n v="7.7000000000000002E-3"/>
    <n v="38.5"/>
    <x v="3"/>
    <s v="translations"/>
  </r>
  <r>
    <n v="807"/>
    <x v="2"/>
    <s v="US"/>
    <s v="USD"/>
    <n v="1405227540"/>
    <n v="1402058739"/>
    <x v="1437"/>
    <d v="2014-07-12T23:59:00"/>
    <b v="0"/>
    <n v="22"/>
    <b v="0"/>
    <s v="publishing/translations"/>
    <n v="0.26900000000000002"/>
    <n v="36.68181818181818"/>
    <x v="3"/>
    <s v="translations"/>
  </r>
  <r>
    <n v="600"/>
    <x v="2"/>
    <s v="DK"/>
    <s v="DKK"/>
    <n v="1461765300"/>
    <n v="1459198499"/>
    <x v="1438"/>
    <d v="2016-04-27T08:55:00"/>
    <b v="0"/>
    <n v="8"/>
    <b v="0"/>
    <s v="publishing/translations"/>
    <n v="0.03"/>
    <n v="75"/>
    <x v="3"/>
    <s v="translations"/>
  </r>
  <r>
    <n v="180"/>
    <x v="2"/>
    <s v="CA"/>
    <s v="CAD"/>
    <n v="1425758101"/>
    <n v="1423166101"/>
    <x v="1439"/>
    <d v="2015-03-07T14:55:01"/>
    <b v="0"/>
    <n v="6"/>
    <b v="0"/>
    <s v="publishing/translations"/>
    <n v="6.6055045871559637E-2"/>
    <n v="30"/>
    <x v="3"/>
    <s v="translations"/>
  </r>
  <r>
    <n v="1"/>
    <x v="2"/>
    <s v="IT"/>
    <s v="EUR"/>
    <n v="1464285463"/>
    <n v="1461693463"/>
    <x v="1440"/>
    <d v="2016-05-26T12:57:43"/>
    <b v="0"/>
    <n v="1"/>
    <b v="0"/>
    <s v="publishing/translations"/>
    <n v="7.6923076923076926E-5"/>
    <n v="1"/>
    <x v="3"/>
    <s v="translations"/>
  </r>
  <r>
    <n v="2020"/>
    <x v="2"/>
    <s v="GB"/>
    <s v="GBP"/>
    <n v="1441995769"/>
    <n v="1436811769"/>
    <x v="1441"/>
    <d v="2015-09-11T13:22:49"/>
    <b v="0"/>
    <n v="3"/>
    <b v="0"/>
    <s v="publishing/translations"/>
    <n v="1.1222222222222222E-2"/>
    <n v="673.33333333333337"/>
    <x v="3"/>
    <s v="translations"/>
  </r>
  <r>
    <n v="0"/>
    <x v="2"/>
    <s v="US"/>
    <s v="USD"/>
    <n v="1464190158"/>
    <n v="1461598158"/>
    <x v="1442"/>
    <d v="2016-05-25T10:29:18"/>
    <b v="0"/>
    <n v="0"/>
    <b v="0"/>
    <s v="publishing/translations"/>
    <n v="0"/>
    <s v="-"/>
    <x v="3"/>
    <s v="translations"/>
  </r>
  <r>
    <n v="0"/>
    <x v="2"/>
    <s v="FR"/>
    <s v="EUR"/>
    <n v="1483395209"/>
    <n v="1480803209"/>
    <x v="1443"/>
    <d v="2017-01-02T17:13:29"/>
    <b v="0"/>
    <n v="0"/>
    <b v="0"/>
    <s v="publishing/translations"/>
    <n v="0"/>
    <s v="-"/>
    <x v="3"/>
    <s v="translations"/>
  </r>
  <r>
    <n v="0"/>
    <x v="2"/>
    <s v="DE"/>
    <s v="EUR"/>
    <n v="1442091462"/>
    <n v="1436907462"/>
    <x v="1444"/>
    <d v="2015-09-12T15:57:42"/>
    <b v="0"/>
    <n v="0"/>
    <b v="0"/>
    <s v="publishing/translations"/>
    <n v="0"/>
    <s v="-"/>
    <x v="3"/>
    <s v="translations"/>
  </r>
  <r>
    <n v="0"/>
    <x v="2"/>
    <s v="DE"/>
    <s v="EUR"/>
    <n v="1434286855"/>
    <n v="1431694855"/>
    <x v="1445"/>
    <d v="2015-06-14T08:00:55"/>
    <b v="0"/>
    <n v="0"/>
    <b v="0"/>
    <s v="publishing/translations"/>
    <n v="0"/>
    <s v="-"/>
    <x v="3"/>
    <s v="translations"/>
  </r>
  <r>
    <n v="0"/>
    <x v="2"/>
    <s v="IT"/>
    <s v="EUR"/>
    <n v="1461235478"/>
    <n v="1459507478"/>
    <x v="1446"/>
    <d v="2016-04-21T05:44:38"/>
    <b v="0"/>
    <n v="0"/>
    <b v="0"/>
    <s v="publishing/translations"/>
    <n v="0"/>
    <s v="-"/>
    <x v="3"/>
    <s v="translations"/>
  </r>
  <r>
    <n v="75"/>
    <x v="2"/>
    <s v="US"/>
    <s v="USD"/>
    <n v="1467999134"/>
    <n v="1465407134"/>
    <x v="1447"/>
    <d v="2016-07-08T12:32:14"/>
    <b v="0"/>
    <n v="3"/>
    <b v="0"/>
    <s v="publishing/translations"/>
    <n v="1.4999999999999999E-4"/>
    <n v="25"/>
    <x v="3"/>
    <s v="translations"/>
  </r>
  <r>
    <n v="0"/>
    <x v="2"/>
    <s v="AU"/>
    <s v="AUD"/>
    <n v="1432272300"/>
    <n v="1429655318"/>
    <x v="1448"/>
    <d v="2015-05-22T00:25:00"/>
    <b v="0"/>
    <n v="0"/>
    <b v="0"/>
    <s v="publishing/translations"/>
    <n v="0"/>
    <s v="-"/>
    <x v="3"/>
    <s v="translations"/>
  </r>
  <r>
    <n v="0"/>
    <x v="2"/>
    <s v="US"/>
    <s v="USD"/>
    <n v="1431286105"/>
    <n v="1427138905"/>
    <x v="1449"/>
    <d v="2015-05-10T14:28:25"/>
    <b v="0"/>
    <n v="0"/>
    <b v="0"/>
    <s v="publishing/translations"/>
    <n v="0"/>
    <s v="-"/>
    <x v="3"/>
    <s v="translations"/>
  </r>
  <r>
    <n v="1"/>
    <x v="2"/>
    <s v="US"/>
    <s v="USD"/>
    <n v="1455941197"/>
    <n v="1453349197"/>
    <x v="1450"/>
    <d v="2016-02-19T23:06:37"/>
    <b v="0"/>
    <n v="1"/>
    <b v="0"/>
    <s v="publishing/translations"/>
    <n v="1.0000000000000001E-5"/>
    <n v="1"/>
    <x v="3"/>
    <s v="translations"/>
  </r>
  <r>
    <n v="2"/>
    <x v="1"/>
    <s v="US"/>
    <s v="USD"/>
    <n v="1416355259"/>
    <n v="1413759659"/>
    <x v="1451"/>
    <d v="2014-11-18T19:00:59"/>
    <b v="0"/>
    <n v="2"/>
    <b v="0"/>
    <s v="publishing/translations"/>
    <n v="1.0554089709762533E-4"/>
    <n v="1"/>
    <x v="3"/>
    <s v="translations"/>
  </r>
  <r>
    <n v="0"/>
    <x v="1"/>
    <s v="US"/>
    <s v="USD"/>
    <n v="1406566363"/>
    <n v="1403974363"/>
    <x v="1452"/>
    <d v="2014-07-28T11:52:43"/>
    <b v="0"/>
    <n v="0"/>
    <b v="0"/>
    <s v="publishing/translations"/>
    <n v="0"/>
    <s v="-"/>
    <x v="3"/>
    <s v="translations"/>
  </r>
  <r>
    <n v="0"/>
    <x v="1"/>
    <s v="FR"/>
    <s v="EUR"/>
    <n v="1492270947"/>
    <n v="1488386547"/>
    <x v="1453"/>
    <d v="2017-04-15T10:42:27"/>
    <b v="0"/>
    <n v="0"/>
    <b v="0"/>
    <s v="publishing/translations"/>
    <n v="0"/>
    <s v="-"/>
    <x v="3"/>
    <s v="translations"/>
  </r>
  <r>
    <n v="15"/>
    <x v="1"/>
    <s v="ES"/>
    <s v="EUR"/>
    <n v="1461535140"/>
    <n v="1459716480"/>
    <x v="1454"/>
    <d v="2016-04-24T16:59:00"/>
    <b v="0"/>
    <n v="1"/>
    <b v="0"/>
    <s v="publishing/translations"/>
    <n v="8.5714285714285719E-3"/>
    <n v="15"/>
    <x v="3"/>
    <s v="translations"/>
  </r>
  <r>
    <n v="1575"/>
    <x v="1"/>
    <s v="US"/>
    <s v="USD"/>
    <n v="1409924340"/>
    <n v="1405181320"/>
    <x v="1455"/>
    <d v="2014-09-05T08:39:00"/>
    <b v="0"/>
    <n v="7"/>
    <b v="0"/>
    <s v="publishing/translations"/>
    <n v="0.105"/>
    <n v="225"/>
    <x v="3"/>
    <s v="translations"/>
  </r>
  <r>
    <n v="145"/>
    <x v="1"/>
    <s v="IT"/>
    <s v="EUR"/>
    <n v="1483459365"/>
    <n v="1480867365"/>
    <x v="1456"/>
    <d v="2017-01-03T11:02:45"/>
    <b v="0"/>
    <n v="3"/>
    <b v="0"/>
    <s v="publishing/translations"/>
    <n v="2.9000000000000001E-2"/>
    <n v="48.333333333333336"/>
    <x v="3"/>
    <s v="translations"/>
  </r>
  <r>
    <n v="0"/>
    <x v="1"/>
    <s v="US"/>
    <s v="USD"/>
    <n v="1447281044"/>
    <n v="1444685444"/>
    <x v="1457"/>
    <d v="2015-11-11T17:30:44"/>
    <b v="0"/>
    <n v="0"/>
    <b v="0"/>
    <s v="publishing/translations"/>
    <n v="0"/>
    <s v="-"/>
    <x v="3"/>
    <s v="translations"/>
  </r>
  <r>
    <n v="0"/>
    <x v="1"/>
    <s v="US"/>
    <s v="USD"/>
    <n v="1407729600"/>
    <n v="1405097760"/>
    <x v="1458"/>
    <d v="2014-08-10T23:00:00"/>
    <b v="0"/>
    <n v="0"/>
    <b v="0"/>
    <s v="publishing/translations"/>
    <n v="0"/>
    <s v="-"/>
    <x v="3"/>
    <s v="translations"/>
  </r>
  <r>
    <n v="0"/>
    <x v="1"/>
    <s v="DK"/>
    <s v="DKK"/>
    <n v="1449077100"/>
    <n v="1446612896"/>
    <x v="1459"/>
    <d v="2015-12-02T12:25:00"/>
    <b v="0"/>
    <n v="0"/>
    <b v="0"/>
    <s v="publishing/translations"/>
    <n v="0"/>
    <s v="-"/>
    <x v="3"/>
    <s v="translations"/>
  </r>
  <r>
    <n v="0"/>
    <x v="1"/>
    <s v="US"/>
    <s v="USD"/>
    <n v="1417391100"/>
    <n v="1412371898"/>
    <x v="1460"/>
    <d v="2014-11-30T18:45:00"/>
    <b v="0"/>
    <n v="0"/>
    <b v="0"/>
    <s v="publishing/translations"/>
    <n v="0"/>
    <s v="-"/>
    <x v="3"/>
    <s v="translations"/>
  </r>
  <r>
    <n v="15186.69"/>
    <x v="0"/>
    <s v="US"/>
    <s v="USD"/>
    <n v="1413849600"/>
    <n v="1410967754"/>
    <x v="1461"/>
    <d v="2014-10-20T19:00:00"/>
    <b v="1"/>
    <n v="340"/>
    <b v="1"/>
    <s v="publishing/radio &amp; podcasts"/>
    <n v="1.012446"/>
    <n v="44.66673529411765"/>
    <x v="3"/>
    <s v="radio &amp; podcasts"/>
  </r>
  <r>
    <n v="4340.7"/>
    <x v="0"/>
    <s v="US"/>
    <s v="USD"/>
    <n v="1365609271"/>
    <n v="1363017271"/>
    <x v="1462"/>
    <d v="2013-04-10T10:54:31"/>
    <b v="1"/>
    <n v="150"/>
    <b v="1"/>
    <s v="publishing/radio &amp; podcasts"/>
    <n v="1.085175"/>
    <n v="28.937999999999999"/>
    <x v="3"/>
    <s v="radio &amp; podcasts"/>
  </r>
  <r>
    <n v="886"/>
    <x v="0"/>
    <s v="US"/>
    <s v="USD"/>
    <n v="1365367938"/>
    <n v="1361483538"/>
    <x v="1463"/>
    <d v="2013-04-07T15:52:18"/>
    <b v="1"/>
    <n v="25"/>
    <b v="1"/>
    <s v="publishing/radio &amp; podcasts"/>
    <n v="1.4766666666666666"/>
    <n v="35.44"/>
    <x v="3"/>
    <s v="radio &amp; podcasts"/>
  </r>
  <r>
    <n v="8160"/>
    <x v="0"/>
    <s v="US"/>
    <s v="USD"/>
    <n v="1361029958"/>
    <n v="1358437958"/>
    <x v="1464"/>
    <d v="2013-02-16T10:52:38"/>
    <b v="1"/>
    <n v="234"/>
    <b v="1"/>
    <s v="publishing/radio &amp; podcasts"/>
    <n v="1.6319999999999999"/>
    <n v="34.871794871794869"/>
    <x v="3"/>
    <s v="radio &amp; podcasts"/>
  </r>
  <r>
    <n v="136924.35"/>
    <x v="0"/>
    <s v="US"/>
    <s v="USD"/>
    <n v="1332385200"/>
    <n v="1329759452"/>
    <x v="1465"/>
    <d v="2012-03-21T22:00:00"/>
    <b v="1"/>
    <n v="2602"/>
    <b v="1"/>
    <s v="publishing/radio &amp; podcasts"/>
    <n v="4.5641449999999999"/>
    <n v="52.622732513451197"/>
    <x v="3"/>
    <s v="radio &amp; podcasts"/>
  </r>
  <r>
    <n v="17260.37"/>
    <x v="0"/>
    <s v="US"/>
    <s v="USD"/>
    <n v="1452574800"/>
    <n v="1449029266"/>
    <x v="1466"/>
    <d v="2016-01-12T00:00:00"/>
    <b v="1"/>
    <n v="248"/>
    <b v="1"/>
    <s v="publishing/radio &amp; podcasts"/>
    <n v="1.0787731249999999"/>
    <n v="69.598266129032254"/>
    <x v="3"/>
    <s v="radio &amp; podcasts"/>
  </r>
  <r>
    <n v="46032"/>
    <x v="0"/>
    <s v="US"/>
    <s v="USD"/>
    <n v="1332699285"/>
    <n v="1327518885"/>
    <x v="1467"/>
    <d v="2012-03-25T13:14:45"/>
    <b v="1"/>
    <n v="600"/>
    <b v="1"/>
    <s v="publishing/radio &amp; podcasts"/>
    <n v="1.1508"/>
    <n v="76.72"/>
    <x v="3"/>
    <s v="radio &amp; podcasts"/>
  </r>
  <r>
    <n v="9725"/>
    <x v="0"/>
    <s v="US"/>
    <s v="USD"/>
    <n v="1307838049"/>
    <n v="1302654049"/>
    <x v="1468"/>
    <d v="2011-06-11T19:20:49"/>
    <b v="1"/>
    <n v="293"/>
    <b v="1"/>
    <s v="publishing/radio &amp; podcasts"/>
    <n v="1.0236842105263158"/>
    <n v="33.191126279863482"/>
    <x v="3"/>
    <s v="radio &amp; podcasts"/>
  </r>
  <r>
    <n v="47978"/>
    <x v="0"/>
    <s v="US"/>
    <s v="USD"/>
    <n v="1360938109"/>
    <n v="1358346109"/>
    <x v="1469"/>
    <d v="2013-02-15T09:21:49"/>
    <b v="1"/>
    <n v="321"/>
    <b v="1"/>
    <s v="publishing/radio &amp; podcasts"/>
    <n v="1.0842485875706214"/>
    <n v="149.46417445482865"/>
    <x v="3"/>
    <s v="radio &amp; podcasts"/>
  </r>
  <r>
    <n v="1877"/>
    <x v="0"/>
    <s v="US"/>
    <s v="USD"/>
    <n v="1356724263"/>
    <n v="1354909863"/>
    <x v="1470"/>
    <d v="2012-12-28T14:51:03"/>
    <b v="1"/>
    <n v="81"/>
    <b v="1"/>
    <s v="publishing/radio &amp; podcasts"/>
    <n v="1.2513333333333334"/>
    <n v="23.172839506172838"/>
    <x v="3"/>
    <s v="radio &amp; podcasts"/>
  </r>
  <r>
    <n v="33229"/>
    <x v="0"/>
    <s v="US"/>
    <s v="USD"/>
    <n v="1428620334"/>
    <n v="1426028334"/>
    <x v="1471"/>
    <d v="2015-04-09T17:58:54"/>
    <b v="1"/>
    <n v="343"/>
    <b v="1"/>
    <s v="publishing/radio &amp; podcasts"/>
    <n v="1.03840625"/>
    <n v="96.877551020408163"/>
    <x v="3"/>
    <s v="radio &amp; podcasts"/>
  </r>
  <r>
    <n v="34676"/>
    <x v="0"/>
    <s v="US"/>
    <s v="USD"/>
    <n v="1381928503"/>
    <n v="1379336503"/>
    <x v="1472"/>
    <d v="2013-10-16T08:01:43"/>
    <b v="1"/>
    <n v="336"/>
    <b v="1"/>
    <s v="publishing/radio &amp; podcasts"/>
    <n v="1.3870400000000001"/>
    <n v="103.20238095238095"/>
    <x v="3"/>
    <s v="radio &amp; podcasts"/>
  </r>
  <r>
    <n v="1807.74"/>
    <x v="0"/>
    <s v="US"/>
    <s v="USD"/>
    <n v="1330644639"/>
    <n v="1328052639"/>
    <x v="1473"/>
    <d v="2012-03-01T18:30:39"/>
    <b v="1"/>
    <n v="47"/>
    <b v="1"/>
    <s v="publishing/radio &amp; podcasts"/>
    <n v="1.20516"/>
    <n v="38.462553191489363"/>
    <x v="3"/>
    <s v="radio &amp; podcasts"/>
  </r>
  <r>
    <n v="3368"/>
    <x v="0"/>
    <s v="US"/>
    <s v="USD"/>
    <n v="1379093292"/>
    <n v="1376501292"/>
    <x v="1474"/>
    <d v="2013-09-13T12:28:12"/>
    <b v="1"/>
    <n v="76"/>
    <b v="1"/>
    <s v="publishing/radio &amp; podcasts"/>
    <n v="1.1226666666666667"/>
    <n v="44.315789473684212"/>
    <x v="3"/>
    <s v="radio &amp; podcasts"/>
  </r>
  <r>
    <n v="28300.45"/>
    <x v="0"/>
    <s v="US"/>
    <s v="USD"/>
    <n v="1419051540"/>
    <n v="1416244863"/>
    <x v="1475"/>
    <d v="2014-12-19T23:59:00"/>
    <b v="1"/>
    <n v="441"/>
    <b v="1"/>
    <s v="publishing/radio &amp; podcasts"/>
    <n v="1.8866966666666667"/>
    <n v="64.173356009070289"/>
    <x v="3"/>
    <s v="radio &amp; podcasts"/>
  </r>
  <r>
    <n v="39693.279999999999"/>
    <x v="0"/>
    <s v="US"/>
    <s v="USD"/>
    <n v="1315616422"/>
    <n v="1313024422"/>
    <x v="1476"/>
    <d v="2011-09-09T20:00:22"/>
    <b v="1"/>
    <n v="916"/>
    <b v="1"/>
    <s v="publishing/radio &amp; podcasts"/>
    <n v="6.6155466666666669"/>
    <n v="43.333275109170302"/>
    <x v="3"/>
    <s v="radio &amp; podcasts"/>
  </r>
  <r>
    <n v="33393"/>
    <x v="0"/>
    <s v="US"/>
    <s v="USD"/>
    <n v="1324609200"/>
    <n v="1319467604"/>
    <x v="1477"/>
    <d v="2011-12-22T22:00:00"/>
    <b v="1"/>
    <n v="369"/>
    <b v="1"/>
    <s v="publishing/radio &amp; podcasts"/>
    <n v="1.1131"/>
    <n v="90.495934959349597"/>
    <x v="3"/>
    <s v="radio &amp; podcasts"/>
  </r>
  <r>
    <n v="590807.11"/>
    <x v="0"/>
    <s v="US"/>
    <s v="USD"/>
    <n v="1368564913"/>
    <n v="1367355313"/>
    <x v="1478"/>
    <d v="2013-05-14T15:55:13"/>
    <b v="1"/>
    <n v="20242"/>
    <b v="1"/>
    <s v="publishing/radio &amp; podcasts"/>
    <n v="11.8161422"/>
    <n v="29.187190495010373"/>
    <x v="3"/>
    <s v="radio &amp; podcasts"/>
  </r>
  <r>
    <n v="2198"/>
    <x v="0"/>
    <s v="US"/>
    <s v="USD"/>
    <n v="1399694340"/>
    <n v="1398448389"/>
    <x v="1479"/>
    <d v="2014-05-09T22:59:00"/>
    <b v="1"/>
    <n v="71"/>
    <b v="1"/>
    <s v="publishing/radio &amp; podcasts"/>
    <n v="1.37375"/>
    <n v="30.95774647887324"/>
    <x v="3"/>
    <s v="radio &amp; podcasts"/>
  </r>
  <r>
    <n v="58520.2"/>
    <x v="0"/>
    <s v="US"/>
    <s v="USD"/>
    <n v="1374858000"/>
    <n v="1373408699"/>
    <x v="1480"/>
    <d v="2013-07-26T12:00:00"/>
    <b v="1"/>
    <n v="635"/>
    <b v="1"/>
    <s v="publishing/radio &amp; podcasts"/>
    <n v="1.170404"/>
    <n v="92.157795275590544"/>
    <x v="3"/>
    <s v="radio &amp; podcasts"/>
  </r>
  <r>
    <n v="105"/>
    <x v="2"/>
    <s v="CA"/>
    <s v="CAD"/>
    <n v="1383430145"/>
    <n v="1380838145"/>
    <x v="1481"/>
    <d v="2013-11-02T17:09:05"/>
    <b v="0"/>
    <n v="6"/>
    <b v="0"/>
    <s v="publishing/fiction"/>
    <n v="2.1000000000000001E-2"/>
    <n v="17.5"/>
    <x v="3"/>
    <s v="fiction"/>
  </r>
  <r>
    <n v="5"/>
    <x v="2"/>
    <s v="US"/>
    <s v="USD"/>
    <n v="1347004260"/>
    <n v="1345062936"/>
    <x v="1482"/>
    <d v="2012-09-07T02:51:00"/>
    <b v="0"/>
    <n v="1"/>
    <b v="0"/>
    <s v="publishing/fiction"/>
    <n v="1E-3"/>
    <n v="5"/>
    <x v="3"/>
    <s v="fiction"/>
  </r>
  <r>
    <n v="50"/>
    <x v="2"/>
    <s v="US"/>
    <s v="USD"/>
    <n v="1469162275"/>
    <n v="1467002275"/>
    <x v="1483"/>
    <d v="2016-07-21T23:37:55"/>
    <b v="0"/>
    <n v="2"/>
    <b v="0"/>
    <s v="publishing/fiction"/>
    <n v="7.1428571428571426E-3"/>
    <n v="25"/>
    <x v="3"/>
    <s v="fiction"/>
  </r>
  <r>
    <n v="0"/>
    <x v="2"/>
    <s v="US"/>
    <s v="USD"/>
    <n v="1342882260"/>
    <n v="1337834963"/>
    <x v="1484"/>
    <d v="2012-07-21T09:51:00"/>
    <b v="0"/>
    <n v="0"/>
    <b v="0"/>
    <s v="publishing/fiction"/>
    <n v="0"/>
    <s v="-"/>
    <x v="3"/>
    <s v="fiction"/>
  </r>
  <r>
    <n v="150"/>
    <x v="2"/>
    <s v="US"/>
    <s v="USD"/>
    <n v="1434827173"/>
    <n v="1430939173"/>
    <x v="1485"/>
    <d v="2015-06-20T14:06:13"/>
    <b v="0"/>
    <n v="3"/>
    <b v="0"/>
    <s v="publishing/fiction"/>
    <n v="2.2388059701492536E-2"/>
    <n v="50"/>
    <x v="3"/>
    <s v="fiction"/>
  </r>
  <r>
    <n v="48"/>
    <x v="2"/>
    <s v="US"/>
    <s v="USD"/>
    <n v="1425009761"/>
    <n v="1422417761"/>
    <x v="1486"/>
    <d v="2015-02-26T23:02:41"/>
    <b v="0"/>
    <n v="3"/>
    <b v="0"/>
    <s v="publishing/fiction"/>
    <n v="2.3999999999999998E-3"/>
    <n v="16"/>
    <x v="3"/>
    <s v="fiction"/>
  </r>
  <r>
    <n v="0"/>
    <x v="2"/>
    <s v="US"/>
    <s v="USD"/>
    <n v="1470175271"/>
    <n v="1467583271"/>
    <x v="1487"/>
    <d v="2016-08-02T17:01:11"/>
    <b v="0"/>
    <n v="0"/>
    <b v="0"/>
    <s v="publishing/fiction"/>
    <n v="0"/>
    <s v="-"/>
    <x v="3"/>
    <s v="fiction"/>
  </r>
  <r>
    <n v="360"/>
    <x v="2"/>
    <s v="AU"/>
    <s v="AUD"/>
    <n v="1388928660"/>
    <n v="1386336660"/>
    <x v="1488"/>
    <d v="2014-01-05T08:31:00"/>
    <b v="0"/>
    <n v="6"/>
    <b v="0"/>
    <s v="publishing/fiction"/>
    <n v="2.4E-2"/>
    <n v="60"/>
    <x v="3"/>
    <s v="fiction"/>
  </r>
  <r>
    <n v="0"/>
    <x v="2"/>
    <s v="US"/>
    <s v="USD"/>
    <n v="1352994052"/>
    <n v="1350398452"/>
    <x v="1489"/>
    <d v="2012-11-15T10:40:52"/>
    <b v="0"/>
    <n v="0"/>
    <b v="0"/>
    <s v="publishing/fiction"/>
    <n v="0"/>
    <s v="-"/>
    <x v="3"/>
    <s v="fiction"/>
  </r>
  <r>
    <n v="895"/>
    <x v="2"/>
    <s v="US"/>
    <s v="USD"/>
    <n v="1380720474"/>
    <n v="1378214874"/>
    <x v="1490"/>
    <d v="2013-10-02T08:27:54"/>
    <b v="0"/>
    <n v="19"/>
    <b v="0"/>
    <s v="publishing/fiction"/>
    <n v="0.30862068965517242"/>
    <n v="47.10526315789474"/>
    <x v="3"/>
    <s v="fiction"/>
  </r>
  <r>
    <n v="100"/>
    <x v="2"/>
    <s v="US"/>
    <s v="USD"/>
    <n v="1424014680"/>
    <n v="1418922443"/>
    <x v="1491"/>
    <d v="2015-02-15T10:38:00"/>
    <b v="0"/>
    <n v="1"/>
    <b v="0"/>
    <s v="publishing/fiction"/>
    <n v="8.3333333333333329E-2"/>
    <n v="100"/>
    <x v="3"/>
    <s v="fiction"/>
  </r>
  <r>
    <n v="30"/>
    <x v="2"/>
    <s v="US"/>
    <s v="USD"/>
    <n v="1308431646"/>
    <n v="1305839646"/>
    <x v="1492"/>
    <d v="2011-06-18T16:14:06"/>
    <b v="0"/>
    <n v="2"/>
    <b v="0"/>
    <s v="publishing/fiction"/>
    <n v="7.4999999999999997E-3"/>
    <n v="15"/>
    <x v="3"/>
    <s v="fiction"/>
  </r>
  <r>
    <n v="0"/>
    <x v="2"/>
    <s v="US"/>
    <s v="USD"/>
    <n v="1371415675"/>
    <n v="1368823675"/>
    <x v="1493"/>
    <d v="2013-06-16T15:47:55"/>
    <b v="0"/>
    <n v="0"/>
    <b v="0"/>
    <s v="publishing/fiction"/>
    <n v="0"/>
    <s v="-"/>
    <x v="3"/>
    <s v="fiction"/>
  </r>
  <r>
    <n v="445"/>
    <x v="2"/>
    <s v="US"/>
    <s v="USD"/>
    <n v="1428075480"/>
    <n v="1425489613"/>
    <x v="1494"/>
    <d v="2015-04-03T10:38:00"/>
    <b v="0"/>
    <n v="11"/>
    <b v="0"/>
    <s v="publishing/fiction"/>
    <n v="8.8999999999999996E-2"/>
    <n v="40.454545454545453"/>
    <x v="3"/>
    <s v="fiction"/>
  </r>
  <r>
    <n v="0"/>
    <x v="2"/>
    <s v="US"/>
    <s v="USD"/>
    <n v="1314471431"/>
    <n v="1311879431"/>
    <x v="1495"/>
    <d v="2011-08-27T13:57:11"/>
    <b v="0"/>
    <n v="0"/>
    <b v="0"/>
    <s v="publishing/fiction"/>
    <n v="0"/>
    <s v="-"/>
    <x v="3"/>
    <s v="fiction"/>
  </r>
  <r>
    <n v="0"/>
    <x v="2"/>
    <s v="US"/>
    <s v="USD"/>
    <n v="1410866659"/>
    <n v="1405682659"/>
    <x v="1496"/>
    <d v="2014-09-16T06:24:19"/>
    <b v="0"/>
    <n v="0"/>
    <b v="0"/>
    <s v="publishing/fiction"/>
    <n v="0"/>
    <s v="-"/>
    <x v="3"/>
    <s v="fiction"/>
  </r>
  <r>
    <n v="1"/>
    <x v="2"/>
    <s v="US"/>
    <s v="USD"/>
    <n v="1375299780"/>
    <n v="1371655522"/>
    <x v="1497"/>
    <d v="2013-07-31T14:43:00"/>
    <b v="0"/>
    <n v="1"/>
    <b v="0"/>
    <s v="publishing/fiction"/>
    <n v="6.666666666666667E-5"/>
    <n v="1"/>
    <x v="3"/>
    <s v="fiction"/>
  </r>
  <r>
    <n v="57"/>
    <x v="2"/>
    <s v="US"/>
    <s v="USD"/>
    <n v="1409787378"/>
    <n v="1405899378"/>
    <x v="1498"/>
    <d v="2014-09-03T18:36:18"/>
    <b v="0"/>
    <n v="3"/>
    <b v="0"/>
    <s v="publishing/fiction"/>
    <n v="1.9E-2"/>
    <n v="19"/>
    <x v="3"/>
    <s v="fiction"/>
  </r>
  <r>
    <n v="5"/>
    <x v="2"/>
    <s v="US"/>
    <s v="USD"/>
    <n v="1470355833"/>
    <n v="1465171833"/>
    <x v="1499"/>
    <d v="2016-08-04T19:10:33"/>
    <b v="0"/>
    <n v="1"/>
    <b v="0"/>
    <s v="publishing/fiction"/>
    <n v="2.5000000000000001E-3"/>
    <n v="5"/>
    <x v="3"/>
    <s v="fiction"/>
  </r>
  <r>
    <n v="701"/>
    <x v="2"/>
    <s v="US"/>
    <s v="USD"/>
    <n v="1367444557"/>
    <n v="1364852557"/>
    <x v="1500"/>
    <d v="2013-05-01T16:42:37"/>
    <b v="0"/>
    <n v="15"/>
    <b v="0"/>
    <s v="publishing/fiction"/>
    <n v="0.25035714285714283"/>
    <n v="46.733333333333334"/>
    <x v="3"/>
    <s v="fiction"/>
  </r>
  <r>
    <n v="86492"/>
    <x v="0"/>
    <s v="CA"/>
    <s v="CAD"/>
    <n v="1436364023"/>
    <n v="1433772023"/>
    <x v="1501"/>
    <d v="2015-07-08T09:00:23"/>
    <b v="1"/>
    <n v="885"/>
    <b v="1"/>
    <s v="photography/photobooks"/>
    <n v="1.6633076923076924"/>
    <n v="97.731073446327684"/>
    <x v="8"/>
    <s v="photobooks"/>
  </r>
  <r>
    <n v="22318"/>
    <x v="0"/>
    <s v="GB"/>
    <s v="GBP"/>
    <n v="1458943200"/>
    <n v="1456491680"/>
    <x v="1502"/>
    <d v="2016-03-25T17:00:00"/>
    <b v="1"/>
    <n v="329"/>
    <b v="1"/>
    <s v="photography/photobooks"/>
    <n v="1.0144545454545455"/>
    <n v="67.835866261398181"/>
    <x v="8"/>
    <s v="photobooks"/>
  </r>
  <r>
    <n v="4045.93"/>
    <x v="0"/>
    <s v="BE"/>
    <s v="EUR"/>
    <n v="1477210801"/>
    <n v="1472026801"/>
    <x v="1503"/>
    <d v="2016-10-23T03:20:01"/>
    <b v="1"/>
    <n v="71"/>
    <b v="1"/>
    <s v="photography/photobooks"/>
    <n v="1.0789146666666667"/>
    <n v="56.98492957746479"/>
    <x v="8"/>
    <s v="photobooks"/>
  </r>
  <r>
    <n v="18066"/>
    <x v="0"/>
    <s v="GB"/>
    <s v="GBP"/>
    <n v="1402389180"/>
    <n v="1399996024"/>
    <x v="1504"/>
    <d v="2014-06-10T03:33:00"/>
    <b v="1"/>
    <n v="269"/>
    <b v="1"/>
    <s v="photography/photobooks"/>
    <n v="2.7793846153846156"/>
    <n v="67.159851301115239"/>
    <x v="8"/>
    <s v="photobooks"/>
  </r>
  <r>
    <n v="16573"/>
    <x v="0"/>
    <s v="DE"/>
    <s v="EUR"/>
    <n v="1458676860"/>
    <n v="1455446303"/>
    <x v="1505"/>
    <d v="2016-03-22T15:01:00"/>
    <b v="1"/>
    <n v="345"/>
    <b v="1"/>
    <s v="photography/photobooks"/>
    <n v="1.0358125"/>
    <n v="48.037681159420288"/>
    <x v="8"/>
    <s v="photobooks"/>
  </r>
  <r>
    <n v="1671"/>
    <x v="0"/>
    <s v="GB"/>
    <s v="GBP"/>
    <n v="1406227904"/>
    <n v="1403635904"/>
    <x v="1506"/>
    <d v="2014-07-24T13:51:44"/>
    <b v="1"/>
    <n v="43"/>
    <b v="1"/>
    <s v="photography/photobooks"/>
    <n v="1.1140000000000001"/>
    <n v="38.860465116279073"/>
    <x v="8"/>
    <s v="photobooks"/>
  </r>
  <r>
    <n v="2580"/>
    <x v="0"/>
    <s v="US"/>
    <s v="USD"/>
    <n v="1273911000"/>
    <n v="1268822909"/>
    <x v="1507"/>
    <d v="2010-05-15T03:10:00"/>
    <b v="1"/>
    <n v="33"/>
    <b v="1"/>
    <s v="photography/photobooks"/>
    <n v="2.15"/>
    <n v="78.181818181818187"/>
    <x v="8"/>
    <s v="photobooks"/>
  </r>
  <r>
    <n v="20491"/>
    <x v="0"/>
    <s v="US"/>
    <s v="USD"/>
    <n v="1403880281"/>
    <n v="1401201881"/>
    <x v="1508"/>
    <d v="2014-06-27T09:44:41"/>
    <b v="1"/>
    <n v="211"/>
    <b v="1"/>
    <s v="photography/photobooks"/>
    <n v="1.1076216216216217"/>
    <n v="97.113744075829388"/>
    <x v="8"/>
    <s v="photobooks"/>
  </r>
  <r>
    <n v="21637.22"/>
    <x v="0"/>
    <s v="DE"/>
    <s v="EUR"/>
    <n v="1487113140"/>
    <n v="1484570885"/>
    <x v="1509"/>
    <d v="2017-02-14T17:59:00"/>
    <b v="1"/>
    <n v="196"/>
    <b v="1"/>
    <s v="photography/photobooks"/>
    <n v="1.2364125714285714"/>
    <n v="110.39397959183674"/>
    <x v="8"/>
    <s v="photobooks"/>
  </r>
  <r>
    <n v="16165.6"/>
    <x v="0"/>
    <s v="GB"/>
    <s v="GBP"/>
    <n v="1405761278"/>
    <n v="1403169278"/>
    <x v="1510"/>
    <d v="2014-07-19T04:14:38"/>
    <b v="1"/>
    <n v="405"/>
    <b v="1"/>
    <s v="photography/photobooks"/>
    <n v="1.0103500000000001"/>
    <n v="39.91506172839506"/>
    <x v="8"/>
    <s v="photobooks"/>
  </r>
  <r>
    <n v="15651"/>
    <x v="0"/>
    <s v="US"/>
    <s v="USD"/>
    <n v="1447858804"/>
    <n v="1445263204"/>
    <x v="1511"/>
    <d v="2015-11-18T10:00:04"/>
    <b v="1"/>
    <n v="206"/>
    <b v="1"/>
    <s v="photography/photobooks"/>
    <n v="1.1179285714285714"/>
    <n v="75.975728155339809"/>
    <x v="8"/>
    <s v="photobooks"/>
  </r>
  <r>
    <n v="19557"/>
    <x v="0"/>
    <s v="US"/>
    <s v="USD"/>
    <n v="1486311939"/>
    <n v="1483719939"/>
    <x v="1512"/>
    <d v="2017-02-05T11:25:39"/>
    <b v="1"/>
    <n v="335"/>
    <b v="1"/>
    <s v="photography/photobooks"/>
    <n v="5.5877142857142861"/>
    <n v="58.379104477611939"/>
    <x v="8"/>
    <s v="photobooks"/>
  </r>
  <r>
    <n v="12001.5"/>
    <x v="0"/>
    <s v="GB"/>
    <s v="GBP"/>
    <n v="1405523866"/>
    <n v="1402931866"/>
    <x v="1513"/>
    <d v="2014-07-16T10:17:46"/>
    <b v="1"/>
    <n v="215"/>
    <b v="1"/>
    <s v="photography/photobooks"/>
    <n v="1.5001875"/>
    <n v="55.82093023255814"/>
    <x v="8"/>
    <s v="photobooks"/>
  </r>
  <r>
    <n v="26619"/>
    <x v="0"/>
    <s v="US"/>
    <s v="USD"/>
    <n v="1443363640"/>
    <n v="1439907640"/>
    <x v="1514"/>
    <d v="2015-09-27T09:20:40"/>
    <b v="1"/>
    <n v="176"/>
    <b v="1"/>
    <s v="photography/photobooks"/>
    <n v="1.0647599999999999"/>
    <n v="151.24431818181819"/>
    <x v="8"/>
    <s v="photobooks"/>
  </r>
  <r>
    <n v="471567"/>
    <x v="0"/>
    <s v="NO"/>
    <s v="NOK"/>
    <n v="1458104697"/>
    <n v="1455516297"/>
    <x v="1515"/>
    <d v="2016-03-16T00:04:57"/>
    <b v="1"/>
    <n v="555"/>
    <b v="1"/>
    <s v="photography/photobooks"/>
    <n v="1.57189"/>
    <n v="849.67027027027029"/>
    <x v="8"/>
    <s v="photobooks"/>
  </r>
  <r>
    <n v="18472"/>
    <x v="0"/>
    <s v="US"/>
    <s v="USD"/>
    <n v="1475762400"/>
    <n v="1473160292"/>
    <x v="1516"/>
    <d v="2016-10-06T09:00:00"/>
    <b v="1"/>
    <n v="116"/>
    <b v="1"/>
    <s v="photography/photobooks"/>
    <n v="1.0865882352941176"/>
    <n v="159.24137931034483"/>
    <x v="8"/>
    <s v="photobooks"/>
  </r>
  <r>
    <n v="24297"/>
    <x v="0"/>
    <s v="US"/>
    <s v="USD"/>
    <n v="1417845600"/>
    <n v="1415194553"/>
    <x v="1517"/>
    <d v="2014-12-06T01:00:00"/>
    <b v="1"/>
    <n v="615"/>
    <b v="1"/>
    <s v="photography/photobooks"/>
    <n v="1.6197999999999999"/>
    <n v="39.507317073170732"/>
    <x v="8"/>
    <s v="photobooks"/>
  </r>
  <r>
    <n v="30805"/>
    <x v="0"/>
    <s v="US"/>
    <s v="USD"/>
    <n v="1401565252"/>
    <n v="1398973252"/>
    <x v="1518"/>
    <d v="2014-05-31T14:40:52"/>
    <b v="1"/>
    <n v="236"/>
    <b v="1"/>
    <s v="photography/photobooks"/>
    <n v="2.0536666666666665"/>
    <n v="130.52966101694915"/>
    <x v="8"/>
    <s v="photobooks"/>
  </r>
  <r>
    <n v="9302.75"/>
    <x v="0"/>
    <s v="US"/>
    <s v="USD"/>
    <n v="1403301540"/>
    <n v="1400867283"/>
    <x v="1519"/>
    <d v="2014-06-20T16:59:00"/>
    <b v="1"/>
    <n v="145"/>
    <b v="1"/>
    <s v="photography/photobooks"/>
    <n v="1.033638888888889"/>
    <n v="64.156896551724131"/>
    <x v="8"/>
    <s v="photobooks"/>
  </r>
  <r>
    <n v="18625"/>
    <x v="0"/>
    <s v="US"/>
    <s v="USD"/>
    <n v="1418961600"/>
    <n v="1415824513"/>
    <x v="1520"/>
    <d v="2014-12-18T23:00:00"/>
    <b v="1"/>
    <n v="167"/>
    <b v="1"/>
    <s v="photography/photobooks"/>
    <n v="1.0347222222222223"/>
    <n v="111.52694610778443"/>
    <x v="8"/>
    <s v="photobooks"/>
  </r>
  <r>
    <n v="40055"/>
    <x v="0"/>
    <s v="US"/>
    <s v="USD"/>
    <n v="1465272091"/>
    <n v="1462248091"/>
    <x v="1521"/>
    <d v="2016-06-06T23:01:31"/>
    <b v="1"/>
    <n v="235"/>
    <b v="1"/>
    <s v="photography/photobooks"/>
    <n v="1.0681333333333334"/>
    <n v="170.44680851063831"/>
    <x v="8"/>
    <s v="photobooks"/>
  </r>
  <r>
    <n v="60450.1"/>
    <x v="0"/>
    <s v="US"/>
    <s v="USD"/>
    <n v="1413575739"/>
    <n v="1410983739"/>
    <x v="1522"/>
    <d v="2014-10-17T14:55:39"/>
    <b v="1"/>
    <n v="452"/>
    <b v="1"/>
    <s v="photography/photobooks"/>
    <n v="1.3896574712643677"/>
    <n v="133.7391592920354"/>
    <x v="8"/>
    <s v="photobooks"/>
  </r>
  <r>
    <n v="23096"/>
    <x v="0"/>
    <s v="US"/>
    <s v="USD"/>
    <n v="1419292800"/>
    <n v="1416592916"/>
    <x v="1523"/>
    <d v="2014-12-22T19:00:00"/>
    <b v="1"/>
    <n v="241"/>
    <b v="1"/>
    <s v="photography/photobooks"/>
    <n v="1.2484324324324325"/>
    <n v="95.834024896265561"/>
    <x v="8"/>
    <s v="photobooks"/>
  </r>
  <r>
    <n v="6210"/>
    <x v="0"/>
    <s v="SE"/>
    <s v="SEK"/>
    <n v="1487592090"/>
    <n v="1485000090"/>
    <x v="1524"/>
    <d v="2017-02-20T07:01:30"/>
    <b v="1"/>
    <n v="28"/>
    <b v="1"/>
    <s v="photography/photobooks"/>
    <n v="2.0699999999999998"/>
    <n v="221.78571428571428"/>
    <x v="8"/>
    <s v="photobooks"/>
  </r>
  <r>
    <n v="4524.1499999999996"/>
    <x v="0"/>
    <s v="US"/>
    <s v="USD"/>
    <n v="1471539138"/>
    <n v="1468947138"/>
    <x v="1525"/>
    <d v="2016-08-18T11:52:18"/>
    <b v="1"/>
    <n v="140"/>
    <b v="1"/>
    <s v="photography/photobooks"/>
    <n v="1.7400576923076922"/>
    <n v="32.315357142857138"/>
    <x v="8"/>
    <s v="photobooks"/>
  </r>
  <r>
    <n v="27675"/>
    <x v="0"/>
    <s v="US"/>
    <s v="USD"/>
    <n v="1453185447"/>
    <n v="1448951847"/>
    <x v="1526"/>
    <d v="2016-01-19T01:37:27"/>
    <b v="1"/>
    <n v="280"/>
    <b v="1"/>
    <s v="photography/photobooks"/>
    <n v="1.2032608695652174"/>
    <n v="98.839285714285708"/>
    <x v="8"/>
    <s v="photobooks"/>
  </r>
  <r>
    <n v="3865.55"/>
    <x v="0"/>
    <s v="US"/>
    <s v="USD"/>
    <n v="1489497886"/>
    <n v="1487082286"/>
    <x v="1527"/>
    <d v="2017-03-14T08:24:46"/>
    <b v="1"/>
    <n v="70"/>
    <b v="1"/>
    <s v="photography/photobooks"/>
    <n v="1.1044428571428573"/>
    <n v="55.222142857142863"/>
    <x v="8"/>
    <s v="photobooks"/>
  </r>
  <r>
    <n v="8447"/>
    <x v="0"/>
    <s v="US"/>
    <s v="USD"/>
    <n v="1485907200"/>
    <n v="1483292122"/>
    <x v="1528"/>
    <d v="2017-01-31T19:00:00"/>
    <b v="1"/>
    <n v="160"/>
    <b v="1"/>
    <s v="photography/photobooks"/>
    <n v="2.8156666666666665"/>
    <n v="52.793750000000003"/>
    <x v="8"/>
    <s v="photobooks"/>
  </r>
  <r>
    <n v="19129"/>
    <x v="0"/>
    <s v="US"/>
    <s v="USD"/>
    <n v="1426773920"/>
    <n v="1424185520"/>
    <x v="1529"/>
    <d v="2015-03-19T09:05:20"/>
    <b v="1"/>
    <n v="141"/>
    <b v="1"/>
    <s v="photography/photobooks"/>
    <n v="1.0067894736842105"/>
    <n v="135.66666666666666"/>
    <x v="8"/>
    <s v="photobooks"/>
  </r>
  <r>
    <n v="47189"/>
    <x v="0"/>
    <s v="US"/>
    <s v="USD"/>
    <n v="1445624695"/>
    <n v="1443464695"/>
    <x v="1530"/>
    <d v="2015-10-23T13:24:55"/>
    <b v="1"/>
    <n v="874"/>
    <b v="1"/>
    <s v="photography/photobooks"/>
    <n v="1.3482571428571428"/>
    <n v="53.991990846681922"/>
    <x v="8"/>
    <s v="photobooks"/>
  </r>
  <r>
    <n v="4135"/>
    <x v="0"/>
    <s v="US"/>
    <s v="USD"/>
    <n v="1417402800"/>
    <n v="1414610126"/>
    <x v="1531"/>
    <d v="2014-11-30T22:00:00"/>
    <b v="1"/>
    <n v="73"/>
    <b v="1"/>
    <s v="photography/photobooks"/>
    <n v="1.7595744680851064"/>
    <n v="56.643835616438359"/>
    <x v="8"/>
    <s v="photobooks"/>
  </r>
  <r>
    <n v="24201"/>
    <x v="0"/>
    <s v="AU"/>
    <s v="AUD"/>
    <n v="1455548400"/>
    <n v="1453461865"/>
    <x v="1532"/>
    <d v="2016-02-15T10:00:00"/>
    <b v="1"/>
    <n v="294"/>
    <b v="1"/>
    <s v="photography/photobooks"/>
    <n v="4.8402000000000003"/>
    <n v="82.316326530612244"/>
    <x v="8"/>
    <s v="photobooks"/>
  </r>
  <r>
    <n v="65313"/>
    <x v="0"/>
    <s v="US"/>
    <s v="USD"/>
    <n v="1462161540"/>
    <n v="1457913777"/>
    <x v="1533"/>
    <d v="2016-05-01T22:59:00"/>
    <b v="1"/>
    <n v="740"/>
    <b v="1"/>
    <s v="photography/photobooks"/>
    <n v="1.4514"/>
    <n v="88.26081081081081"/>
    <x v="8"/>
    <s v="photobooks"/>
  </r>
  <r>
    <n v="31330"/>
    <x v="0"/>
    <s v="US"/>
    <s v="USD"/>
    <n v="1441383062"/>
    <n v="1438791062"/>
    <x v="1534"/>
    <d v="2015-09-04T11:11:02"/>
    <b v="1"/>
    <n v="369"/>
    <b v="1"/>
    <s v="photography/photobooks"/>
    <n v="4.1773333333333333"/>
    <n v="84.905149051490511"/>
    <x v="8"/>
    <s v="photobooks"/>
  </r>
  <r>
    <n v="5297"/>
    <x v="0"/>
    <s v="US"/>
    <s v="USD"/>
    <n v="1464040800"/>
    <n v="1461527631"/>
    <x v="1535"/>
    <d v="2016-05-23T17:00:00"/>
    <b v="1"/>
    <n v="110"/>
    <b v="1"/>
    <s v="photography/photobooks"/>
    <n v="1.3242499999999999"/>
    <n v="48.154545454545456"/>
    <x v="8"/>
    <s v="photobooks"/>
  </r>
  <r>
    <n v="30037.01"/>
    <x v="0"/>
    <s v="US"/>
    <s v="USD"/>
    <n v="1440702910"/>
    <n v="1438110910"/>
    <x v="1536"/>
    <d v="2015-08-27T14:15:10"/>
    <b v="1"/>
    <n v="455"/>
    <b v="1"/>
    <s v="photography/photobooks"/>
    <n v="2.5030841666666666"/>
    <n v="66.015406593406595"/>
    <x v="8"/>
    <s v="photobooks"/>
  </r>
  <r>
    <n v="21588"/>
    <x v="0"/>
    <s v="DE"/>
    <s v="EUR"/>
    <n v="1470506400"/>
    <n v="1467358427"/>
    <x v="1537"/>
    <d v="2016-08-06T13:00:00"/>
    <b v="1"/>
    <n v="224"/>
    <b v="1"/>
    <s v="photography/photobooks"/>
    <n v="1.7989999999999999"/>
    <n v="96.375"/>
    <x v="8"/>
    <s v="photobooks"/>
  </r>
  <r>
    <n v="7184"/>
    <x v="0"/>
    <s v="US"/>
    <s v="USD"/>
    <n v="1421952370"/>
    <n v="1418064370"/>
    <x v="1538"/>
    <d v="2015-01-22T13:46:10"/>
    <b v="1"/>
    <n v="46"/>
    <b v="1"/>
    <s v="photography/photobooks"/>
    <n v="1.0262857142857142"/>
    <n v="156.17391304347825"/>
    <x v="8"/>
    <s v="photobooks"/>
  </r>
  <r>
    <n v="27197.22"/>
    <x v="0"/>
    <s v="US"/>
    <s v="USD"/>
    <n v="1483481019"/>
    <n v="1480629819"/>
    <x v="1539"/>
    <d v="2017-01-03T17:03:39"/>
    <b v="0"/>
    <n v="284"/>
    <b v="1"/>
    <s v="photography/photobooks"/>
    <n v="1.359861"/>
    <n v="95.764859154929582"/>
    <x v="8"/>
    <s v="photobooks"/>
  </r>
  <r>
    <n v="17680"/>
    <x v="0"/>
    <s v="US"/>
    <s v="USD"/>
    <n v="1416964500"/>
    <n v="1414368616"/>
    <x v="1540"/>
    <d v="2014-11-25T20:15:00"/>
    <b v="1"/>
    <n v="98"/>
    <b v="1"/>
    <s v="photography/photobooks"/>
    <n v="1.1786666666666668"/>
    <n v="180.40816326530611"/>
    <x v="8"/>
    <s v="photobooks"/>
  </r>
  <r>
    <n v="6"/>
    <x v="2"/>
    <s v="US"/>
    <s v="USD"/>
    <n v="1420045538"/>
    <n v="1417453538"/>
    <x v="1541"/>
    <d v="2014-12-31T12:05:38"/>
    <b v="0"/>
    <n v="2"/>
    <b v="0"/>
    <s v="photography/nature"/>
    <n v="3.3333333333333332E-4"/>
    <n v="3"/>
    <x v="8"/>
    <s v="nature"/>
  </r>
  <r>
    <n v="20"/>
    <x v="2"/>
    <s v="CA"/>
    <s v="CAD"/>
    <n v="1435708500"/>
    <n v="1434412500"/>
    <x v="1542"/>
    <d v="2015-06-30T18:55:00"/>
    <b v="0"/>
    <n v="1"/>
    <b v="0"/>
    <s v="photography/nature"/>
    <n v="0.04"/>
    <n v="20"/>
    <x v="8"/>
    <s v="nature"/>
  </r>
  <r>
    <n v="10"/>
    <x v="2"/>
    <s v="US"/>
    <s v="USD"/>
    <n v="1416662034"/>
    <n v="1414066434"/>
    <x v="1543"/>
    <d v="2014-11-22T08:13:54"/>
    <b v="0"/>
    <n v="1"/>
    <b v="0"/>
    <s v="photography/nature"/>
    <n v="4.4444444444444444E-3"/>
    <n v="10"/>
    <x v="8"/>
    <s v="nature"/>
  </r>
  <r>
    <n v="0"/>
    <x v="2"/>
    <s v="US"/>
    <s v="USD"/>
    <n v="1427847480"/>
    <n v="1424222024"/>
    <x v="1544"/>
    <d v="2015-03-31T19:18:00"/>
    <b v="0"/>
    <n v="0"/>
    <b v="0"/>
    <s v="photography/nature"/>
    <n v="0"/>
    <s v="-"/>
    <x v="8"/>
    <s v="nature"/>
  </r>
  <r>
    <n v="1"/>
    <x v="2"/>
    <s v="US"/>
    <s v="USD"/>
    <n v="1425330960"/>
    <n v="1422393234"/>
    <x v="1545"/>
    <d v="2015-03-02T16:16:00"/>
    <b v="0"/>
    <n v="1"/>
    <b v="0"/>
    <s v="photography/nature"/>
    <n v="3.3333333333333332E-4"/>
    <n v="1"/>
    <x v="8"/>
    <s v="nature"/>
  </r>
  <r>
    <n v="289"/>
    <x v="2"/>
    <s v="GB"/>
    <s v="GBP"/>
    <n v="1410930399"/>
    <n v="1405746399"/>
    <x v="1546"/>
    <d v="2014-09-17T00:06:39"/>
    <b v="0"/>
    <n v="11"/>
    <b v="0"/>
    <s v="photography/nature"/>
    <n v="0.28899999999999998"/>
    <n v="26.272727272727273"/>
    <x v="8"/>
    <s v="nature"/>
  </r>
  <r>
    <n v="0"/>
    <x v="2"/>
    <s v="US"/>
    <s v="USD"/>
    <n v="1487844882"/>
    <n v="1487240082"/>
    <x v="1547"/>
    <d v="2017-02-23T05:14:42"/>
    <b v="0"/>
    <n v="0"/>
    <b v="0"/>
    <s v="photography/nature"/>
    <n v="0"/>
    <s v="-"/>
    <x v="8"/>
    <s v="nature"/>
  </r>
  <r>
    <n v="60"/>
    <x v="2"/>
    <s v="US"/>
    <s v="USD"/>
    <n v="1447020620"/>
    <n v="1444425020"/>
    <x v="1548"/>
    <d v="2015-11-08T17:10:20"/>
    <b v="0"/>
    <n v="1"/>
    <b v="0"/>
    <s v="photography/nature"/>
    <n v="8.5714285714285715E-2"/>
    <n v="60"/>
    <x v="8"/>
    <s v="nature"/>
  </r>
  <r>
    <n v="170"/>
    <x v="2"/>
    <s v="US"/>
    <s v="USD"/>
    <n v="1446524159"/>
    <n v="1443928559"/>
    <x v="1549"/>
    <d v="2015-11-02T23:15:59"/>
    <b v="0"/>
    <n v="6"/>
    <b v="0"/>
    <s v="photography/nature"/>
    <n v="0.34"/>
    <n v="28.333333333333332"/>
    <x v="8"/>
    <s v="nature"/>
  </r>
  <r>
    <n v="101"/>
    <x v="2"/>
    <s v="GB"/>
    <s v="GBP"/>
    <n v="1463050034"/>
    <n v="1460458034"/>
    <x v="1550"/>
    <d v="2016-05-12T05:47:14"/>
    <b v="0"/>
    <n v="7"/>
    <b v="0"/>
    <s v="photography/nature"/>
    <n v="0.13466666666666666"/>
    <n v="14.428571428571429"/>
    <x v="8"/>
    <s v="nature"/>
  </r>
  <r>
    <n v="0"/>
    <x v="2"/>
    <s v="US"/>
    <s v="USD"/>
    <n v="1432756039"/>
    <n v="1430164039"/>
    <x v="1551"/>
    <d v="2015-05-27T14:47:19"/>
    <b v="0"/>
    <n v="0"/>
    <b v="0"/>
    <s v="photography/nature"/>
    <n v="0"/>
    <s v="-"/>
    <x v="8"/>
    <s v="nature"/>
  </r>
  <r>
    <n v="2115"/>
    <x v="2"/>
    <s v="US"/>
    <s v="USD"/>
    <n v="1412135940"/>
    <n v="1410366708"/>
    <x v="1552"/>
    <d v="2014-09-30T22:59:00"/>
    <b v="0"/>
    <n v="16"/>
    <b v="0"/>
    <s v="photography/nature"/>
    <n v="0.49186046511627907"/>
    <n v="132.1875"/>
    <x v="8"/>
    <s v="nature"/>
  </r>
  <r>
    <n v="0"/>
    <x v="2"/>
    <s v="US"/>
    <s v="USD"/>
    <n v="1441176447"/>
    <n v="1438584447"/>
    <x v="1553"/>
    <d v="2015-09-02T01:47:27"/>
    <b v="0"/>
    <n v="0"/>
    <b v="0"/>
    <s v="photography/nature"/>
    <n v="0"/>
    <s v="-"/>
    <x v="8"/>
    <s v="nature"/>
  </r>
  <r>
    <n v="0"/>
    <x v="2"/>
    <s v="AU"/>
    <s v="AUD"/>
    <n v="1438495390"/>
    <n v="1435903390"/>
    <x v="1554"/>
    <d v="2015-08-02T01:03:10"/>
    <b v="0"/>
    <n v="0"/>
    <b v="0"/>
    <s v="photography/nature"/>
    <n v="0"/>
    <s v="-"/>
    <x v="8"/>
    <s v="nature"/>
  </r>
  <r>
    <n v="0"/>
    <x v="2"/>
    <s v="US"/>
    <s v="USD"/>
    <n v="1442509200"/>
    <n v="1440513832"/>
    <x v="1555"/>
    <d v="2015-09-17T12:00:00"/>
    <b v="0"/>
    <n v="0"/>
    <b v="0"/>
    <s v="photography/nature"/>
    <n v="0"/>
    <s v="-"/>
    <x v="8"/>
    <s v="nature"/>
  </r>
  <r>
    <n v="677"/>
    <x v="2"/>
    <s v="CA"/>
    <s v="CAD"/>
    <n v="1467603624"/>
    <n v="1465011624"/>
    <x v="1556"/>
    <d v="2016-07-03T22:40:24"/>
    <b v="0"/>
    <n v="12"/>
    <b v="0"/>
    <s v="photography/nature"/>
    <n v="0.45133333333333331"/>
    <n v="56.416666666666664"/>
    <x v="8"/>
    <s v="nature"/>
  </r>
  <r>
    <n v="100"/>
    <x v="2"/>
    <s v="US"/>
    <s v="USD"/>
    <n v="1411227633"/>
    <n v="1408549233"/>
    <x v="1557"/>
    <d v="2014-09-20T10:40:33"/>
    <b v="0"/>
    <n v="1"/>
    <b v="0"/>
    <s v="photography/nature"/>
    <n v="0.04"/>
    <n v="100"/>
    <x v="8"/>
    <s v="nature"/>
  </r>
  <r>
    <n v="35"/>
    <x v="2"/>
    <s v="GB"/>
    <s v="GBP"/>
    <n v="1440763920"/>
    <n v="1435656759"/>
    <x v="1558"/>
    <d v="2015-08-28T07:12:00"/>
    <b v="0"/>
    <n v="3"/>
    <b v="0"/>
    <s v="photography/nature"/>
    <n v="4.6666666666666669E-2"/>
    <n v="11.666666666666666"/>
    <x v="8"/>
    <s v="nature"/>
  </r>
  <r>
    <n v="50"/>
    <x v="2"/>
    <s v="US"/>
    <s v="USD"/>
    <n v="1430270199"/>
    <n v="1428974199"/>
    <x v="1559"/>
    <d v="2015-04-28T20:16:39"/>
    <b v="0"/>
    <n v="1"/>
    <b v="0"/>
    <s v="photography/nature"/>
    <n v="3.3333333333333335E-3"/>
    <n v="50"/>
    <x v="8"/>
    <s v="nature"/>
  </r>
  <r>
    <n v="94"/>
    <x v="2"/>
    <s v="US"/>
    <s v="USD"/>
    <n v="1415842193"/>
    <n v="1414110593"/>
    <x v="1560"/>
    <d v="2014-11-12T20:29:53"/>
    <b v="0"/>
    <n v="4"/>
    <b v="0"/>
    <s v="photography/nature"/>
    <n v="3.7600000000000001E-2"/>
    <n v="23.5"/>
    <x v="8"/>
    <s v="nature"/>
  </r>
  <r>
    <n v="67"/>
    <x v="1"/>
    <s v="US"/>
    <s v="USD"/>
    <n v="1383789603"/>
    <n v="1381194003"/>
    <x v="1561"/>
    <d v="2013-11-06T21:00:03"/>
    <b v="0"/>
    <n v="1"/>
    <b v="0"/>
    <s v="publishing/art books"/>
    <n v="6.7000000000000002E-3"/>
    <n v="67"/>
    <x v="3"/>
    <s v="art books"/>
  </r>
  <r>
    <n v="0"/>
    <x v="1"/>
    <s v="US"/>
    <s v="USD"/>
    <n v="1259715000"/>
    <n v="1253712916"/>
    <x v="1562"/>
    <d v="2009-12-01T19:50:00"/>
    <b v="0"/>
    <n v="0"/>
    <b v="0"/>
    <s v="publishing/art books"/>
    <n v="0"/>
    <s v="-"/>
    <x v="3"/>
    <s v="art books"/>
  </r>
  <r>
    <n v="85"/>
    <x v="1"/>
    <s v="GB"/>
    <s v="GBP"/>
    <n v="1394815751"/>
    <n v="1389635351"/>
    <x v="1563"/>
    <d v="2014-03-14T11:49:11"/>
    <b v="0"/>
    <n v="2"/>
    <b v="0"/>
    <s v="publishing/art books"/>
    <n v="1.4166666666666666E-2"/>
    <n v="42.5"/>
    <x v="3"/>
    <s v="art books"/>
  </r>
  <r>
    <n v="10"/>
    <x v="1"/>
    <s v="US"/>
    <s v="USD"/>
    <n v="1432843500"/>
    <n v="1430124509"/>
    <x v="1564"/>
    <d v="2015-05-28T15:05:00"/>
    <b v="0"/>
    <n v="1"/>
    <b v="0"/>
    <s v="publishing/art books"/>
    <n v="1E-3"/>
    <n v="10"/>
    <x v="3"/>
    <s v="art books"/>
  </r>
  <r>
    <n v="100"/>
    <x v="1"/>
    <s v="US"/>
    <s v="USD"/>
    <n v="1307554261"/>
    <n v="1304962261"/>
    <x v="1565"/>
    <d v="2011-06-08T12:31:01"/>
    <b v="0"/>
    <n v="1"/>
    <b v="0"/>
    <s v="publishing/art books"/>
    <n v="2.5000000000000001E-2"/>
    <n v="100"/>
    <x v="3"/>
    <s v="art books"/>
  </r>
  <r>
    <n v="6375"/>
    <x v="1"/>
    <s v="US"/>
    <s v="USD"/>
    <n v="1469656800"/>
    <n v="1467151204"/>
    <x v="1566"/>
    <d v="2016-07-27T17:00:00"/>
    <b v="0"/>
    <n v="59"/>
    <b v="0"/>
    <s v="publishing/art books"/>
    <n v="0.21249999999999999"/>
    <n v="108.05084745762711"/>
    <x v="3"/>
    <s v="art books"/>
  </r>
  <r>
    <n v="350"/>
    <x v="1"/>
    <s v="US"/>
    <s v="USD"/>
    <n v="1392595200"/>
    <n v="1391293745"/>
    <x v="1567"/>
    <d v="2014-02-16T19:00:00"/>
    <b v="0"/>
    <n v="13"/>
    <b v="0"/>
    <s v="publishing/art books"/>
    <n v="4.1176470588235294E-2"/>
    <n v="26.923076923076923"/>
    <x v="3"/>
    <s v="art books"/>
  </r>
  <r>
    <n v="3410"/>
    <x v="1"/>
    <s v="US"/>
    <s v="USD"/>
    <n v="1419384585"/>
    <n v="1416360585"/>
    <x v="1568"/>
    <d v="2014-12-23T20:29:45"/>
    <b v="0"/>
    <n v="22"/>
    <b v="0"/>
    <s v="publishing/art books"/>
    <n v="0.13639999999999999"/>
    <n v="155"/>
    <x v="3"/>
    <s v="art books"/>
  </r>
  <r>
    <n v="0"/>
    <x v="1"/>
    <s v="US"/>
    <s v="USD"/>
    <n v="1369498714"/>
    <n v="1366906714"/>
    <x v="1569"/>
    <d v="2013-05-25T11:18:34"/>
    <b v="0"/>
    <n v="0"/>
    <b v="0"/>
    <s v="publishing/art books"/>
    <n v="0"/>
    <s v="-"/>
    <x v="3"/>
    <s v="art books"/>
  </r>
  <r>
    <n v="2484"/>
    <x v="1"/>
    <s v="US"/>
    <s v="USD"/>
    <n v="1460140282"/>
    <n v="1457551882"/>
    <x v="1570"/>
    <d v="2016-04-08T13:31:22"/>
    <b v="0"/>
    <n v="52"/>
    <b v="0"/>
    <s v="publishing/art books"/>
    <n v="0.41399999999999998"/>
    <n v="47.769230769230766"/>
    <x v="3"/>
    <s v="art books"/>
  </r>
  <r>
    <n v="80"/>
    <x v="1"/>
    <s v="GB"/>
    <s v="GBP"/>
    <n v="1434738483"/>
    <n v="1432146483"/>
    <x v="1571"/>
    <d v="2015-06-19T13:28:03"/>
    <b v="0"/>
    <n v="4"/>
    <b v="0"/>
    <s v="publishing/art books"/>
    <n v="6.6115702479338841E-3"/>
    <n v="20"/>
    <x v="3"/>
    <s v="art books"/>
  </r>
  <r>
    <n v="125"/>
    <x v="1"/>
    <s v="GB"/>
    <s v="GBP"/>
    <n v="1456703940"/>
    <n v="1454546859"/>
    <x v="1572"/>
    <d v="2016-02-28T18:59:00"/>
    <b v="0"/>
    <n v="3"/>
    <b v="0"/>
    <s v="publishing/art books"/>
    <n v="0.05"/>
    <n v="41.666666666666664"/>
    <x v="3"/>
    <s v="art books"/>
  </r>
  <r>
    <n v="223"/>
    <x v="1"/>
    <s v="CA"/>
    <s v="CAD"/>
    <n v="1491019140"/>
    <n v="1487548802"/>
    <x v="1573"/>
    <d v="2017-03-31T22:59:00"/>
    <b v="0"/>
    <n v="3"/>
    <b v="0"/>
    <s v="publishing/art books"/>
    <n v="2.4777777777777777E-2"/>
    <n v="74.333333333333329"/>
    <x v="3"/>
    <s v="art books"/>
  </r>
  <r>
    <n v="506"/>
    <x v="1"/>
    <s v="US"/>
    <s v="USD"/>
    <n v="1424211329"/>
    <n v="1421187329"/>
    <x v="1574"/>
    <d v="2015-02-17T17:15:29"/>
    <b v="0"/>
    <n v="6"/>
    <b v="0"/>
    <s v="publishing/art books"/>
    <n v="5.0599999999999999E-2"/>
    <n v="84.333333333333329"/>
    <x v="3"/>
    <s v="art books"/>
  </r>
  <r>
    <n v="2291"/>
    <x v="1"/>
    <s v="US"/>
    <s v="USD"/>
    <n v="1404909296"/>
    <n v="1402317296"/>
    <x v="1575"/>
    <d v="2014-07-09T07:34:56"/>
    <b v="0"/>
    <n v="35"/>
    <b v="0"/>
    <s v="publishing/art books"/>
    <n v="0.2291"/>
    <n v="65.457142857142856"/>
    <x v="3"/>
    <s v="art books"/>
  </r>
  <r>
    <n v="650"/>
    <x v="1"/>
    <s v="US"/>
    <s v="USD"/>
    <n v="1435698368"/>
    <n v="1431810368"/>
    <x v="1576"/>
    <d v="2015-06-30T16:06:08"/>
    <b v="0"/>
    <n v="10"/>
    <b v="0"/>
    <s v="publishing/art books"/>
    <n v="0.13"/>
    <n v="65"/>
    <x v="3"/>
    <s v="art books"/>
  </r>
  <r>
    <n v="55"/>
    <x v="1"/>
    <s v="US"/>
    <s v="USD"/>
    <n v="1343161248"/>
    <n v="1337977248"/>
    <x v="1577"/>
    <d v="2012-07-24T15:20:48"/>
    <b v="0"/>
    <n v="2"/>
    <b v="0"/>
    <s v="publishing/art books"/>
    <n v="5.4999999999999997E-3"/>
    <n v="27.5"/>
    <x v="3"/>
    <s v="art books"/>
  </r>
  <r>
    <n v="205"/>
    <x v="1"/>
    <s v="US"/>
    <s v="USD"/>
    <n v="1283392800"/>
    <n v="1281317691"/>
    <x v="1578"/>
    <d v="2010-09-01T21:00:00"/>
    <b v="0"/>
    <n v="4"/>
    <b v="0"/>
    <s v="publishing/art books"/>
    <n v="0.10806536636794939"/>
    <n v="51.25"/>
    <x v="3"/>
    <s v="art books"/>
  </r>
  <r>
    <n v="28"/>
    <x v="1"/>
    <s v="US"/>
    <s v="USD"/>
    <n v="1377734091"/>
    <n v="1374882891"/>
    <x v="1579"/>
    <d v="2013-08-28T18:54:51"/>
    <b v="0"/>
    <n v="2"/>
    <b v="0"/>
    <s v="publishing/art books"/>
    <n v="8.4008400840084006E-3"/>
    <n v="14"/>
    <x v="3"/>
    <s v="art books"/>
  </r>
  <r>
    <n v="0"/>
    <x v="1"/>
    <s v="US"/>
    <s v="USD"/>
    <n v="1337562726"/>
    <n v="1332378726"/>
    <x v="1580"/>
    <d v="2012-05-20T20:12:06"/>
    <b v="0"/>
    <n v="0"/>
    <b v="0"/>
    <s v="publishing/art books"/>
    <n v="0"/>
    <s v="-"/>
    <x v="3"/>
    <s v="art books"/>
  </r>
  <r>
    <n v="5"/>
    <x v="2"/>
    <s v="GB"/>
    <s v="GBP"/>
    <n v="1450521990"/>
    <n v="1447757190"/>
    <x v="1581"/>
    <d v="2015-12-19T05:46:30"/>
    <b v="0"/>
    <n v="1"/>
    <b v="0"/>
    <s v="photography/places"/>
    <n v="5.0000000000000001E-3"/>
    <n v="5"/>
    <x v="8"/>
    <s v="places"/>
  </r>
  <r>
    <n v="93"/>
    <x v="2"/>
    <s v="US"/>
    <s v="USD"/>
    <n v="1445894400"/>
    <n v="1440961053"/>
    <x v="1582"/>
    <d v="2015-10-26T16:20:00"/>
    <b v="0"/>
    <n v="3"/>
    <b v="0"/>
    <s v="photography/places"/>
    <n v="9.2999999999999999E-2"/>
    <n v="31"/>
    <x v="8"/>
    <s v="places"/>
  </r>
  <r>
    <n v="15"/>
    <x v="2"/>
    <s v="GB"/>
    <s v="GBP"/>
    <n v="1411681391"/>
    <n v="1409089391"/>
    <x v="1583"/>
    <d v="2014-09-25T16:43:11"/>
    <b v="0"/>
    <n v="1"/>
    <b v="0"/>
    <s v="photography/places"/>
    <n v="7.5000000000000002E-4"/>
    <n v="15"/>
    <x v="8"/>
    <s v="places"/>
  </r>
  <r>
    <n v="0"/>
    <x v="2"/>
    <s v="US"/>
    <s v="USD"/>
    <n v="1401464101"/>
    <n v="1400600101"/>
    <x v="1584"/>
    <d v="2014-05-30T10:35:01"/>
    <b v="0"/>
    <n v="0"/>
    <b v="0"/>
    <s v="photography/places"/>
    <n v="0"/>
    <s v="-"/>
    <x v="8"/>
    <s v="places"/>
  </r>
  <r>
    <n v="1580"/>
    <x v="2"/>
    <s v="CA"/>
    <s v="CAD"/>
    <n v="1482663600"/>
    <n v="1480800568"/>
    <x v="1585"/>
    <d v="2016-12-25T06:00:00"/>
    <b v="0"/>
    <n v="12"/>
    <b v="0"/>
    <s v="photography/places"/>
    <n v="0.79"/>
    <n v="131.66666666666666"/>
    <x v="8"/>
    <s v="places"/>
  </r>
  <r>
    <n v="0"/>
    <x v="2"/>
    <s v="US"/>
    <s v="USD"/>
    <n v="1428197422"/>
    <n v="1425609022"/>
    <x v="1586"/>
    <d v="2015-04-04T20:30:22"/>
    <b v="0"/>
    <n v="0"/>
    <b v="0"/>
    <s v="photography/places"/>
    <n v="0"/>
    <s v="-"/>
    <x v="8"/>
    <s v="places"/>
  </r>
  <r>
    <n v="1"/>
    <x v="2"/>
    <s v="US"/>
    <s v="USD"/>
    <n v="1418510965"/>
    <n v="1415918965"/>
    <x v="1587"/>
    <d v="2014-12-13T17:49:25"/>
    <b v="0"/>
    <n v="1"/>
    <b v="0"/>
    <s v="photography/places"/>
    <n v="1.3333333333333334E-4"/>
    <n v="1"/>
    <x v="8"/>
    <s v="places"/>
  </r>
  <r>
    <n v="0"/>
    <x v="2"/>
    <s v="US"/>
    <s v="USD"/>
    <n v="1422735120"/>
    <n v="1420091999"/>
    <x v="1588"/>
    <d v="2015-01-31T15:12:00"/>
    <b v="0"/>
    <n v="0"/>
    <b v="0"/>
    <s v="photography/places"/>
    <n v="0"/>
    <s v="-"/>
    <x v="8"/>
    <s v="places"/>
  </r>
  <r>
    <n v="0"/>
    <x v="2"/>
    <s v="US"/>
    <s v="USD"/>
    <n v="1444433886"/>
    <n v="1441841886"/>
    <x v="1589"/>
    <d v="2015-10-09T18:38:06"/>
    <b v="0"/>
    <n v="0"/>
    <b v="0"/>
    <s v="photography/places"/>
    <n v="0"/>
    <s v="-"/>
    <x v="8"/>
    <s v="places"/>
  </r>
  <r>
    <n v="1020"/>
    <x v="2"/>
    <s v="IT"/>
    <s v="EUR"/>
    <n v="1443040464"/>
    <n v="1440448464"/>
    <x v="1590"/>
    <d v="2015-09-23T15:34:24"/>
    <b v="0"/>
    <n v="2"/>
    <b v="0"/>
    <s v="photography/places"/>
    <n v="1.7000000000000001E-2"/>
    <n v="510"/>
    <x v="8"/>
    <s v="places"/>
  </r>
  <r>
    <n v="4092"/>
    <x v="2"/>
    <s v="GB"/>
    <s v="GBP"/>
    <n v="1459700741"/>
    <n v="1457112341"/>
    <x v="1591"/>
    <d v="2016-04-03T11:25:41"/>
    <b v="0"/>
    <n v="92"/>
    <b v="0"/>
    <s v="photography/places"/>
    <n v="0.29228571428571426"/>
    <n v="44.478260869565219"/>
    <x v="8"/>
    <s v="places"/>
  </r>
  <r>
    <n v="0"/>
    <x v="2"/>
    <s v="US"/>
    <s v="USD"/>
    <n v="1427503485"/>
    <n v="1423619085"/>
    <x v="1592"/>
    <d v="2015-03-27T19:44:45"/>
    <b v="0"/>
    <n v="0"/>
    <b v="0"/>
    <s v="photography/places"/>
    <n v="0"/>
    <s v="-"/>
    <x v="8"/>
    <s v="places"/>
  </r>
  <r>
    <n v="3"/>
    <x v="2"/>
    <s v="US"/>
    <s v="USD"/>
    <n v="1425154655"/>
    <n v="1422562655"/>
    <x v="1593"/>
    <d v="2015-02-28T15:17:35"/>
    <b v="0"/>
    <n v="3"/>
    <b v="0"/>
    <s v="photography/places"/>
    <n v="1.3636363636363637E-4"/>
    <n v="1"/>
    <x v="8"/>
    <s v="places"/>
  </r>
  <r>
    <n v="205"/>
    <x v="2"/>
    <s v="US"/>
    <s v="USD"/>
    <n v="1463329260"/>
    <n v="1458147982"/>
    <x v="1594"/>
    <d v="2016-05-15T11:21:00"/>
    <b v="0"/>
    <n v="10"/>
    <b v="0"/>
    <s v="photography/places"/>
    <n v="0.20499999999999999"/>
    <n v="20.5"/>
    <x v="8"/>
    <s v="places"/>
  </r>
  <r>
    <n v="280"/>
    <x v="2"/>
    <s v="US"/>
    <s v="USD"/>
    <n v="1403122380"/>
    <n v="1400634728"/>
    <x v="1595"/>
    <d v="2014-06-18T15:13:00"/>
    <b v="0"/>
    <n v="7"/>
    <b v="0"/>
    <s v="photography/places"/>
    <n v="2.8E-3"/>
    <n v="40"/>
    <x v="8"/>
    <s v="places"/>
  </r>
  <r>
    <n v="75"/>
    <x v="2"/>
    <s v="GB"/>
    <s v="GBP"/>
    <n v="1418469569"/>
    <n v="1414577969"/>
    <x v="1596"/>
    <d v="2014-12-13T06:19:29"/>
    <b v="0"/>
    <n v="3"/>
    <b v="0"/>
    <s v="photography/places"/>
    <n v="2.3076923076923078E-2"/>
    <n v="25"/>
    <x v="8"/>
    <s v="places"/>
  </r>
  <r>
    <n v="0"/>
    <x v="2"/>
    <s v="US"/>
    <s v="USD"/>
    <n v="1474360197"/>
    <n v="1471768197"/>
    <x v="1597"/>
    <d v="2016-09-20T03:29:57"/>
    <b v="0"/>
    <n v="0"/>
    <b v="0"/>
    <s v="photography/places"/>
    <n v="0"/>
    <s v="-"/>
    <x v="8"/>
    <s v="places"/>
  </r>
  <r>
    <n v="1"/>
    <x v="2"/>
    <s v="US"/>
    <s v="USD"/>
    <n v="1437926458"/>
    <n v="1432742458"/>
    <x v="1598"/>
    <d v="2015-07-26T11:00:58"/>
    <b v="0"/>
    <n v="1"/>
    <b v="0"/>
    <s v="photography/places"/>
    <n v="1.25E-3"/>
    <n v="1"/>
    <x v="8"/>
    <s v="places"/>
  </r>
  <r>
    <n v="0"/>
    <x v="2"/>
    <s v="GB"/>
    <s v="GBP"/>
    <n v="1460116576"/>
    <n v="1457528176"/>
    <x v="1599"/>
    <d v="2016-04-08T06:56:16"/>
    <b v="0"/>
    <n v="0"/>
    <b v="0"/>
    <s v="photography/places"/>
    <n v="0"/>
    <s v="-"/>
    <x v="8"/>
    <s v="places"/>
  </r>
  <r>
    <n v="367"/>
    <x v="2"/>
    <s v="US"/>
    <s v="USD"/>
    <n v="1405401060"/>
    <n v="1401585752"/>
    <x v="1600"/>
    <d v="2014-07-15T00:11:00"/>
    <b v="0"/>
    <n v="9"/>
    <b v="0"/>
    <s v="photography/places"/>
    <n v="7.3400000000000007E-2"/>
    <n v="40.777777777777779"/>
    <x v="8"/>
    <s v="places"/>
  </r>
  <r>
    <n v="2706.23"/>
    <x v="0"/>
    <s v="US"/>
    <s v="USD"/>
    <n v="1304561633"/>
    <n v="1301969633"/>
    <x v="1601"/>
    <d v="2011-05-04T21:13:53"/>
    <b v="0"/>
    <n v="56"/>
    <b v="1"/>
    <s v="music/rock"/>
    <n v="1.082492"/>
    <n v="48.325535714285714"/>
    <x v="4"/>
    <s v="rock"/>
  </r>
  <r>
    <n v="1502.5"/>
    <x v="0"/>
    <s v="US"/>
    <s v="USD"/>
    <n v="1318633200"/>
    <n v="1314947317"/>
    <x v="1602"/>
    <d v="2011-10-14T18:00:00"/>
    <b v="0"/>
    <n v="32"/>
    <b v="1"/>
    <s v="music/rock"/>
    <n v="1.0016666666666667"/>
    <n v="46.953125"/>
    <x v="4"/>
    <s v="rock"/>
  </r>
  <r>
    <n v="2000.66"/>
    <x v="0"/>
    <s v="US"/>
    <s v="USD"/>
    <n v="1327723459"/>
    <n v="1322539459"/>
    <x v="1603"/>
    <d v="2012-01-27T23:04:19"/>
    <b v="0"/>
    <n v="30"/>
    <b v="1"/>
    <s v="music/rock"/>
    <n v="1.0003299999999999"/>
    <n v="66.688666666666663"/>
    <x v="4"/>
    <s v="rock"/>
  </r>
  <r>
    <n v="3419"/>
    <x v="0"/>
    <s v="US"/>
    <s v="USD"/>
    <n v="1332011835"/>
    <n v="1328559435"/>
    <x v="1604"/>
    <d v="2012-03-17T14:17:15"/>
    <b v="0"/>
    <n v="70"/>
    <b v="1"/>
    <s v="music/rock"/>
    <n v="1.2210714285714286"/>
    <n v="48.842857142857142"/>
    <x v="4"/>
    <s v="rock"/>
  </r>
  <r>
    <n v="6041.6"/>
    <x v="0"/>
    <s v="US"/>
    <s v="USD"/>
    <n v="1312182000"/>
    <n v="1311380313"/>
    <x v="1605"/>
    <d v="2011-08-01T02:00:00"/>
    <b v="0"/>
    <n v="44"/>
    <b v="1"/>
    <s v="music/rock"/>
    <n v="1.0069333333333335"/>
    <n v="137.30909090909091"/>
    <x v="4"/>
    <s v="rock"/>
  </r>
  <r>
    <n v="8080.33"/>
    <x v="0"/>
    <s v="US"/>
    <s v="USD"/>
    <n v="1300930838"/>
    <n v="1293158438"/>
    <x v="1606"/>
    <d v="2011-03-23T20:40:38"/>
    <b v="0"/>
    <n v="92"/>
    <b v="1"/>
    <s v="music/rock"/>
    <n v="1.01004125"/>
    <n v="87.829673913043479"/>
    <x v="4"/>
    <s v="rock"/>
  </r>
  <r>
    <n v="14511"/>
    <x v="0"/>
    <s v="US"/>
    <s v="USD"/>
    <n v="1339701851"/>
    <n v="1337887451"/>
    <x v="1607"/>
    <d v="2012-06-14T14:24:11"/>
    <b v="0"/>
    <n v="205"/>
    <b v="1"/>
    <s v="music/rock"/>
    <n v="1.4511000000000001"/>
    <n v="70.785365853658533"/>
    <x v="4"/>
    <s v="rock"/>
  </r>
  <r>
    <n v="1215"/>
    <x v="0"/>
    <s v="US"/>
    <s v="USD"/>
    <n v="1388553960"/>
    <n v="1385754986"/>
    <x v="1608"/>
    <d v="2014-01-01T00:26:00"/>
    <b v="0"/>
    <n v="23"/>
    <b v="1"/>
    <s v="music/rock"/>
    <n v="1.0125"/>
    <n v="52.826086956521742"/>
    <x v="4"/>
    <s v="rock"/>
  </r>
  <r>
    <n v="1775"/>
    <x v="0"/>
    <s v="US"/>
    <s v="USD"/>
    <n v="1320220800"/>
    <n v="1315612909"/>
    <x v="1609"/>
    <d v="2011-11-02T03:00:00"/>
    <b v="0"/>
    <n v="4"/>
    <b v="1"/>
    <s v="music/rock"/>
    <n v="1.1833333333333333"/>
    <n v="443.75"/>
    <x v="4"/>
    <s v="rock"/>
  </r>
  <r>
    <n v="5437"/>
    <x v="0"/>
    <s v="US"/>
    <s v="USD"/>
    <n v="1355609510"/>
    <n v="1353017510"/>
    <x v="1610"/>
    <d v="2012-12-15T17:11:50"/>
    <b v="0"/>
    <n v="112"/>
    <b v="1"/>
    <s v="music/rock"/>
    <n v="2.7185000000000001"/>
    <n v="48.544642857142854"/>
    <x v="4"/>
    <s v="rock"/>
  </r>
  <r>
    <n v="1001"/>
    <x v="0"/>
    <s v="US"/>
    <s v="USD"/>
    <n v="1370390432"/>
    <n v="1368576032"/>
    <x v="1611"/>
    <d v="2013-06-04T19:00:32"/>
    <b v="0"/>
    <n v="27"/>
    <b v="1"/>
    <s v="music/rock"/>
    <n v="1.25125"/>
    <n v="37.074074074074076"/>
    <x v="4"/>
    <s v="rock"/>
  </r>
  <r>
    <n v="550"/>
    <x v="0"/>
    <s v="US"/>
    <s v="USD"/>
    <n v="1357160384"/>
    <n v="1354568384"/>
    <x v="1612"/>
    <d v="2013-01-02T15:59:44"/>
    <b v="0"/>
    <n v="11"/>
    <b v="1"/>
    <s v="music/rock"/>
    <n v="1.1000000000000001"/>
    <n v="50"/>
    <x v="4"/>
    <s v="rock"/>
  </r>
  <r>
    <n v="1015"/>
    <x v="0"/>
    <s v="US"/>
    <s v="USD"/>
    <n v="1342921202"/>
    <n v="1340329202"/>
    <x v="1613"/>
    <d v="2012-07-21T20:40:02"/>
    <b v="0"/>
    <n v="26"/>
    <b v="1"/>
    <s v="music/rock"/>
    <n v="1.0149999999999999"/>
    <n v="39.03846153846154"/>
    <x v="4"/>
    <s v="rock"/>
  </r>
  <r>
    <n v="5135"/>
    <x v="0"/>
    <s v="US"/>
    <s v="USD"/>
    <n v="1407085200"/>
    <n v="1401924769"/>
    <x v="1614"/>
    <d v="2014-08-03T12:00:00"/>
    <b v="0"/>
    <n v="77"/>
    <b v="1"/>
    <s v="music/rock"/>
    <n v="1.0269999999999999"/>
    <n v="66.688311688311686"/>
    <x v="4"/>
    <s v="rock"/>
  </r>
  <r>
    <n v="9130"/>
    <x v="0"/>
    <s v="US"/>
    <s v="USD"/>
    <n v="1323742396"/>
    <n v="1319850796"/>
    <x v="1615"/>
    <d v="2011-12-12T21:13:16"/>
    <b v="0"/>
    <n v="136"/>
    <b v="1"/>
    <s v="music/rock"/>
    <n v="1.1412500000000001"/>
    <n v="67.132352941176464"/>
    <x v="4"/>
    <s v="rock"/>
  </r>
  <r>
    <n v="10420"/>
    <x v="0"/>
    <s v="US"/>
    <s v="USD"/>
    <n v="1353621600"/>
    <n v="1350061821"/>
    <x v="1616"/>
    <d v="2012-11-22T17:00:00"/>
    <b v="0"/>
    <n v="157"/>
    <b v="1"/>
    <s v="music/rock"/>
    <n v="1.042"/>
    <n v="66.369426751592357"/>
    <x v="4"/>
    <s v="rock"/>
  </r>
  <r>
    <n v="10210"/>
    <x v="0"/>
    <s v="US"/>
    <s v="USD"/>
    <n v="1383332400"/>
    <n v="1380470188"/>
    <x v="1617"/>
    <d v="2013-11-01T14:00:00"/>
    <b v="0"/>
    <n v="158"/>
    <b v="1"/>
    <s v="music/rock"/>
    <n v="1.4585714285714286"/>
    <n v="64.620253164556956"/>
    <x v="4"/>
    <s v="rock"/>
  </r>
  <r>
    <n v="1576"/>
    <x v="0"/>
    <s v="US"/>
    <s v="USD"/>
    <n v="1362757335"/>
    <n v="1359301335"/>
    <x v="1618"/>
    <d v="2013-03-08T10:42:15"/>
    <b v="0"/>
    <n v="27"/>
    <b v="1"/>
    <s v="music/rock"/>
    <n v="1.0506666666666666"/>
    <n v="58.370370370370374"/>
    <x v="4"/>
    <s v="rock"/>
  </r>
  <r>
    <n v="2000"/>
    <x v="0"/>
    <s v="US"/>
    <s v="USD"/>
    <n v="1410755286"/>
    <n v="1408940886"/>
    <x v="1619"/>
    <d v="2014-09-14T23:28:06"/>
    <b v="0"/>
    <n v="23"/>
    <b v="1"/>
    <s v="music/rock"/>
    <n v="1.3333333333333333"/>
    <n v="86.956521739130437"/>
    <x v="4"/>
    <s v="rock"/>
  </r>
  <r>
    <n v="1130"/>
    <x v="0"/>
    <s v="US"/>
    <s v="USD"/>
    <n v="1361606940"/>
    <n v="1361002140"/>
    <x v="1620"/>
    <d v="2013-02-23T03:09:00"/>
    <b v="0"/>
    <n v="17"/>
    <b v="1"/>
    <s v="music/rock"/>
    <n v="1.1299999999999999"/>
    <n v="66.470588235294116"/>
    <x v="4"/>
    <s v="rock"/>
  </r>
  <r>
    <n v="6060"/>
    <x v="0"/>
    <s v="US"/>
    <s v="USD"/>
    <n v="1338177540"/>
    <n v="1333550015"/>
    <x v="1621"/>
    <d v="2012-05-27T22:59:00"/>
    <b v="0"/>
    <n v="37"/>
    <b v="1"/>
    <s v="music/rock"/>
    <n v="1.212"/>
    <n v="163.78378378378378"/>
    <x v="4"/>
    <s v="rock"/>
  </r>
  <r>
    <n v="7019"/>
    <x v="0"/>
    <s v="US"/>
    <s v="USD"/>
    <n v="1418803140"/>
    <n v="1415343874"/>
    <x v="1622"/>
    <d v="2014-12-17T02:59:00"/>
    <b v="0"/>
    <n v="65"/>
    <b v="1"/>
    <s v="music/rock"/>
    <n v="1.0172463768115942"/>
    <n v="107.98461538461538"/>
    <x v="4"/>
    <s v="rock"/>
  </r>
  <r>
    <n v="758"/>
    <x v="0"/>
    <s v="GB"/>
    <s v="GBP"/>
    <n v="1377621089"/>
    <n v="1372437089"/>
    <x v="1623"/>
    <d v="2013-08-27T11:31:29"/>
    <b v="0"/>
    <n v="18"/>
    <b v="1"/>
    <s v="music/rock"/>
    <n v="1.0106666666666666"/>
    <n v="42.111111111111114"/>
    <x v="4"/>
    <s v="rock"/>
  </r>
  <r>
    <n v="1180"/>
    <x v="0"/>
    <s v="US"/>
    <s v="USD"/>
    <n v="1357721335"/>
    <n v="1354265335"/>
    <x v="1624"/>
    <d v="2013-01-09T03:48:55"/>
    <b v="0"/>
    <n v="25"/>
    <b v="1"/>
    <s v="music/rock"/>
    <n v="1.18"/>
    <n v="47.2"/>
    <x v="4"/>
    <s v="rock"/>
  </r>
  <r>
    <n v="11650"/>
    <x v="0"/>
    <s v="US"/>
    <s v="USD"/>
    <n v="1347382053"/>
    <n v="1344962853"/>
    <x v="1625"/>
    <d v="2012-09-11T11:47:33"/>
    <b v="0"/>
    <n v="104"/>
    <b v="1"/>
    <s v="music/rock"/>
    <n v="1.5533333333333332"/>
    <n v="112.01923076923077"/>
    <x v="4"/>
    <s v="rock"/>
  </r>
  <r>
    <n v="8095"/>
    <x v="0"/>
    <s v="US"/>
    <s v="USD"/>
    <n v="1385932867"/>
    <n v="1383337267"/>
    <x v="1626"/>
    <d v="2013-12-01T16:21:07"/>
    <b v="0"/>
    <n v="108"/>
    <b v="1"/>
    <s v="music/rock"/>
    <n v="1.0118750000000001"/>
    <n v="74.953703703703709"/>
    <x v="4"/>
    <s v="rock"/>
  </r>
  <r>
    <n v="2340"/>
    <x v="0"/>
    <s v="US"/>
    <s v="USD"/>
    <n v="1353905940"/>
    <n v="1351011489"/>
    <x v="1627"/>
    <d v="2012-11-25T23:59:00"/>
    <b v="0"/>
    <n v="38"/>
    <b v="1"/>
    <s v="music/rock"/>
    <n v="1.17"/>
    <n v="61.578947368421055"/>
    <x v="4"/>
    <s v="rock"/>
  </r>
  <r>
    <n v="4037"/>
    <x v="0"/>
    <s v="US"/>
    <s v="USD"/>
    <n v="1403026882"/>
    <n v="1400175682"/>
    <x v="1628"/>
    <d v="2014-06-17T12:41:22"/>
    <b v="0"/>
    <n v="88"/>
    <b v="1"/>
    <s v="music/rock"/>
    <n v="1.00925"/>
    <n v="45.875"/>
    <x v="4"/>
    <s v="rock"/>
  </r>
  <r>
    <n v="6220"/>
    <x v="0"/>
    <s v="US"/>
    <s v="USD"/>
    <n v="1392929333"/>
    <n v="1389041333"/>
    <x v="1629"/>
    <d v="2014-02-20T15:48:53"/>
    <b v="0"/>
    <n v="82"/>
    <b v="1"/>
    <s v="music/rock"/>
    <n v="1.0366666666666666"/>
    <n v="75.853658536585371"/>
    <x v="4"/>
    <s v="rock"/>
  </r>
  <r>
    <n v="10610"/>
    <x v="0"/>
    <s v="US"/>
    <s v="USD"/>
    <n v="1330671540"/>
    <n v="1328040375"/>
    <x v="1630"/>
    <d v="2012-03-02T01:59:00"/>
    <b v="0"/>
    <n v="126"/>
    <b v="1"/>
    <s v="music/rock"/>
    <n v="2.6524999999999999"/>
    <n v="84.206349206349202"/>
    <x v="4"/>
    <s v="rock"/>
  </r>
  <r>
    <n v="15591"/>
    <x v="0"/>
    <s v="US"/>
    <s v="USD"/>
    <n v="1350074261"/>
    <n v="1347482261"/>
    <x v="1631"/>
    <d v="2012-10-12T15:37:41"/>
    <b v="0"/>
    <n v="133"/>
    <b v="1"/>
    <s v="music/rock"/>
    <n v="1.5590999999999999"/>
    <n v="117.22556390977444"/>
    <x v="4"/>
    <s v="rock"/>
  </r>
  <r>
    <n v="4065"/>
    <x v="0"/>
    <s v="US"/>
    <s v="USD"/>
    <n v="1316851854"/>
    <n v="1311667854"/>
    <x v="1632"/>
    <d v="2011-09-24T03:10:54"/>
    <b v="0"/>
    <n v="47"/>
    <b v="1"/>
    <s v="music/rock"/>
    <n v="1.0162500000000001"/>
    <n v="86.489361702127653"/>
    <x v="4"/>
    <s v="rock"/>
  </r>
  <r>
    <n v="10000"/>
    <x v="0"/>
    <s v="US"/>
    <s v="USD"/>
    <n v="1326690000"/>
    <n v="1324329156"/>
    <x v="1633"/>
    <d v="2012-01-16T00:00:00"/>
    <b v="0"/>
    <n v="58"/>
    <b v="1"/>
    <s v="music/rock"/>
    <n v="1"/>
    <n v="172.41379310344828"/>
    <x v="4"/>
    <s v="rock"/>
  </r>
  <r>
    <n v="2010"/>
    <x v="0"/>
    <s v="US"/>
    <s v="USD"/>
    <n v="1306994340"/>
    <n v="1303706001"/>
    <x v="1634"/>
    <d v="2011-06-02T00:59:00"/>
    <b v="0"/>
    <n v="32"/>
    <b v="1"/>
    <s v="music/rock"/>
    <n v="1.0049999999999999"/>
    <n v="62.8125"/>
    <x v="4"/>
    <s v="rock"/>
  </r>
  <r>
    <n v="2506"/>
    <x v="0"/>
    <s v="US"/>
    <s v="USD"/>
    <n v="1468270261"/>
    <n v="1463086261"/>
    <x v="1635"/>
    <d v="2016-07-11T15:51:01"/>
    <b v="0"/>
    <n v="37"/>
    <b v="1"/>
    <s v="music/rock"/>
    <n v="1.2529999999999999"/>
    <n v="67.729729729729726"/>
    <x v="4"/>
    <s v="rock"/>
  </r>
  <r>
    <n v="4660"/>
    <x v="0"/>
    <s v="US"/>
    <s v="USD"/>
    <n v="1307851200"/>
    <n v="1304129088"/>
    <x v="1636"/>
    <d v="2011-06-11T23:00:00"/>
    <b v="0"/>
    <n v="87"/>
    <b v="1"/>
    <s v="music/rock"/>
    <n v="1.0355555555555556"/>
    <n v="53.5632183908046"/>
    <x v="4"/>
    <s v="rock"/>
  </r>
  <r>
    <n v="519"/>
    <x v="0"/>
    <s v="US"/>
    <s v="USD"/>
    <n v="1262302740"/>
    <n v="1257444140"/>
    <x v="1637"/>
    <d v="2009-12-31T18:39:00"/>
    <b v="0"/>
    <n v="15"/>
    <b v="1"/>
    <s v="music/rock"/>
    <n v="1.038"/>
    <n v="34.6"/>
    <x v="4"/>
    <s v="rock"/>
  </r>
  <r>
    <n v="1050"/>
    <x v="0"/>
    <s v="US"/>
    <s v="USD"/>
    <n v="1362086700"/>
    <n v="1358180968"/>
    <x v="1638"/>
    <d v="2013-02-28T16:25:00"/>
    <b v="0"/>
    <n v="27"/>
    <b v="1"/>
    <s v="music/rock"/>
    <n v="1.05"/>
    <n v="38.888888888888886"/>
    <x v="4"/>
    <s v="rock"/>
  </r>
  <r>
    <n v="1800"/>
    <x v="0"/>
    <s v="US"/>
    <s v="USD"/>
    <n v="1330789165"/>
    <n v="1328197165"/>
    <x v="1639"/>
    <d v="2012-03-03T10:39:25"/>
    <b v="0"/>
    <n v="19"/>
    <b v="1"/>
    <s v="music/rock"/>
    <n v="1"/>
    <n v="94.736842105263165"/>
    <x v="4"/>
    <s v="rock"/>
  </r>
  <r>
    <n v="679.44"/>
    <x v="0"/>
    <s v="US"/>
    <s v="USD"/>
    <n v="1280800740"/>
    <n v="1279603955"/>
    <x v="1640"/>
    <d v="2010-08-02T20:59:00"/>
    <b v="0"/>
    <n v="17"/>
    <b v="1"/>
    <s v="music/rock"/>
    <n v="1.6986000000000001"/>
    <n v="39.967058823529413"/>
    <x v="4"/>
    <s v="rock"/>
  </r>
  <r>
    <n v="2535"/>
    <x v="0"/>
    <s v="US"/>
    <s v="USD"/>
    <n v="1418998744"/>
    <n v="1416406744"/>
    <x v="1641"/>
    <d v="2014-12-19T09:19:04"/>
    <b v="0"/>
    <n v="26"/>
    <b v="1"/>
    <s v="music/pop"/>
    <n v="1.014"/>
    <n v="97.5"/>
    <x v="4"/>
    <s v="pop"/>
  </r>
  <r>
    <n v="1200"/>
    <x v="0"/>
    <s v="US"/>
    <s v="USD"/>
    <n v="1308011727"/>
    <n v="1306283727"/>
    <x v="1642"/>
    <d v="2011-06-13T19:35:27"/>
    <b v="0"/>
    <n v="28"/>
    <b v="1"/>
    <s v="music/pop"/>
    <n v="1"/>
    <n v="42.857142857142854"/>
    <x v="4"/>
    <s v="pop"/>
  </r>
  <r>
    <n v="6235"/>
    <x v="0"/>
    <s v="US"/>
    <s v="USD"/>
    <n v="1348516012"/>
    <n v="1345924012"/>
    <x v="1643"/>
    <d v="2012-09-24T14:46:52"/>
    <b v="0"/>
    <n v="37"/>
    <b v="1"/>
    <s v="music/pop"/>
    <n v="1.2470000000000001"/>
    <n v="168.51351351351352"/>
    <x v="4"/>
    <s v="pop"/>
  </r>
  <r>
    <n v="10950"/>
    <x v="0"/>
    <s v="US"/>
    <s v="USD"/>
    <n v="1353551160"/>
    <n v="1348363560"/>
    <x v="1644"/>
    <d v="2012-11-21T21:26:00"/>
    <b v="0"/>
    <n v="128"/>
    <b v="1"/>
    <s v="music/pop"/>
    <n v="1.095"/>
    <n v="85.546875"/>
    <x v="4"/>
    <s v="pop"/>
  </r>
  <r>
    <n v="5540"/>
    <x v="0"/>
    <s v="US"/>
    <s v="USD"/>
    <n v="1379515740"/>
    <n v="1378306140"/>
    <x v="1645"/>
    <d v="2013-09-18T09:49:00"/>
    <b v="0"/>
    <n v="10"/>
    <b v="1"/>
    <s v="music/pop"/>
    <n v="1.1080000000000001"/>
    <n v="554"/>
    <x v="4"/>
    <s v="pop"/>
  </r>
  <r>
    <n v="2204"/>
    <x v="0"/>
    <s v="GB"/>
    <s v="GBP"/>
    <n v="1408039860"/>
    <n v="1405248503"/>
    <x v="1646"/>
    <d v="2014-08-14T13:11:00"/>
    <b v="0"/>
    <n v="83"/>
    <b v="1"/>
    <s v="music/pop"/>
    <n v="1.1020000000000001"/>
    <n v="26.554216867469879"/>
    <x v="4"/>
    <s v="pop"/>
  </r>
  <r>
    <n v="5236"/>
    <x v="0"/>
    <s v="US"/>
    <s v="USD"/>
    <n v="1339235377"/>
    <n v="1336643377"/>
    <x v="1647"/>
    <d v="2012-06-09T04:49:37"/>
    <b v="0"/>
    <n v="46"/>
    <b v="1"/>
    <s v="music/pop"/>
    <n v="1.0471999999999999"/>
    <n v="113.82608695652173"/>
    <x v="4"/>
    <s v="pop"/>
  </r>
  <r>
    <n v="2881"/>
    <x v="0"/>
    <s v="US"/>
    <s v="USD"/>
    <n v="1300636482"/>
    <n v="1298048082"/>
    <x v="1648"/>
    <d v="2011-03-20T10:54:42"/>
    <b v="0"/>
    <n v="90"/>
    <b v="1"/>
    <s v="music/pop"/>
    <n v="1.2526086956521738"/>
    <n v="32.011111111111113"/>
    <x v="4"/>
    <s v="pop"/>
  </r>
  <r>
    <n v="3822.33"/>
    <x v="0"/>
    <s v="US"/>
    <s v="USD"/>
    <n v="1400862355"/>
    <n v="1396974355"/>
    <x v="1649"/>
    <d v="2014-05-23T11:25:55"/>
    <b v="0"/>
    <n v="81"/>
    <b v="1"/>
    <s v="music/pop"/>
    <n v="1.0058763157894737"/>
    <n v="47.189259259259259"/>
    <x v="4"/>
    <s v="pop"/>
  </r>
  <r>
    <n v="2831"/>
    <x v="0"/>
    <s v="US"/>
    <s v="USD"/>
    <n v="1381314437"/>
    <n v="1378722437"/>
    <x v="1650"/>
    <d v="2013-10-09T05:27:17"/>
    <b v="0"/>
    <n v="32"/>
    <b v="1"/>
    <s v="music/pop"/>
    <n v="1.4155"/>
    <n v="88.46875"/>
    <x v="4"/>
    <s v="pop"/>
  </r>
  <r>
    <n v="2015"/>
    <x v="0"/>
    <s v="US"/>
    <s v="USD"/>
    <n v="1303801140"/>
    <n v="1300916220"/>
    <x v="1651"/>
    <d v="2011-04-26T01:59:00"/>
    <b v="0"/>
    <n v="20"/>
    <b v="1"/>
    <s v="music/pop"/>
    <n v="1.0075000000000001"/>
    <n v="100.75"/>
    <x v="4"/>
    <s v="pop"/>
  </r>
  <r>
    <n v="4530"/>
    <x v="0"/>
    <s v="US"/>
    <s v="USD"/>
    <n v="1385297393"/>
    <n v="1382701793"/>
    <x v="1652"/>
    <d v="2013-11-24T07:49:53"/>
    <b v="0"/>
    <n v="70"/>
    <b v="1"/>
    <s v="music/pop"/>
    <n v="1.0066666666666666"/>
    <n v="64.714285714285708"/>
    <x v="4"/>
    <s v="pop"/>
  </r>
  <r>
    <n v="8711.52"/>
    <x v="0"/>
    <s v="US"/>
    <s v="USD"/>
    <n v="1303675296"/>
    <n v="1300996896"/>
    <x v="1653"/>
    <d v="2011-04-24T15:01:36"/>
    <b v="0"/>
    <n v="168"/>
    <b v="1"/>
    <s v="music/pop"/>
    <n v="1.7423040000000001"/>
    <n v="51.854285714285716"/>
    <x v="4"/>
    <s v="pop"/>
  </r>
  <r>
    <n v="1319"/>
    <x v="0"/>
    <s v="US"/>
    <s v="USD"/>
    <n v="1334784160"/>
    <n v="1332192160"/>
    <x v="1654"/>
    <d v="2012-04-18T16:22:40"/>
    <b v="0"/>
    <n v="34"/>
    <b v="1"/>
    <s v="music/pop"/>
    <n v="1.199090909090909"/>
    <n v="38.794117647058826"/>
    <x v="4"/>
    <s v="pop"/>
  </r>
  <r>
    <n v="2143"/>
    <x v="0"/>
    <s v="US"/>
    <s v="USD"/>
    <n v="1333648820"/>
    <n v="1331060420"/>
    <x v="1655"/>
    <d v="2012-04-05T13:00:20"/>
    <b v="0"/>
    <n v="48"/>
    <b v="1"/>
    <s v="music/pop"/>
    <n v="1.4286666666666668"/>
    <n v="44.645833333333336"/>
    <x v="4"/>
    <s v="pop"/>
  </r>
  <r>
    <n v="7525.12"/>
    <x v="0"/>
    <s v="US"/>
    <s v="USD"/>
    <n v="1355437052"/>
    <n v="1352845052"/>
    <x v="1656"/>
    <d v="2012-12-13T17:17:32"/>
    <b v="0"/>
    <n v="48"/>
    <b v="1"/>
    <s v="music/pop"/>
    <n v="1.0033493333333334"/>
    <n v="156.77333333333334"/>
    <x v="4"/>
    <s v="pop"/>
  </r>
  <r>
    <n v="26233.45"/>
    <x v="0"/>
    <s v="US"/>
    <s v="USD"/>
    <n v="1337885168"/>
    <n v="1335293168"/>
    <x v="1657"/>
    <d v="2012-05-24T13:46:08"/>
    <b v="0"/>
    <n v="221"/>
    <b v="1"/>
    <s v="music/pop"/>
    <n v="1.0493380000000001"/>
    <n v="118.70339366515837"/>
    <x v="4"/>
    <s v="pop"/>
  </r>
  <r>
    <n v="7934"/>
    <x v="0"/>
    <s v="US"/>
    <s v="USD"/>
    <n v="1355840400"/>
    <n v="1352524767"/>
    <x v="1658"/>
    <d v="2012-12-18T09:20:00"/>
    <b v="0"/>
    <n v="107"/>
    <b v="1"/>
    <s v="music/pop"/>
    <n v="1.3223333333333334"/>
    <n v="74.149532710280369"/>
    <x v="4"/>
    <s v="pop"/>
  </r>
  <r>
    <n v="564"/>
    <x v="0"/>
    <s v="GB"/>
    <s v="GBP"/>
    <n v="1387281600"/>
    <n v="1384811721"/>
    <x v="1659"/>
    <d v="2013-12-17T07:00:00"/>
    <b v="0"/>
    <n v="45"/>
    <b v="1"/>
    <s v="music/pop"/>
    <n v="1.1279999999999999"/>
    <n v="12.533333333333333"/>
    <x v="4"/>
    <s v="pop"/>
  </r>
  <r>
    <n v="1003"/>
    <x v="0"/>
    <s v="IT"/>
    <s v="EUR"/>
    <n v="1462053540"/>
    <n v="1459355950"/>
    <x v="1660"/>
    <d v="2016-04-30T16:59:00"/>
    <b v="0"/>
    <n v="36"/>
    <b v="1"/>
    <s v="music/pop"/>
    <n v="12.5375"/>
    <n v="27.861111111111111"/>
    <x v="4"/>
    <s v="pop"/>
  </r>
  <r>
    <n v="8098"/>
    <x v="0"/>
    <s v="AT"/>
    <s v="EUR"/>
    <n v="1453064400"/>
    <n v="1449359831"/>
    <x v="1661"/>
    <d v="2016-01-17T16:00:00"/>
    <b v="0"/>
    <n v="101"/>
    <b v="1"/>
    <s v="music/pop"/>
    <n v="1.0250632911392406"/>
    <n v="80.178217821782184"/>
    <x v="4"/>
    <s v="pop"/>
  </r>
  <r>
    <n v="8211"/>
    <x v="0"/>
    <s v="US"/>
    <s v="USD"/>
    <n v="1325310336"/>
    <n v="1320122736"/>
    <x v="1662"/>
    <d v="2011-12-31T00:45:36"/>
    <b v="0"/>
    <n v="62"/>
    <b v="1"/>
    <s v="music/pop"/>
    <n v="1.026375"/>
    <n v="132.43548387096774"/>
    <x v="4"/>
    <s v="pop"/>
  </r>
  <r>
    <n v="1080"/>
    <x v="0"/>
    <s v="US"/>
    <s v="USD"/>
    <n v="1422750707"/>
    <n v="1420158707"/>
    <x v="1663"/>
    <d v="2015-01-31T19:31:47"/>
    <b v="0"/>
    <n v="32"/>
    <b v="1"/>
    <s v="music/pop"/>
    <n v="1.08"/>
    <n v="33.75"/>
    <x v="4"/>
    <s v="pop"/>
  </r>
  <r>
    <n v="3060.22"/>
    <x v="0"/>
    <s v="US"/>
    <s v="USD"/>
    <n v="1331870340"/>
    <n v="1328033818"/>
    <x v="1664"/>
    <d v="2012-03-15T22:59:00"/>
    <b v="0"/>
    <n v="89"/>
    <b v="1"/>
    <s v="music/pop"/>
    <n v="1.2240879999999998"/>
    <n v="34.384494382022467"/>
    <x v="4"/>
    <s v="pop"/>
  </r>
  <r>
    <n v="4181"/>
    <x v="0"/>
    <s v="US"/>
    <s v="USD"/>
    <n v="1298343600"/>
    <n v="1295624113"/>
    <x v="1665"/>
    <d v="2011-02-21T22:00:00"/>
    <b v="0"/>
    <n v="93"/>
    <b v="1"/>
    <s v="music/pop"/>
    <n v="1.1945714285714286"/>
    <n v="44.956989247311824"/>
    <x v="4"/>
    <s v="pop"/>
  </r>
  <r>
    <n v="4022"/>
    <x v="0"/>
    <s v="US"/>
    <s v="USD"/>
    <n v="1364447073"/>
    <n v="1361858673"/>
    <x v="1666"/>
    <d v="2013-03-28T00:04:33"/>
    <b v="0"/>
    <n v="98"/>
    <b v="1"/>
    <s v="music/pop"/>
    <n v="1.6088"/>
    <n v="41.04081632653061"/>
    <x v="4"/>
    <s v="pop"/>
  </r>
  <r>
    <n v="4313"/>
    <x v="0"/>
    <s v="US"/>
    <s v="USD"/>
    <n v="1394521140"/>
    <n v="1392169298"/>
    <x v="1667"/>
    <d v="2014-03-11T01:59:00"/>
    <b v="0"/>
    <n v="82"/>
    <b v="1"/>
    <s v="music/pop"/>
    <n v="1.2685294117647059"/>
    <n v="52.597560975609753"/>
    <x v="4"/>
    <s v="pop"/>
  </r>
  <r>
    <n v="8211"/>
    <x v="0"/>
    <s v="US"/>
    <s v="USD"/>
    <n v="1322454939"/>
    <n v="1319859339"/>
    <x v="1668"/>
    <d v="2011-11-27T23:35:39"/>
    <b v="0"/>
    <n v="116"/>
    <b v="1"/>
    <s v="music/pop"/>
    <n v="1.026375"/>
    <n v="70.784482758620683"/>
    <x v="4"/>
    <s v="pop"/>
  </r>
  <r>
    <n v="2795"/>
    <x v="0"/>
    <s v="US"/>
    <s v="USD"/>
    <n v="1464729276"/>
    <n v="1459545276"/>
    <x v="1669"/>
    <d v="2016-05-31T16:14:36"/>
    <b v="0"/>
    <n v="52"/>
    <b v="1"/>
    <s v="music/pop"/>
    <n v="1.3975"/>
    <n v="53.75"/>
    <x v="4"/>
    <s v="pop"/>
  </r>
  <r>
    <n v="1026"/>
    <x v="0"/>
    <s v="US"/>
    <s v="USD"/>
    <n v="1278302400"/>
    <n v="1273961999"/>
    <x v="1670"/>
    <d v="2010-07-04T23:00:00"/>
    <b v="0"/>
    <n v="23"/>
    <b v="1"/>
    <s v="music/pop"/>
    <n v="1.026"/>
    <n v="44.608695652173914"/>
    <x v="4"/>
    <s v="pop"/>
  </r>
  <r>
    <n v="2013.47"/>
    <x v="0"/>
    <s v="US"/>
    <s v="USD"/>
    <n v="1470056614"/>
    <n v="1467464614"/>
    <x v="1671"/>
    <d v="2016-08-01T08:03:34"/>
    <b v="0"/>
    <n v="77"/>
    <b v="1"/>
    <s v="music/pop"/>
    <n v="1.0067349999999999"/>
    <n v="26.148961038961041"/>
    <x v="4"/>
    <s v="pop"/>
  </r>
  <r>
    <n v="1920"/>
    <x v="0"/>
    <s v="US"/>
    <s v="USD"/>
    <n v="1338824730"/>
    <n v="1336232730"/>
    <x v="1672"/>
    <d v="2012-06-04T10:45:30"/>
    <b v="0"/>
    <n v="49"/>
    <b v="1"/>
    <s v="music/pop"/>
    <n v="1.1294117647058823"/>
    <n v="39.183673469387756"/>
    <x v="4"/>
    <s v="pop"/>
  </r>
  <r>
    <n v="2690"/>
    <x v="0"/>
    <s v="US"/>
    <s v="USD"/>
    <n v="1425675892"/>
    <n v="1423083892"/>
    <x v="1673"/>
    <d v="2015-03-06T16:04:52"/>
    <b v="0"/>
    <n v="59"/>
    <b v="1"/>
    <s v="music/pop"/>
    <n v="1.2809523809523808"/>
    <n v="45.593220338983052"/>
    <x v="4"/>
    <s v="pop"/>
  </r>
  <r>
    <n v="10085"/>
    <x v="0"/>
    <s v="US"/>
    <s v="USD"/>
    <n v="1471503540"/>
    <n v="1468852306"/>
    <x v="1674"/>
    <d v="2016-08-18T01:59:00"/>
    <b v="0"/>
    <n v="113"/>
    <b v="1"/>
    <s v="music/pop"/>
    <n v="2.0169999999999999"/>
    <n v="89.247787610619469"/>
    <x v="4"/>
    <s v="pop"/>
  </r>
  <r>
    <n v="1374.16"/>
    <x v="0"/>
    <s v="US"/>
    <s v="USD"/>
    <n v="1318802580"/>
    <n v="1316194540"/>
    <x v="1675"/>
    <d v="2011-10-16T17:03:00"/>
    <b v="0"/>
    <n v="34"/>
    <b v="1"/>
    <s v="music/pop"/>
    <n v="1.37416"/>
    <n v="40.416470588235299"/>
    <x v="4"/>
    <s v="pop"/>
  </r>
  <r>
    <n v="3460"/>
    <x v="0"/>
    <s v="US"/>
    <s v="USD"/>
    <n v="1334980740"/>
    <n v="1330968347"/>
    <x v="1676"/>
    <d v="2012-04-20T22:59:00"/>
    <b v="0"/>
    <n v="42"/>
    <b v="1"/>
    <s v="music/pop"/>
    <n v="1.1533333333333333"/>
    <n v="82.38095238095238"/>
    <x v="4"/>
    <s v="pop"/>
  </r>
  <r>
    <n v="6700"/>
    <x v="0"/>
    <s v="ES"/>
    <s v="EUR"/>
    <n v="1460786340"/>
    <n v="1455615976"/>
    <x v="1677"/>
    <d v="2016-04-16T00:59:00"/>
    <b v="0"/>
    <n v="42"/>
    <b v="1"/>
    <s v="music/pop"/>
    <n v="1.1166666666666667"/>
    <n v="159.52380952380952"/>
    <x v="4"/>
    <s v="pop"/>
  </r>
  <r>
    <n v="1776"/>
    <x v="0"/>
    <s v="US"/>
    <s v="USD"/>
    <n v="1391718671"/>
    <n v="1390509071"/>
    <x v="1678"/>
    <d v="2014-02-06T15:31:11"/>
    <b v="0"/>
    <n v="49"/>
    <b v="1"/>
    <s v="music/pop"/>
    <n v="1.1839999999999999"/>
    <n v="36.244897959183675"/>
    <x v="4"/>
    <s v="pop"/>
  </r>
  <r>
    <n v="3500"/>
    <x v="0"/>
    <s v="US"/>
    <s v="USD"/>
    <n v="1311298745"/>
    <n v="1309311545"/>
    <x v="1679"/>
    <d v="2011-07-21T20:39:05"/>
    <b v="0"/>
    <n v="56"/>
    <b v="1"/>
    <s v="music/pop"/>
    <n v="1.75"/>
    <n v="62.5"/>
    <x v="4"/>
    <s v="pop"/>
  </r>
  <r>
    <n v="1175"/>
    <x v="0"/>
    <s v="US"/>
    <s v="USD"/>
    <n v="1405188667"/>
    <n v="1402596667"/>
    <x v="1680"/>
    <d v="2014-07-12T13:11:07"/>
    <b v="0"/>
    <n v="25"/>
    <b v="1"/>
    <s v="music/pop"/>
    <n v="1.175"/>
    <n v="47"/>
    <x v="4"/>
    <s v="pop"/>
  </r>
  <r>
    <n v="65924.38"/>
    <x v="3"/>
    <s v="US"/>
    <s v="USD"/>
    <n v="1490752800"/>
    <n v="1486522484"/>
    <x v="1681"/>
    <d v="2017-03-28T21:00:00"/>
    <b v="0"/>
    <n v="884"/>
    <b v="0"/>
    <s v="music/faith"/>
    <n v="1.0142212307692309"/>
    <n v="74.575090497737563"/>
    <x v="4"/>
    <s v="faith"/>
  </r>
  <r>
    <n v="0"/>
    <x v="3"/>
    <s v="US"/>
    <s v="USD"/>
    <n v="1492142860"/>
    <n v="1486962460"/>
    <x v="1682"/>
    <d v="2017-04-13T23:07:40"/>
    <b v="0"/>
    <n v="0"/>
    <b v="0"/>
    <s v="music/faith"/>
    <n v="0"/>
    <s v="-"/>
    <x v="4"/>
    <s v="faith"/>
  </r>
  <r>
    <n v="760"/>
    <x v="3"/>
    <s v="FR"/>
    <s v="EUR"/>
    <n v="1491590738"/>
    <n v="1489517138"/>
    <x v="1683"/>
    <d v="2017-04-07T13:45:38"/>
    <b v="0"/>
    <n v="10"/>
    <b v="0"/>
    <s v="music/faith"/>
    <n v="0.21714285714285714"/>
    <n v="76"/>
    <x v="4"/>
    <s v="faith"/>
  </r>
  <r>
    <n v="8730"/>
    <x v="3"/>
    <s v="US"/>
    <s v="USD"/>
    <n v="1489775641"/>
    <n v="1487360041"/>
    <x v="1684"/>
    <d v="2017-03-17T13:34:01"/>
    <b v="0"/>
    <n v="101"/>
    <b v="0"/>
    <s v="music/faith"/>
    <n v="1.0912500000000001"/>
    <n v="86.43564356435644"/>
    <x v="4"/>
    <s v="faith"/>
  </r>
  <r>
    <n v="360"/>
    <x v="3"/>
    <s v="US"/>
    <s v="USD"/>
    <n v="1490331623"/>
    <n v="1487743223"/>
    <x v="1685"/>
    <d v="2017-03-24T00:00:23"/>
    <b v="0"/>
    <n v="15"/>
    <b v="0"/>
    <s v="music/faith"/>
    <n v="1.0285714285714285"/>
    <n v="24"/>
    <x v="4"/>
    <s v="faith"/>
  </r>
  <r>
    <n v="18"/>
    <x v="3"/>
    <s v="CA"/>
    <s v="CAD"/>
    <n v="1493320519"/>
    <n v="1488140119"/>
    <x v="1686"/>
    <d v="2017-04-27T14:15:19"/>
    <b v="0"/>
    <n v="1"/>
    <b v="0"/>
    <s v="music/faith"/>
    <n v="3.5999999999999999E-3"/>
    <n v="18"/>
    <x v="4"/>
    <s v="faith"/>
  </r>
  <r>
    <n v="3125"/>
    <x v="3"/>
    <s v="US"/>
    <s v="USD"/>
    <n v="1491855300"/>
    <n v="1488935245"/>
    <x v="1687"/>
    <d v="2017-04-10T15:15:00"/>
    <b v="0"/>
    <n v="39"/>
    <b v="0"/>
    <s v="music/faith"/>
    <n v="0.3125"/>
    <n v="80.128205128205124"/>
    <x v="4"/>
    <s v="faith"/>
  </r>
  <r>
    <n v="1772"/>
    <x v="3"/>
    <s v="US"/>
    <s v="USD"/>
    <n v="1491738594"/>
    <n v="1489150194"/>
    <x v="1688"/>
    <d v="2017-04-09T06:49:54"/>
    <b v="0"/>
    <n v="7"/>
    <b v="0"/>
    <s v="music/faith"/>
    <n v="0.443"/>
    <n v="253.14285714285714"/>
    <x v="4"/>
    <s v="faith"/>
  </r>
  <r>
    <n v="2400"/>
    <x v="3"/>
    <s v="US"/>
    <s v="USD"/>
    <n v="1489700230"/>
    <n v="1487111830"/>
    <x v="1689"/>
    <d v="2017-03-16T16:37:10"/>
    <b v="0"/>
    <n v="14"/>
    <b v="0"/>
    <s v="music/faith"/>
    <n v="1"/>
    <n v="171.42857142857142"/>
    <x v="4"/>
    <s v="faith"/>
  </r>
  <r>
    <n v="635"/>
    <x v="3"/>
    <s v="US"/>
    <s v="USD"/>
    <n v="1491470442"/>
    <n v="1488882042"/>
    <x v="1690"/>
    <d v="2017-04-06T04:20:42"/>
    <b v="0"/>
    <n v="11"/>
    <b v="0"/>
    <s v="music/faith"/>
    <n v="0.254"/>
    <n v="57.727272727272727"/>
    <x v="4"/>
    <s v="faith"/>
  </r>
  <r>
    <n v="10042"/>
    <x v="3"/>
    <s v="US"/>
    <s v="USD"/>
    <n v="1491181200"/>
    <n v="1488387008"/>
    <x v="1691"/>
    <d v="2017-04-02T20:00:00"/>
    <b v="0"/>
    <n v="38"/>
    <b v="0"/>
    <s v="music/faith"/>
    <n v="0.33473333333333333"/>
    <n v="264.26315789473682"/>
    <x v="4"/>
    <s v="faith"/>
  </r>
  <r>
    <n v="2390"/>
    <x v="3"/>
    <s v="US"/>
    <s v="USD"/>
    <n v="1490572740"/>
    <n v="1487734667"/>
    <x v="1692"/>
    <d v="2017-03-26T18:59:00"/>
    <b v="0"/>
    <n v="15"/>
    <b v="0"/>
    <s v="music/faith"/>
    <n v="0.47799999999999998"/>
    <n v="159.33333333333334"/>
    <x v="4"/>
    <s v="faith"/>
  </r>
  <r>
    <n v="280"/>
    <x v="3"/>
    <s v="GB"/>
    <s v="GBP"/>
    <n v="1491768000"/>
    <n v="1489097112"/>
    <x v="1693"/>
    <d v="2017-04-09T15:00:00"/>
    <b v="0"/>
    <n v="8"/>
    <b v="0"/>
    <s v="music/faith"/>
    <n v="9.3333333333333338E-2"/>
    <n v="35"/>
    <x v="4"/>
    <s v="faith"/>
  </r>
  <r>
    <n v="5"/>
    <x v="3"/>
    <s v="US"/>
    <s v="USD"/>
    <n v="1490589360"/>
    <n v="1488038674"/>
    <x v="1694"/>
    <d v="2017-03-26T23:36:00"/>
    <b v="0"/>
    <n v="1"/>
    <b v="0"/>
    <s v="music/faith"/>
    <n v="5.0000000000000001E-4"/>
    <n v="5"/>
    <x v="4"/>
    <s v="faith"/>
  </r>
  <r>
    <n v="1405"/>
    <x v="3"/>
    <s v="US"/>
    <s v="USD"/>
    <n v="1491786000"/>
    <n v="1488847514"/>
    <x v="1695"/>
    <d v="2017-04-09T20:00:00"/>
    <b v="0"/>
    <n v="23"/>
    <b v="0"/>
    <s v="music/faith"/>
    <n v="0.11708333333333333"/>
    <n v="61.086956521739133"/>
    <x v="4"/>
    <s v="faith"/>
  </r>
  <r>
    <n v="0"/>
    <x v="3"/>
    <s v="US"/>
    <s v="USD"/>
    <n v="1491007211"/>
    <n v="1488418811"/>
    <x v="1696"/>
    <d v="2017-03-31T19:40:11"/>
    <b v="0"/>
    <n v="0"/>
    <b v="0"/>
    <s v="music/faith"/>
    <n v="0"/>
    <s v="-"/>
    <x v="4"/>
    <s v="faith"/>
  </r>
  <r>
    <n v="2526"/>
    <x v="3"/>
    <s v="US"/>
    <s v="USD"/>
    <n v="1491781648"/>
    <n v="1489193248"/>
    <x v="1697"/>
    <d v="2017-04-09T18:47:28"/>
    <b v="0"/>
    <n v="22"/>
    <b v="0"/>
    <s v="music/faith"/>
    <n v="0.20208000000000001"/>
    <n v="114.81818181818181"/>
    <x v="4"/>
    <s v="faith"/>
  </r>
  <r>
    <n v="0"/>
    <x v="3"/>
    <s v="US"/>
    <s v="USD"/>
    <n v="1490499180"/>
    <n v="1488430760"/>
    <x v="1698"/>
    <d v="2017-03-25T22:33:00"/>
    <b v="0"/>
    <n v="0"/>
    <b v="0"/>
    <s v="music/faith"/>
    <n v="0"/>
    <s v="-"/>
    <x v="4"/>
    <s v="faith"/>
  </r>
  <r>
    <n v="216"/>
    <x v="3"/>
    <s v="US"/>
    <s v="USD"/>
    <n v="1491943445"/>
    <n v="1489351445"/>
    <x v="1699"/>
    <d v="2017-04-11T15:44:05"/>
    <b v="0"/>
    <n v="4"/>
    <b v="0"/>
    <s v="music/faith"/>
    <n v="4.2311459353574929E-2"/>
    <n v="54"/>
    <x v="4"/>
    <s v="faith"/>
  </r>
  <r>
    <n v="5212"/>
    <x v="3"/>
    <s v="US"/>
    <s v="USD"/>
    <n v="1491019200"/>
    <n v="1488418990"/>
    <x v="1700"/>
    <d v="2017-03-31T23:00:00"/>
    <b v="0"/>
    <n v="79"/>
    <b v="0"/>
    <s v="music/faith"/>
    <n v="0.2606"/>
    <n v="65.974683544303801"/>
    <x v="4"/>
    <s v="faith"/>
  </r>
  <r>
    <n v="10"/>
    <x v="2"/>
    <s v="US"/>
    <s v="USD"/>
    <n v="1421337405"/>
    <n v="1418745405"/>
    <x v="1701"/>
    <d v="2015-01-15T10:56:45"/>
    <b v="0"/>
    <n v="2"/>
    <b v="0"/>
    <s v="music/faith"/>
    <n v="1.9801980198019802E-3"/>
    <n v="5"/>
    <x v="4"/>
    <s v="faith"/>
  </r>
  <r>
    <n v="1"/>
    <x v="2"/>
    <s v="US"/>
    <s v="USD"/>
    <n v="1427745150"/>
    <n v="1425156750"/>
    <x v="1702"/>
    <d v="2015-03-30T14:52:30"/>
    <b v="0"/>
    <n v="1"/>
    <b v="0"/>
    <s v="music/faith"/>
    <n v="6.0606060606060605E-5"/>
    <n v="1"/>
    <x v="4"/>
    <s v="faith"/>
  </r>
  <r>
    <n v="51"/>
    <x v="2"/>
    <s v="US"/>
    <s v="USD"/>
    <n v="1441003537"/>
    <n v="1435819537"/>
    <x v="1703"/>
    <d v="2015-08-31T01:45:37"/>
    <b v="0"/>
    <n v="2"/>
    <b v="0"/>
    <s v="music/faith"/>
    <n v="1.0200000000000001E-2"/>
    <n v="25.5"/>
    <x v="4"/>
    <s v="faith"/>
  </r>
  <r>
    <n v="1302"/>
    <x v="2"/>
    <s v="US"/>
    <s v="USD"/>
    <n v="1424056873"/>
    <n v="1421464873"/>
    <x v="1704"/>
    <d v="2015-02-15T22:21:13"/>
    <b v="0"/>
    <n v="11"/>
    <b v="0"/>
    <s v="music/faith"/>
    <n v="0.65100000000000002"/>
    <n v="118.36363636363636"/>
    <x v="4"/>
    <s v="faith"/>
  </r>
  <r>
    <n v="0"/>
    <x v="2"/>
    <s v="US"/>
    <s v="USD"/>
    <n v="1441814400"/>
    <n v="1440807846"/>
    <x v="1705"/>
    <d v="2015-09-09T11:00:00"/>
    <b v="0"/>
    <n v="0"/>
    <b v="0"/>
    <s v="music/faith"/>
    <n v="0"/>
    <s v="-"/>
    <x v="4"/>
    <s v="faith"/>
  </r>
  <r>
    <n v="0"/>
    <x v="2"/>
    <s v="DE"/>
    <s v="EUR"/>
    <n v="1440314472"/>
    <n v="1435130472"/>
    <x v="1706"/>
    <d v="2015-08-23T02:21:12"/>
    <b v="0"/>
    <n v="0"/>
    <b v="0"/>
    <s v="music/faith"/>
    <n v="0"/>
    <s v="-"/>
    <x v="4"/>
    <s v="faith"/>
  </r>
  <r>
    <n v="487"/>
    <x v="2"/>
    <s v="US"/>
    <s v="USD"/>
    <n v="1459181895"/>
    <n v="1456593495"/>
    <x v="1707"/>
    <d v="2016-03-28T11:18:15"/>
    <b v="0"/>
    <n v="9"/>
    <b v="0"/>
    <s v="music/faith"/>
    <n v="9.74E-2"/>
    <n v="54.111111111111114"/>
    <x v="4"/>
    <s v="faith"/>
  </r>
  <r>
    <n v="0"/>
    <x v="2"/>
    <s v="US"/>
    <s v="USD"/>
    <n v="1462135706"/>
    <n v="1458679706"/>
    <x v="1708"/>
    <d v="2016-05-01T15:48:26"/>
    <b v="0"/>
    <n v="0"/>
    <b v="0"/>
    <s v="music/faith"/>
    <n v="0"/>
    <s v="-"/>
    <x v="4"/>
    <s v="faith"/>
  </r>
  <r>
    <n v="85"/>
    <x v="2"/>
    <s v="US"/>
    <s v="USD"/>
    <n v="1409513940"/>
    <n v="1405949514"/>
    <x v="1709"/>
    <d v="2014-08-31T14:39:00"/>
    <b v="0"/>
    <n v="4"/>
    <b v="0"/>
    <s v="music/faith"/>
    <n v="4.8571428571428571E-2"/>
    <n v="21.25"/>
    <x v="4"/>
    <s v="faith"/>
  </r>
  <r>
    <n v="34"/>
    <x v="2"/>
    <s v="DE"/>
    <s v="EUR"/>
    <n v="1453122000"/>
    <n v="1449151888"/>
    <x v="1710"/>
    <d v="2016-01-18T08:00:00"/>
    <b v="0"/>
    <n v="1"/>
    <b v="0"/>
    <s v="music/faith"/>
    <n v="6.7999999999999996E-3"/>
    <n v="34"/>
    <x v="4"/>
    <s v="faith"/>
  </r>
  <r>
    <n v="1050"/>
    <x v="2"/>
    <s v="US"/>
    <s v="USD"/>
    <n v="1409585434"/>
    <n v="1406907034"/>
    <x v="1711"/>
    <d v="2014-09-01T10:30:34"/>
    <b v="0"/>
    <n v="2"/>
    <b v="0"/>
    <s v="music/faith"/>
    <n v="0.105"/>
    <n v="525"/>
    <x v="4"/>
    <s v="faith"/>
  </r>
  <r>
    <n v="0"/>
    <x v="2"/>
    <s v="US"/>
    <s v="USD"/>
    <n v="1435701353"/>
    <n v="1430517353"/>
    <x v="1712"/>
    <d v="2015-06-30T16:55:53"/>
    <b v="0"/>
    <n v="0"/>
    <b v="0"/>
    <s v="music/faith"/>
    <n v="0"/>
    <s v="-"/>
    <x v="4"/>
    <s v="faith"/>
  </r>
  <r>
    <n v="50"/>
    <x v="2"/>
    <s v="US"/>
    <s v="USD"/>
    <n v="1412536412"/>
    <n v="1409944412"/>
    <x v="1713"/>
    <d v="2014-10-05T14:13:32"/>
    <b v="0"/>
    <n v="1"/>
    <b v="0"/>
    <s v="music/faith"/>
    <n v="1.6666666666666666E-2"/>
    <n v="50"/>
    <x v="4"/>
    <s v="faith"/>
  </r>
  <r>
    <n v="1967"/>
    <x v="2"/>
    <s v="US"/>
    <s v="USD"/>
    <n v="1430517761"/>
    <n v="1427925761"/>
    <x v="1714"/>
    <d v="2015-05-01T17:02:41"/>
    <b v="0"/>
    <n v="17"/>
    <b v="0"/>
    <s v="music/faith"/>
    <n v="7.868E-2"/>
    <n v="115.70588235294117"/>
    <x v="4"/>
    <s v="faith"/>
  </r>
  <r>
    <n v="11"/>
    <x v="2"/>
    <s v="US"/>
    <s v="USD"/>
    <n v="1427772120"/>
    <n v="1425186785"/>
    <x v="1715"/>
    <d v="2015-03-30T22:22:00"/>
    <b v="0"/>
    <n v="2"/>
    <b v="0"/>
    <s v="music/faith"/>
    <n v="2.2000000000000001E-3"/>
    <n v="5.5"/>
    <x v="4"/>
    <s v="faith"/>
  </r>
  <r>
    <n v="150"/>
    <x v="2"/>
    <s v="US"/>
    <s v="USD"/>
    <n v="1481295099"/>
    <n v="1477835499"/>
    <x v="1716"/>
    <d v="2016-12-09T09:51:39"/>
    <b v="0"/>
    <n v="3"/>
    <b v="0"/>
    <s v="music/faith"/>
    <n v="7.4999999999999997E-2"/>
    <n v="50"/>
    <x v="4"/>
    <s v="faith"/>
  </r>
  <r>
    <n v="1395"/>
    <x v="2"/>
    <s v="US"/>
    <s v="USD"/>
    <n v="1461211200"/>
    <n v="1459467238"/>
    <x v="1717"/>
    <d v="2016-04-20T23:00:00"/>
    <b v="0"/>
    <n v="41"/>
    <b v="0"/>
    <s v="music/faith"/>
    <n v="0.42725880551301687"/>
    <n v="34.024390243902438"/>
    <x v="4"/>
    <s v="faith"/>
  </r>
  <r>
    <n v="75"/>
    <x v="2"/>
    <s v="US"/>
    <s v="USD"/>
    <n v="1463201940"/>
    <n v="1459435149"/>
    <x v="1718"/>
    <d v="2016-05-13T23:59:00"/>
    <b v="0"/>
    <n v="2"/>
    <b v="0"/>
    <s v="music/faith"/>
    <n v="2.142857142857143E-3"/>
    <n v="37.5"/>
    <x v="4"/>
    <s v="faith"/>
  </r>
  <r>
    <n v="35"/>
    <x v="2"/>
    <s v="US"/>
    <s v="USD"/>
    <n v="1410958191"/>
    <n v="1408366191"/>
    <x v="1719"/>
    <d v="2014-09-17T07:49:51"/>
    <b v="0"/>
    <n v="3"/>
    <b v="0"/>
    <s v="music/faith"/>
    <n v="8.7500000000000008E-3"/>
    <n v="11.666666666666666"/>
    <x v="4"/>
    <s v="faith"/>
  </r>
  <r>
    <n v="225"/>
    <x v="2"/>
    <s v="US"/>
    <s v="USD"/>
    <n v="1415562471"/>
    <n v="1412966871"/>
    <x v="1720"/>
    <d v="2014-11-09T14:47:51"/>
    <b v="0"/>
    <n v="8"/>
    <b v="0"/>
    <s v="music/faith"/>
    <n v="5.6250000000000001E-2"/>
    <n v="28.125"/>
    <x v="4"/>
    <s v="faith"/>
  </r>
  <r>
    <n v="0"/>
    <x v="2"/>
    <s v="US"/>
    <s v="USD"/>
    <n v="1449831863"/>
    <n v="1447239863"/>
    <x v="1721"/>
    <d v="2015-12-11T06:04:23"/>
    <b v="0"/>
    <n v="0"/>
    <b v="0"/>
    <s v="music/faith"/>
    <n v="0"/>
    <s v="-"/>
    <x v="4"/>
    <s v="faith"/>
  </r>
  <r>
    <n v="1"/>
    <x v="2"/>
    <s v="US"/>
    <s v="USD"/>
    <n v="1459642200"/>
    <n v="1456441429"/>
    <x v="1722"/>
    <d v="2016-04-02T19:10:00"/>
    <b v="0"/>
    <n v="1"/>
    <b v="0"/>
    <s v="music/faith"/>
    <n v="3.4722222222222224E-4"/>
    <n v="1"/>
    <x v="4"/>
    <s v="faith"/>
  </r>
  <r>
    <n v="650"/>
    <x v="2"/>
    <s v="US"/>
    <s v="USD"/>
    <n v="1435730400"/>
    <n v="1430855315"/>
    <x v="1723"/>
    <d v="2015-07-01T01:00:00"/>
    <b v="0"/>
    <n v="3"/>
    <b v="0"/>
    <s v="music/faith"/>
    <n v="6.5000000000000002E-2"/>
    <n v="216.66666666666666"/>
    <x v="4"/>
    <s v="faith"/>
  </r>
  <r>
    <n v="35"/>
    <x v="2"/>
    <s v="US"/>
    <s v="USD"/>
    <n v="1414707762"/>
    <n v="1412115762"/>
    <x v="1724"/>
    <d v="2014-10-30T17:22:42"/>
    <b v="0"/>
    <n v="4"/>
    <b v="0"/>
    <s v="music/faith"/>
    <n v="5.8333333333333336E-3"/>
    <n v="8.75"/>
    <x v="4"/>
    <s v="faith"/>
  </r>
  <r>
    <n v="560"/>
    <x v="2"/>
    <s v="US"/>
    <s v="USD"/>
    <n v="1408922049"/>
    <n v="1406330049"/>
    <x v="1725"/>
    <d v="2014-08-24T18:14:09"/>
    <b v="0"/>
    <n v="9"/>
    <b v="0"/>
    <s v="music/faith"/>
    <n v="0.10181818181818182"/>
    <n v="62.222222222222221"/>
    <x v="4"/>
    <s v="faith"/>
  </r>
  <r>
    <n v="2196"/>
    <x v="2"/>
    <s v="US"/>
    <s v="USD"/>
    <n v="1403906664"/>
    <n v="1401401064"/>
    <x v="1726"/>
    <d v="2014-06-27T17:04:24"/>
    <b v="0"/>
    <n v="16"/>
    <b v="0"/>
    <s v="music/faith"/>
    <n v="0.33784615384615385"/>
    <n v="137.25"/>
    <x v="4"/>
    <s v="faith"/>
  </r>
  <r>
    <n v="1"/>
    <x v="2"/>
    <s v="GB"/>
    <s v="GBP"/>
    <n v="1428231600"/>
    <n v="1423520177"/>
    <x v="1727"/>
    <d v="2015-04-05T06:00:00"/>
    <b v="0"/>
    <n v="1"/>
    <b v="0"/>
    <s v="music/faith"/>
    <n v="3.3333333333333332E-4"/>
    <n v="1"/>
    <x v="4"/>
    <s v="faith"/>
  </r>
  <r>
    <n v="855"/>
    <x v="2"/>
    <s v="US"/>
    <s v="USD"/>
    <n v="1445439674"/>
    <n v="1442847674"/>
    <x v="1728"/>
    <d v="2015-10-21T10:01:14"/>
    <b v="0"/>
    <n v="7"/>
    <b v="0"/>
    <s v="music/faith"/>
    <n v="0.68400000000000005"/>
    <n v="122.14285714285714"/>
    <x v="4"/>
    <s v="faith"/>
  </r>
  <r>
    <n v="0"/>
    <x v="2"/>
    <s v="US"/>
    <s v="USD"/>
    <n v="1465521306"/>
    <n v="1460337306"/>
    <x v="1729"/>
    <d v="2016-06-09T20:15:06"/>
    <b v="0"/>
    <n v="0"/>
    <b v="0"/>
    <s v="music/faith"/>
    <n v="0"/>
    <s v="-"/>
    <x v="4"/>
    <s v="faith"/>
  </r>
  <r>
    <n v="0"/>
    <x v="2"/>
    <s v="US"/>
    <s v="USD"/>
    <n v="1445738783"/>
    <n v="1443146783"/>
    <x v="1730"/>
    <d v="2015-10-24T21:06:23"/>
    <b v="0"/>
    <n v="0"/>
    <b v="0"/>
    <s v="music/faith"/>
    <n v="0"/>
    <s v="-"/>
    <x v="4"/>
    <s v="faith"/>
  </r>
  <r>
    <n v="0"/>
    <x v="2"/>
    <s v="US"/>
    <s v="USD"/>
    <n v="1434034800"/>
    <n v="1432849552"/>
    <x v="1731"/>
    <d v="2015-06-11T10:00:00"/>
    <b v="0"/>
    <n v="0"/>
    <b v="0"/>
    <s v="music/faith"/>
    <n v="0"/>
    <s v="-"/>
    <x v="4"/>
    <s v="faith"/>
  </r>
  <r>
    <n v="0"/>
    <x v="2"/>
    <s v="US"/>
    <s v="USD"/>
    <n v="1452920400"/>
    <n v="1447777481"/>
    <x v="1732"/>
    <d v="2016-01-16T00:00:00"/>
    <b v="0"/>
    <n v="0"/>
    <b v="0"/>
    <s v="music/faith"/>
    <n v="0"/>
    <s v="-"/>
    <x v="4"/>
    <s v="faith"/>
  </r>
  <r>
    <n v="0"/>
    <x v="2"/>
    <s v="US"/>
    <s v="USD"/>
    <n v="1473802200"/>
    <n v="1472746374"/>
    <x v="1733"/>
    <d v="2016-09-13T16:30:00"/>
    <b v="0"/>
    <n v="0"/>
    <b v="0"/>
    <s v="music/faith"/>
    <n v="0"/>
    <s v="-"/>
    <x v="4"/>
    <s v="faith"/>
  </r>
  <r>
    <n v="1"/>
    <x v="2"/>
    <s v="US"/>
    <s v="USD"/>
    <n v="1431046356"/>
    <n v="1428454356"/>
    <x v="1734"/>
    <d v="2015-05-07T19:52:36"/>
    <b v="0"/>
    <n v="1"/>
    <b v="0"/>
    <s v="music/faith"/>
    <n v="2.2222222222222223E-4"/>
    <n v="1"/>
    <x v="4"/>
    <s v="faith"/>
  </r>
  <r>
    <n v="110"/>
    <x v="2"/>
    <s v="US"/>
    <s v="USD"/>
    <n v="1470598345"/>
    <n v="1468006345"/>
    <x v="1735"/>
    <d v="2016-08-07T14:32:25"/>
    <b v="0"/>
    <n v="2"/>
    <b v="0"/>
    <s v="music/faith"/>
    <n v="0.11"/>
    <n v="55"/>
    <x v="4"/>
    <s v="faith"/>
  </r>
  <r>
    <n v="22"/>
    <x v="2"/>
    <s v="US"/>
    <s v="USD"/>
    <n v="1447018833"/>
    <n v="1444423233"/>
    <x v="1736"/>
    <d v="2015-11-08T16:40:33"/>
    <b v="0"/>
    <n v="1"/>
    <b v="0"/>
    <s v="music/faith"/>
    <n v="7.3333333333333332E-3"/>
    <n v="22"/>
    <x v="4"/>
    <s v="faith"/>
  </r>
  <r>
    <n v="850"/>
    <x v="2"/>
    <s v="US"/>
    <s v="USD"/>
    <n v="1437432392"/>
    <n v="1434840392"/>
    <x v="1737"/>
    <d v="2015-07-20T17:46:32"/>
    <b v="0"/>
    <n v="15"/>
    <b v="0"/>
    <s v="music/faith"/>
    <n v="0.21249999999999999"/>
    <n v="56.666666666666664"/>
    <x v="4"/>
    <s v="faith"/>
  </r>
  <r>
    <n v="20"/>
    <x v="2"/>
    <s v="US"/>
    <s v="USD"/>
    <n v="1412283542"/>
    <n v="1409691542"/>
    <x v="1738"/>
    <d v="2014-10-02T15:59:02"/>
    <b v="0"/>
    <n v="1"/>
    <b v="0"/>
    <s v="music/faith"/>
    <n v="4.0000000000000001E-3"/>
    <n v="20"/>
    <x v="4"/>
    <s v="faith"/>
  </r>
  <r>
    <n v="1"/>
    <x v="2"/>
    <s v="US"/>
    <s v="USD"/>
    <n v="1462391932"/>
    <n v="1457297932"/>
    <x v="1739"/>
    <d v="2016-05-04T14:58:52"/>
    <b v="0"/>
    <n v="1"/>
    <b v="0"/>
    <s v="music/faith"/>
    <n v="1E-3"/>
    <n v="1"/>
    <x v="4"/>
    <s v="faith"/>
  </r>
  <r>
    <n v="0"/>
    <x v="2"/>
    <s v="US"/>
    <s v="USD"/>
    <n v="1437075422"/>
    <n v="1434483422"/>
    <x v="1740"/>
    <d v="2015-07-16T14:37:02"/>
    <b v="0"/>
    <n v="0"/>
    <b v="0"/>
    <s v="music/faith"/>
    <n v="0"/>
    <s v="-"/>
    <x v="4"/>
    <s v="faith"/>
  </r>
  <r>
    <n v="1330"/>
    <x v="0"/>
    <s v="GB"/>
    <s v="GBP"/>
    <n v="1433948671"/>
    <n v="1430060671"/>
    <x v="1741"/>
    <d v="2015-06-10T10:04:31"/>
    <b v="0"/>
    <n v="52"/>
    <b v="1"/>
    <s v="photography/photobooks"/>
    <n v="1.1083333333333334"/>
    <n v="25.576923076923077"/>
    <x v="8"/>
    <s v="photobooks"/>
  </r>
  <r>
    <n v="2175"/>
    <x v="0"/>
    <s v="US"/>
    <s v="USD"/>
    <n v="1483822800"/>
    <n v="1481058170"/>
    <x v="1742"/>
    <d v="2017-01-07T16:00:00"/>
    <b v="0"/>
    <n v="34"/>
    <b v="1"/>
    <s v="photography/photobooks"/>
    <n v="1.0874999999999999"/>
    <n v="63.970588235294116"/>
    <x v="8"/>
    <s v="photobooks"/>
  </r>
  <r>
    <n v="6025"/>
    <x v="0"/>
    <s v="US"/>
    <s v="USD"/>
    <n v="1472270340"/>
    <n v="1470348775"/>
    <x v="1743"/>
    <d v="2016-08-26T22:59:00"/>
    <b v="0"/>
    <n v="67"/>
    <b v="1"/>
    <s v="photography/photobooks"/>
    <n v="1.0041666666666667"/>
    <n v="89.925373134328353"/>
    <x v="8"/>
    <s v="photobooks"/>
  </r>
  <r>
    <n v="6515"/>
    <x v="0"/>
    <s v="GB"/>
    <s v="GBP"/>
    <n v="1425821477"/>
    <n v="1421937077"/>
    <x v="1744"/>
    <d v="2015-03-08T08:31:17"/>
    <b v="0"/>
    <n v="70"/>
    <b v="1"/>
    <s v="photography/photobooks"/>
    <n v="1.1845454545454546"/>
    <n v="93.071428571428569"/>
    <x v="8"/>
    <s v="photobooks"/>
  </r>
  <r>
    <n v="7981"/>
    <x v="0"/>
    <s v="US"/>
    <s v="USD"/>
    <n v="1482372000"/>
    <n v="1479276838"/>
    <x v="1745"/>
    <d v="2016-12-21T21:00:00"/>
    <b v="0"/>
    <n v="89"/>
    <b v="1"/>
    <s v="photography/photobooks"/>
    <n v="1.1401428571428571"/>
    <n v="89.674157303370791"/>
    <x v="8"/>
    <s v="photobooks"/>
  </r>
  <r>
    <n v="22215"/>
    <x v="0"/>
    <s v="US"/>
    <s v="USD"/>
    <n v="1479952800"/>
    <n v="1477368867"/>
    <x v="1746"/>
    <d v="2016-11-23T21:00:00"/>
    <b v="0"/>
    <n v="107"/>
    <b v="1"/>
    <s v="photography/photobooks"/>
    <n v="1.4810000000000001"/>
    <n v="207.61682242990653"/>
    <x v="8"/>
    <s v="photobooks"/>
  </r>
  <r>
    <n v="9446"/>
    <x v="0"/>
    <s v="GB"/>
    <s v="GBP"/>
    <n v="1447426800"/>
    <n v="1444904830"/>
    <x v="1747"/>
    <d v="2015-11-13T10:00:00"/>
    <b v="0"/>
    <n v="159"/>
    <b v="1"/>
    <s v="photography/photobooks"/>
    <n v="1.0495555555555556"/>
    <n v="59.408805031446541"/>
    <x v="8"/>
    <s v="photobooks"/>
  </r>
  <r>
    <n v="64974"/>
    <x v="0"/>
    <s v="CA"/>
    <s v="CAD"/>
    <n v="1441234143"/>
    <n v="1438642143"/>
    <x v="1748"/>
    <d v="2015-09-02T17:49:03"/>
    <b v="0"/>
    <n v="181"/>
    <b v="1"/>
    <s v="photography/photobooks"/>
    <n v="1.29948"/>
    <n v="358.97237569060775"/>
    <x v="8"/>
    <s v="photobooks"/>
  </r>
  <r>
    <n v="12410.5"/>
    <x v="0"/>
    <s v="LU"/>
    <s v="EUR"/>
    <n v="1488394800"/>
    <n v="1485213921"/>
    <x v="1749"/>
    <d v="2017-03-01T14:00:00"/>
    <b v="0"/>
    <n v="131"/>
    <b v="1"/>
    <s v="photography/photobooks"/>
    <n v="1.2348756218905472"/>
    <n v="94.736641221374043"/>
    <x v="8"/>
    <s v="photobooks"/>
  </r>
  <r>
    <n v="10081"/>
    <x v="0"/>
    <s v="US"/>
    <s v="USD"/>
    <n v="1461096304"/>
    <n v="1458936304"/>
    <x v="1750"/>
    <d v="2016-04-19T15:05:04"/>
    <b v="0"/>
    <n v="125"/>
    <b v="1"/>
    <s v="photography/photobooks"/>
    <n v="2.0162"/>
    <n v="80.647999999999996"/>
    <x v="8"/>
    <s v="photobooks"/>
  </r>
  <r>
    <n v="10290"/>
    <x v="0"/>
    <s v="US"/>
    <s v="USD"/>
    <n v="1426787123"/>
    <n v="1424198723"/>
    <x v="1751"/>
    <d v="2015-03-19T12:45:23"/>
    <b v="0"/>
    <n v="61"/>
    <b v="1"/>
    <s v="photography/photobooks"/>
    <n v="1.0289999999999999"/>
    <n v="168.68852459016392"/>
    <x v="8"/>
    <s v="photobooks"/>
  </r>
  <r>
    <n v="3122"/>
    <x v="0"/>
    <s v="GB"/>
    <s v="GBP"/>
    <n v="1476425082"/>
    <n v="1473833082"/>
    <x v="1752"/>
    <d v="2016-10-14T01:04:42"/>
    <b v="0"/>
    <n v="90"/>
    <b v="1"/>
    <s v="photography/photobooks"/>
    <n v="2.6016666666666666"/>
    <n v="34.68888888888889"/>
    <x v="8"/>
    <s v="photobooks"/>
  </r>
  <r>
    <n v="16200"/>
    <x v="0"/>
    <s v="DK"/>
    <s v="DKK"/>
    <n v="1458579568"/>
    <n v="1455991168"/>
    <x v="1753"/>
    <d v="2016-03-21T11:59:28"/>
    <b v="0"/>
    <n v="35"/>
    <b v="1"/>
    <s v="photography/photobooks"/>
    <n v="1.08"/>
    <n v="462.85714285714283"/>
    <x v="8"/>
    <s v="photobooks"/>
  </r>
  <r>
    <n v="9395"/>
    <x v="0"/>
    <s v="CA"/>
    <s v="CAD"/>
    <n v="1428091353"/>
    <n v="1425502953"/>
    <x v="1754"/>
    <d v="2015-04-03T15:02:33"/>
    <b v="0"/>
    <n v="90"/>
    <b v="1"/>
    <s v="photography/photobooks"/>
    <n v="1.1052941176470588"/>
    <n v="104.38888888888889"/>
    <x v="8"/>
    <s v="photobooks"/>
  </r>
  <r>
    <n v="30"/>
    <x v="0"/>
    <s v="US"/>
    <s v="USD"/>
    <n v="1444071361"/>
    <n v="1441479361"/>
    <x v="1755"/>
    <d v="2015-10-05T13:56:01"/>
    <b v="0"/>
    <n v="4"/>
    <b v="1"/>
    <s v="photography/photobooks"/>
    <n v="1.2"/>
    <n v="7.5"/>
    <x v="8"/>
    <s v="photobooks"/>
  </r>
  <r>
    <n v="5655.6"/>
    <x v="0"/>
    <s v="US"/>
    <s v="USD"/>
    <n v="1472443269"/>
    <n v="1468987269"/>
    <x v="1756"/>
    <d v="2016-08-28T23:01:09"/>
    <b v="0"/>
    <n v="120"/>
    <b v="1"/>
    <s v="photography/photobooks"/>
    <n v="1.0282909090909091"/>
    <n v="47.13"/>
    <x v="8"/>
    <s v="photobooks"/>
  </r>
  <r>
    <n v="5800"/>
    <x v="0"/>
    <s v="US"/>
    <s v="USD"/>
    <n v="1485631740"/>
    <n v="1483041083"/>
    <x v="1757"/>
    <d v="2017-01-28T14:29:00"/>
    <b v="0"/>
    <n v="14"/>
    <b v="1"/>
    <s v="photography/photobooks"/>
    <n v="1.1599999999999999"/>
    <n v="414.28571428571428"/>
    <x v="8"/>
    <s v="photobooks"/>
  </r>
  <r>
    <n v="1147"/>
    <x v="0"/>
    <s v="US"/>
    <s v="USD"/>
    <n v="1468536992"/>
    <n v="1463352992"/>
    <x v="1758"/>
    <d v="2016-07-14T17:56:32"/>
    <b v="0"/>
    <n v="27"/>
    <b v="1"/>
    <s v="photography/photobooks"/>
    <n v="1.147"/>
    <n v="42.481481481481481"/>
    <x v="8"/>
    <s v="photobooks"/>
  </r>
  <r>
    <n v="5330"/>
    <x v="0"/>
    <s v="US"/>
    <s v="USD"/>
    <n v="1427309629"/>
    <n v="1425585229"/>
    <x v="1759"/>
    <d v="2015-03-25T13:53:49"/>
    <b v="0"/>
    <n v="49"/>
    <b v="1"/>
    <s v="photography/photobooks"/>
    <n v="1.0660000000000001"/>
    <n v="108.77551020408163"/>
    <x v="8"/>
    <s v="photobooks"/>
  </r>
  <r>
    <n v="8272"/>
    <x v="0"/>
    <s v="US"/>
    <s v="USD"/>
    <n v="1456416513"/>
    <n v="1454688513"/>
    <x v="1760"/>
    <d v="2016-02-25T11:08:33"/>
    <b v="0"/>
    <n v="102"/>
    <b v="1"/>
    <s v="photography/photobooks"/>
    <n v="1.6544000000000001"/>
    <n v="81.098039215686271"/>
    <x v="8"/>
    <s v="photobooks"/>
  </r>
  <r>
    <n v="155"/>
    <x v="0"/>
    <s v="GB"/>
    <s v="GBP"/>
    <n v="1442065060"/>
    <n v="1437745060"/>
    <x v="1761"/>
    <d v="2015-09-12T08:37:40"/>
    <b v="0"/>
    <n v="3"/>
    <b v="1"/>
    <s v="photography/photobooks"/>
    <n v="1.55"/>
    <n v="51.666666666666664"/>
    <x v="8"/>
    <s v="photobooks"/>
  </r>
  <r>
    <n v="885"/>
    <x v="0"/>
    <s v="US"/>
    <s v="USD"/>
    <n v="1457739245"/>
    <n v="1455147245"/>
    <x v="1762"/>
    <d v="2016-03-11T18:34:05"/>
    <b v="0"/>
    <n v="25"/>
    <b v="1"/>
    <s v="photography/photobooks"/>
    <n v="8.85"/>
    <n v="35.4"/>
    <x v="8"/>
    <s v="photobooks"/>
  </r>
  <r>
    <n v="12229"/>
    <x v="0"/>
    <s v="US"/>
    <s v="USD"/>
    <n v="1477255840"/>
    <n v="1474663840"/>
    <x v="1763"/>
    <d v="2016-10-23T15:50:40"/>
    <b v="0"/>
    <n v="118"/>
    <b v="1"/>
    <s v="photography/photobooks"/>
    <n v="1.0190833333333333"/>
    <n v="103.63559322033899"/>
    <x v="8"/>
    <s v="photobooks"/>
  </r>
  <r>
    <n v="2156"/>
    <x v="2"/>
    <s v="GB"/>
    <s v="GBP"/>
    <n v="1407065979"/>
    <n v="1404560379"/>
    <x v="1764"/>
    <d v="2014-08-03T06:39:39"/>
    <b v="1"/>
    <n v="39"/>
    <b v="0"/>
    <s v="photography/photobooks"/>
    <n v="0.19600000000000001"/>
    <n v="55.282051282051285"/>
    <x v="8"/>
    <s v="photobooks"/>
  </r>
  <r>
    <n v="7433.48"/>
    <x v="2"/>
    <s v="US"/>
    <s v="USD"/>
    <n v="1407972712"/>
    <n v="1405380712"/>
    <x v="1765"/>
    <d v="2014-08-13T18:31:52"/>
    <b v="1"/>
    <n v="103"/>
    <b v="0"/>
    <s v="photography/photobooks"/>
    <n v="0.59467839999999994"/>
    <n v="72.16970873786407"/>
    <x v="8"/>
    <s v="photobooks"/>
  </r>
  <r>
    <n v="0"/>
    <x v="2"/>
    <s v="AU"/>
    <s v="AUD"/>
    <n v="1408999088"/>
    <n v="1407184688"/>
    <x v="1766"/>
    <d v="2014-08-25T15:38:08"/>
    <b v="1"/>
    <n v="0"/>
    <b v="0"/>
    <s v="photography/photobooks"/>
    <n v="0"/>
    <s v="-"/>
    <x v="8"/>
    <s v="photobooks"/>
  </r>
  <r>
    <n v="2286"/>
    <x v="2"/>
    <s v="US"/>
    <s v="USD"/>
    <n v="1407080884"/>
    <n v="1404488884"/>
    <x v="1767"/>
    <d v="2014-08-03T10:48:04"/>
    <b v="1"/>
    <n v="39"/>
    <b v="0"/>
    <s v="photography/photobooks"/>
    <n v="0.4572"/>
    <n v="58.615384615384613"/>
    <x v="8"/>
    <s v="photobooks"/>
  </r>
  <r>
    <n v="187"/>
    <x v="2"/>
    <s v="US"/>
    <s v="USD"/>
    <n v="1411824444"/>
    <n v="1406640444"/>
    <x v="1768"/>
    <d v="2014-09-27T08:27:24"/>
    <b v="1"/>
    <n v="15"/>
    <b v="0"/>
    <s v="photography/photobooks"/>
    <n v="3.7400000000000003E-2"/>
    <n v="12.466666666666667"/>
    <x v="8"/>
    <s v="photobooks"/>
  </r>
  <r>
    <n v="1081"/>
    <x v="2"/>
    <s v="US"/>
    <s v="USD"/>
    <n v="1421177959"/>
    <n v="1418585959"/>
    <x v="1769"/>
    <d v="2015-01-13T14:39:19"/>
    <b v="1"/>
    <n v="22"/>
    <b v="0"/>
    <s v="photography/photobooks"/>
    <n v="2.7025E-2"/>
    <n v="49.136363636363633"/>
    <x v="8"/>
    <s v="photobooks"/>
  </r>
  <r>
    <n v="13846"/>
    <x v="2"/>
    <s v="US"/>
    <s v="USD"/>
    <n v="1413312194"/>
    <n v="1410288194"/>
    <x v="1770"/>
    <d v="2014-10-14T13:43:14"/>
    <b v="1"/>
    <n v="92"/>
    <b v="0"/>
    <s v="photography/photobooks"/>
    <n v="0.56514285714285717"/>
    <n v="150.5"/>
    <x v="8"/>
    <s v="photobooks"/>
  </r>
  <r>
    <n v="895"/>
    <x v="2"/>
    <s v="GB"/>
    <s v="GBP"/>
    <n v="1414107040"/>
    <n v="1411515040"/>
    <x v="1771"/>
    <d v="2014-10-23T18:30:40"/>
    <b v="1"/>
    <n v="25"/>
    <b v="0"/>
    <s v="photography/photobooks"/>
    <n v="0.21309523809523809"/>
    <n v="35.799999999999997"/>
    <x v="8"/>
    <s v="photobooks"/>
  </r>
  <r>
    <n v="858"/>
    <x v="2"/>
    <s v="GB"/>
    <s v="GBP"/>
    <n v="1404666836"/>
    <n v="1399482836"/>
    <x v="1772"/>
    <d v="2014-07-06T12:13:56"/>
    <b v="1"/>
    <n v="19"/>
    <b v="0"/>
    <s v="photography/photobooks"/>
    <n v="0.156"/>
    <n v="45.157894736842103"/>
    <x v="8"/>
    <s v="photobooks"/>
  </r>
  <r>
    <n v="1877"/>
    <x v="2"/>
    <s v="US"/>
    <s v="USD"/>
    <n v="1421691298"/>
    <n v="1417803298"/>
    <x v="1773"/>
    <d v="2015-01-19T13:14:58"/>
    <b v="1"/>
    <n v="19"/>
    <b v="0"/>
    <s v="photography/photobooks"/>
    <n v="6.2566666666666673E-2"/>
    <n v="98.78947368421052"/>
    <x v="8"/>
    <s v="photobooks"/>
  </r>
  <r>
    <n v="1148"/>
    <x v="2"/>
    <s v="US"/>
    <s v="USD"/>
    <n v="1417273140"/>
    <n v="1413609292"/>
    <x v="1774"/>
    <d v="2014-11-29T09:59:00"/>
    <b v="1"/>
    <n v="13"/>
    <b v="0"/>
    <s v="photography/photobooks"/>
    <n v="0.4592"/>
    <n v="88.307692307692307"/>
    <x v="8"/>
    <s v="photobooks"/>
  </r>
  <r>
    <n v="21158"/>
    <x v="2"/>
    <s v="US"/>
    <s v="USD"/>
    <n v="1414193160"/>
    <n v="1410305160"/>
    <x v="1775"/>
    <d v="2014-10-24T18:26:00"/>
    <b v="1"/>
    <n v="124"/>
    <b v="0"/>
    <s v="photography/photobooks"/>
    <n v="0.65101538461538466"/>
    <n v="170.62903225806451"/>
    <x v="8"/>
    <s v="photobooks"/>
  </r>
  <r>
    <n v="335"/>
    <x v="2"/>
    <s v="GB"/>
    <s v="GBP"/>
    <n v="1414623471"/>
    <n v="1411513071"/>
    <x v="1776"/>
    <d v="2014-10-29T17:57:51"/>
    <b v="1"/>
    <n v="4"/>
    <b v="0"/>
    <s v="photography/photobooks"/>
    <n v="6.7000000000000004E-2"/>
    <n v="83.75"/>
    <x v="8"/>
    <s v="photobooks"/>
  </r>
  <r>
    <n v="651"/>
    <x v="2"/>
    <s v="NL"/>
    <s v="EUR"/>
    <n v="1424421253"/>
    <n v="1421829253"/>
    <x v="1777"/>
    <d v="2015-02-20T03:34:13"/>
    <b v="1"/>
    <n v="10"/>
    <b v="0"/>
    <s v="photography/photobooks"/>
    <n v="0.135625"/>
    <n v="65.099999999999994"/>
    <x v="8"/>
    <s v="photobooks"/>
  </r>
  <r>
    <n v="995"/>
    <x v="2"/>
    <s v="US"/>
    <s v="USD"/>
    <n v="1427485395"/>
    <n v="1423600995"/>
    <x v="1778"/>
    <d v="2015-03-27T14:43:15"/>
    <b v="1"/>
    <n v="15"/>
    <b v="0"/>
    <s v="photography/photobooks"/>
    <n v="1.9900000000000001E-2"/>
    <n v="66.333333333333329"/>
    <x v="8"/>
    <s v="photobooks"/>
  </r>
  <r>
    <n v="3986"/>
    <x v="2"/>
    <s v="US"/>
    <s v="USD"/>
    <n v="1472834180"/>
    <n v="1470242180"/>
    <x v="1779"/>
    <d v="2016-09-02T11:36:20"/>
    <b v="1"/>
    <n v="38"/>
    <b v="0"/>
    <s v="photography/photobooks"/>
    <n v="0.36236363636363639"/>
    <n v="104.89473684210526"/>
    <x v="8"/>
    <s v="photobooks"/>
  </r>
  <r>
    <n v="11923"/>
    <x v="2"/>
    <s v="US"/>
    <s v="USD"/>
    <n v="1467469510"/>
    <n v="1462285510"/>
    <x v="1780"/>
    <d v="2016-07-02T09:25:10"/>
    <b v="1"/>
    <n v="152"/>
    <b v="0"/>
    <s v="photography/photobooks"/>
    <n v="0.39743333333333336"/>
    <n v="78.440789473684205"/>
    <x v="8"/>
    <s v="photobooks"/>
  </r>
  <r>
    <n v="1417"/>
    <x v="2"/>
    <s v="US"/>
    <s v="USD"/>
    <n v="1473950945"/>
    <n v="1471272545"/>
    <x v="1781"/>
    <d v="2016-09-15T09:49:05"/>
    <b v="1"/>
    <n v="24"/>
    <b v="0"/>
    <s v="photography/photobooks"/>
    <n v="0.25763636363636366"/>
    <n v="59.041666666666664"/>
    <x v="8"/>
    <s v="photobooks"/>
  </r>
  <r>
    <n v="5422"/>
    <x v="2"/>
    <s v="US"/>
    <s v="USD"/>
    <n v="1456062489"/>
    <n v="1453211289"/>
    <x v="1782"/>
    <d v="2016-02-21T08:48:09"/>
    <b v="1"/>
    <n v="76"/>
    <b v="0"/>
    <s v="photography/photobooks"/>
    <n v="0.15491428571428573"/>
    <n v="71.34210526315789"/>
    <x v="8"/>
    <s v="photobooks"/>
  </r>
  <r>
    <n v="9477"/>
    <x v="2"/>
    <s v="US"/>
    <s v="USD"/>
    <n v="1432248478"/>
    <n v="1429656478"/>
    <x v="1783"/>
    <d v="2015-05-21T17:47:58"/>
    <b v="1"/>
    <n v="185"/>
    <b v="0"/>
    <s v="photography/photobooks"/>
    <n v="0.236925"/>
    <n v="51.227027027027027"/>
    <x v="8"/>
    <s v="photobooks"/>
  </r>
  <r>
    <n v="1988"/>
    <x v="2"/>
    <s v="US"/>
    <s v="USD"/>
    <n v="1422674700"/>
    <n v="1419954240"/>
    <x v="1784"/>
    <d v="2015-01-30T22:25:00"/>
    <b v="1"/>
    <n v="33"/>
    <b v="0"/>
    <s v="photography/photobooks"/>
    <n v="0.39760000000000001"/>
    <n v="60.242424242424242"/>
    <x v="8"/>
    <s v="photobooks"/>
  </r>
  <r>
    <n v="4853"/>
    <x v="2"/>
    <s v="US"/>
    <s v="USD"/>
    <n v="1413417600"/>
    <n v="1410750855"/>
    <x v="1785"/>
    <d v="2014-10-15T19:00:00"/>
    <b v="1"/>
    <n v="108"/>
    <b v="0"/>
    <s v="photography/photobooks"/>
    <n v="0.20220833333333332"/>
    <n v="44.935185185185183"/>
    <x v="8"/>
    <s v="photobooks"/>
  </r>
  <r>
    <n v="905"/>
    <x v="2"/>
    <s v="NL"/>
    <s v="EUR"/>
    <n v="1418649177"/>
    <n v="1416057177"/>
    <x v="1786"/>
    <d v="2014-12-15T08:12:57"/>
    <b v="1"/>
    <n v="29"/>
    <b v="0"/>
    <s v="photography/photobooks"/>
    <n v="0.47631578947368419"/>
    <n v="31.206896551724139"/>
    <x v="8"/>
    <s v="photobooks"/>
  </r>
  <r>
    <n v="1533"/>
    <x v="2"/>
    <s v="US"/>
    <s v="USD"/>
    <n v="1428158637"/>
    <n v="1425570237"/>
    <x v="1787"/>
    <d v="2015-04-04T09:43:57"/>
    <b v="1"/>
    <n v="24"/>
    <b v="0"/>
    <s v="photography/photobooks"/>
    <n v="0.15329999999999999"/>
    <n v="63.875"/>
    <x v="8"/>
    <s v="photobooks"/>
  </r>
  <r>
    <n v="76"/>
    <x v="2"/>
    <s v="GB"/>
    <s v="GBP"/>
    <n v="1414795542"/>
    <n v="1412203542"/>
    <x v="1788"/>
    <d v="2014-10-31T17:45:42"/>
    <b v="1"/>
    <n v="4"/>
    <b v="0"/>
    <s v="photography/photobooks"/>
    <n v="1.3818181818181818E-2"/>
    <n v="19"/>
    <x v="8"/>
    <s v="photobooks"/>
  </r>
  <r>
    <n v="40"/>
    <x v="2"/>
    <s v="US"/>
    <s v="USD"/>
    <n v="1421042403"/>
    <n v="1415858403"/>
    <x v="1789"/>
    <d v="2015-01-12T01:00:03"/>
    <b v="1"/>
    <n v="4"/>
    <b v="0"/>
    <s v="photography/photobooks"/>
    <n v="5.0000000000000001E-3"/>
    <n v="10"/>
    <x v="8"/>
    <s v="photobooks"/>
  </r>
  <r>
    <n v="1636"/>
    <x v="2"/>
    <s v="US"/>
    <s v="USD"/>
    <n v="1423152678"/>
    <n v="1420560678"/>
    <x v="1790"/>
    <d v="2015-02-05T11:11:18"/>
    <b v="1"/>
    <n v="15"/>
    <b v="0"/>
    <s v="photography/photobooks"/>
    <n v="4.9575757575757579E-2"/>
    <n v="109.06666666666666"/>
    <x v="8"/>
    <s v="photobooks"/>
  </r>
  <r>
    <n v="107"/>
    <x v="2"/>
    <s v="GB"/>
    <s v="GBP"/>
    <n v="1422553565"/>
    <n v="1417369565"/>
    <x v="1791"/>
    <d v="2015-01-29T12:46:05"/>
    <b v="1"/>
    <n v="4"/>
    <b v="0"/>
    <s v="photography/photobooks"/>
    <n v="3.5666666666666666E-2"/>
    <n v="26.75"/>
    <x v="8"/>
    <s v="photobooks"/>
  </r>
  <r>
    <n v="15281"/>
    <x v="2"/>
    <s v="US"/>
    <s v="USD"/>
    <n v="1439189940"/>
    <n v="1435970682"/>
    <x v="1792"/>
    <d v="2015-08-10T01:59:00"/>
    <b v="1"/>
    <n v="139"/>
    <b v="0"/>
    <s v="photography/photobooks"/>
    <n v="0.61124000000000001"/>
    <n v="109.93525179856115"/>
    <x v="8"/>
    <s v="photobooks"/>
  </r>
  <r>
    <n v="40"/>
    <x v="2"/>
    <s v="AU"/>
    <s v="AUD"/>
    <n v="1417127040"/>
    <n v="1414531440"/>
    <x v="1793"/>
    <d v="2014-11-27T17:24:00"/>
    <b v="1"/>
    <n v="2"/>
    <b v="0"/>
    <s v="photography/photobooks"/>
    <n v="1.3333333333333334E-2"/>
    <n v="20"/>
    <x v="8"/>
    <s v="photobooks"/>
  </r>
  <r>
    <n v="997"/>
    <x v="2"/>
    <s v="US"/>
    <s v="USD"/>
    <n v="1423660422"/>
    <n v="1420636422"/>
    <x v="1794"/>
    <d v="2015-02-11T08:13:42"/>
    <b v="1"/>
    <n v="18"/>
    <b v="0"/>
    <s v="photography/photobooks"/>
    <n v="0.11077777777777778"/>
    <n v="55.388888888888886"/>
    <x v="8"/>
    <s v="photobooks"/>
  </r>
  <r>
    <n v="10846"/>
    <x v="2"/>
    <s v="DE"/>
    <s v="EUR"/>
    <n v="1476460800"/>
    <n v="1473922541"/>
    <x v="1795"/>
    <d v="2016-10-14T11:00:00"/>
    <b v="1"/>
    <n v="81"/>
    <b v="0"/>
    <s v="photography/photobooks"/>
    <n v="0.38735714285714284"/>
    <n v="133.90123456790124"/>
    <x v="8"/>
    <s v="photobooks"/>
  </r>
  <r>
    <n v="4190"/>
    <x v="2"/>
    <s v="GB"/>
    <s v="GBP"/>
    <n v="1469356366"/>
    <n v="1464172366"/>
    <x v="1796"/>
    <d v="2016-07-24T05:32:46"/>
    <b v="1"/>
    <n v="86"/>
    <b v="0"/>
    <s v="photography/photobooks"/>
    <n v="0.22052631578947368"/>
    <n v="48.720930232558139"/>
    <x v="8"/>
    <s v="photobooks"/>
  </r>
  <r>
    <n v="6755"/>
    <x v="2"/>
    <s v="US"/>
    <s v="USD"/>
    <n v="1481809189"/>
    <n v="1479217189"/>
    <x v="1797"/>
    <d v="2016-12-15T08:39:49"/>
    <b v="1"/>
    <n v="140"/>
    <b v="0"/>
    <s v="photography/photobooks"/>
    <n v="0.67549999999999999"/>
    <n v="48.25"/>
    <x v="8"/>
    <s v="photobooks"/>
  </r>
  <r>
    <n v="2182"/>
    <x v="2"/>
    <s v="US"/>
    <s v="USD"/>
    <n v="1454572233"/>
    <n v="1449388233"/>
    <x v="1798"/>
    <d v="2016-02-04T02:50:33"/>
    <b v="1"/>
    <n v="37"/>
    <b v="0"/>
    <s v="photography/photobooks"/>
    <n v="0.136375"/>
    <n v="58.972972972972975"/>
    <x v="8"/>
    <s v="photobooks"/>
  </r>
  <r>
    <n v="69.83"/>
    <x v="2"/>
    <s v="GB"/>
    <s v="GBP"/>
    <n v="1415740408"/>
    <n v="1414008808"/>
    <x v="1799"/>
    <d v="2014-11-11T16:13:28"/>
    <b v="1"/>
    <n v="6"/>
    <b v="0"/>
    <s v="photography/photobooks"/>
    <n v="1.7457500000000001E-2"/>
    <n v="11.638333333333334"/>
    <x v="8"/>
    <s v="photobooks"/>
  </r>
  <r>
    <n v="9460"/>
    <x v="2"/>
    <s v="GB"/>
    <s v="GBP"/>
    <n v="1476109970"/>
    <n v="1473517970"/>
    <x v="1800"/>
    <d v="2016-10-10T09:32:50"/>
    <b v="1"/>
    <n v="113"/>
    <b v="0"/>
    <s v="photography/photobooks"/>
    <n v="0.20449632511889321"/>
    <n v="83.716814159292042"/>
    <x v="8"/>
    <s v="photobooks"/>
  </r>
  <r>
    <n v="2355"/>
    <x v="2"/>
    <s v="GB"/>
    <s v="GBP"/>
    <n v="1450181400"/>
    <n v="1447429868"/>
    <x v="1801"/>
    <d v="2015-12-15T07:10:00"/>
    <b v="1"/>
    <n v="37"/>
    <b v="0"/>
    <s v="photography/photobooks"/>
    <n v="0.13852941176470587"/>
    <n v="63.648648648648646"/>
    <x v="8"/>
    <s v="photobooks"/>
  </r>
  <r>
    <n v="1697"/>
    <x v="2"/>
    <s v="DE"/>
    <s v="EUR"/>
    <n v="1435442340"/>
    <n v="1433416830"/>
    <x v="1802"/>
    <d v="2015-06-27T16:59:00"/>
    <b v="1"/>
    <n v="18"/>
    <b v="0"/>
    <s v="photography/photobooks"/>
    <n v="0.48485714285714288"/>
    <n v="94.277777777777771"/>
    <x v="8"/>
    <s v="photobooks"/>
  </r>
  <r>
    <n v="5390"/>
    <x v="2"/>
    <s v="US"/>
    <s v="USD"/>
    <n v="1423878182"/>
    <n v="1421199782"/>
    <x v="1803"/>
    <d v="2015-02-13T20:43:02"/>
    <b v="1"/>
    <n v="75"/>
    <b v="0"/>
    <s v="photography/photobooks"/>
    <n v="0.308"/>
    <n v="71.86666666666666"/>
    <x v="8"/>
    <s v="photobooks"/>
  </r>
  <r>
    <n v="5452"/>
    <x v="2"/>
    <s v="US"/>
    <s v="USD"/>
    <n v="1447521404"/>
    <n v="1444061804"/>
    <x v="1804"/>
    <d v="2015-11-14T12:16:44"/>
    <b v="1"/>
    <n v="52"/>
    <b v="0"/>
    <s v="photography/photobooks"/>
    <n v="0.35174193548387095"/>
    <n v="104.84615384615384"/>
    <x v="8"/>
    <s v="photobooks"/>
  </r>
  <r>
    <n v="8191"/>
    <x v="2"/>
    <s v="DE"/>
    <s v="EUR"/>
    <n v="1443808800"/>
    <n v="1441048658"/>
    <x v="1805"/>
    <d v="2015-10-02T13:00:00"/>
    <b v="1"/>
    <n v="122"/>
    <b v="0"/>
    <s v="photography/photobooks"/>
    <n v="0.36404444444444445"/>
    <n v="67.139344262295083"/>
    <x v="8"/>
    <s v="photobooks"/>
  </r>
  <r>
    <n v="591"/>
    <x v="2"/>
    <s v="GB"/>
    <s v="GBP"/>
    <n v="1412090349"/>
    <n v="1409066349"/>
    <x v="1806"/>
    <d v="2014-09-30T10:19:09"/>
    <b v="1"/>
    <n v="8"/>
    <b v="0"/>
    <s v="photography/photobooks"/>
    <n v="2.955E-2"/>
    <n v="73.875"/>
    <x v="8"/>
    <s v="photobooks"/>
  </r>
  <r>
    <n v="553"/>
    <x v="2"/>
    <s v="US"/>
    <s v="USD"/>
    <n v="1411868313"/>
    <n v="1409276313"/>
    <x v="1807"/>
    <d v="2014-09-27T20:38:33"/>
    <b v="1"/>
    <n v="8"/>
    <b v="0"/>
    <s v="photography/photobooks"/>
    <n v="0.1106"/>
    <n v="69.125"/>
    <x v="8"/>
    <s v="photobooks"/>
  </r>
  <r>
    <n v="11594"/>
    <x v="2"/>
    <s v="US"/>
    <s v="USD"/>
    <n v="1486830030"/>
    <n v="1483806030"/>
    <x v="1808"/>
    <d v="2017-02-11T11:20:30"/>
    <b v="1"/>
    <n v="96"/>
    <b v="0"/>
    <s v="photography/photobooks"/>
    <n v="0.41407142857142859"/>
    <n v="120.77083333333333"/>
    <x v="8"/>
    <s v="photobooks"/>
  </r>
  <r>
    <n v="380"/>
    <x v="2"/>
    <s v="CA"/>
    <s v="CAD"/>
    <n v="1425246439"/>
    <n v="1422222439"/>
    <x v="1809"/>
    <d v="2015-03-01T16:47:19"/>
    <b v="1"/>
    <n v="9"/>
    <b v="0"/>
    <s v="photography/photobooks"/>
    <n v="0.10857142857142857"/>
    <n v="42.222222222222221"/>
    <x v="8"/>
    <s v="photobooks"/>
  </r>
  <r>
    <n v="15"/>
    <x v="2"/>
    <s v="US"/>
    <s v="USD"/>
    <n v="1408657826"/>
    <n v="1407621026"/>
    <x v="1810"/>
    <d v="2014-08-21T16:50:26"/>
    <b v="0"/>
    <n v="2"/>
    <b v="0"/>
    <s v="photography/photobooks"/>
    <n v="3.3333333333333333E-2"/>
    <n v="7.5"/>
    <x v="8"/>
    <s v="photobooks"/>
  </r>
  <r>
    <n v="40"/>
    <x v="2"/>
    <s v="US"/>
    <s v="USD"/>
    <n v="1414123200"/>
    <n v="1408962270"/>
    <x v="1811"/>
    <d v="2014-10-23T23:00:00"/>
    <b v="0"/>
    <n v="26"/>
    <b v="0"/>
    <s v="photography/photobooks"/>
    <n v="7.407407407407407E-4"/>
    <n v="1.5384615384615385"/>
    <x v="8"/>
    <s v="photobooks"/>
  </r>
  <r>
    <n v="865"/>
    <x v="2"/>
    <s v="GB"/>
    <s v="GBP"/>
    <n v="1467531536"/>
    <n v="1464939536"/>
    <x v="1812"/>
    <d v="2016-07-03T02:38:56"/>
    <b v="0"/>
    <n v="23"/>
    <b v="0"/>
    <s v="photography/photobooks"/>
    <n v="0.13307692307692306"/>
    <n v="37.608695652173914"/>
    <x v="8"/>
    <s v="photobooks"/>
  </r>
  <r>
    <n v="0"/>
    <x v="2"/>
    <s v="GB"/>
    <s v="GBP"/>
    <n v="1407532812"/>
    <n v="1404940812"/>
    <x v="1813"/>
    <d v="2014-08-08T16:20:12"/>
    <b v="0"/>
    <n v="0"/>
    <b v="0"/>
    <s v="photography/photobooks"/>
    <n v="0"/>
    <s v="-"/>
    <x v="8"/>
    <s v="photobooks"/>
  </r>
  <r>
    <n v="5902"/>
    <x v="2"/>
    <s v="GB"/>
    <s v="GBP"/>
    <n v="1425108736"/>
    <n v="1422516736"/>
    <x v="1814"/>
    <d v="2015-02-28T02:32:16"/>
    <b v="0"/>
    <n v="140"/>
    <b v="0"/>
    <s v="photography/photobooks"/>
    <n v="0.49183333333333334"/>
    <n v="42.157142857142858"/>
    <x v="8"/>
    <s v="photobooks"/>
  </r>
  <r>
    <n v="0"/>
    <x v="2"/>
    <s v="US"/>
    <s v="USD"/>
    <n v="1435787137"/>
    <n v="1434577537"/>
    <x v="1815"/>
    <d v="2015-07-01T16:45:37"/>
    <b v="0"/>
    <n v="0"/>
    <b v="0"/>
    <s v="photography/photobooks"/>
    <n v="0"/>
    <s v="-"/>
    <x v="8"/>
    <s v="photobooks"/>
  </r>
  <r>
    <n v="509"/>
    <x v="2"/>
    <s v="CH"/>
    <s v="CHF"/>
    <n v="1469473200"/>
    <n v="1467061303"/>
    <x v="1816"/>
    <d v="2016-07-25T14:00:00"/>
    <b v="0"/>
    <n v="6"/>
    <b v="0"/>
    <s v="photography/photobooks"/>
    <n v="2.036E-2"/>
    <n v="84.833333333333329"/>
    <x v="8"/>
    <s v="photobooks"/>
  </r>
  <r>
    <n v="9419"/>
    <x v="2"/>
    <s v="US"/>
    <s v="USD"/>
    <n v="1485759540"/>
    <n v="1480607607"/>
    <x v="1817"/>
    <d v="2017-01-30T01:59:00"/>
    <b v="0"/>
    <n v="100"/>
    <b v="0"/>
    <s v="photography/photobooks"/>
    <n v="0.52327777777777773"/>
    <n v="94.19"/>
    <x v="8"/>
    <s v="photobooks"/>
  </r>
  <r>
    <n v="0"/>
    <x v="2"/>
    <s v="US"/>
    <s v="USD"/>
    <n v="1428035850"/>
    <n v="1425447450"/>
    <x v="1818"/>
    <d v="2015-04-02T23:37:30"/>
    <b v="0"/>
    <n v="0"/>
    <b v="0"/>
    <s v="photography/photobooks"/>
    <n v="0"/>
    <s v="-"/>
    <x v="8"/>
    <s v="photobooks"/>
  </r>
  <r>
    <n v="25"/>
    <x v="2"/>
    <s v="US"/>
    <s v="USD"/>
    <n v="1406743396"/>
    <n v="1404151396"/>
    <x v="1819"/>
    <d v="2014-07-30T13:03:16"/>
    <b v="0"/>
    <n v="4"/>
    <b v="0"/>
    <s v="photography/photobooks"/>
    <n v="2.0833333333333332E-2"/>
    <n v="6.25"/>
    <x v="8"/>
    <s v="photobooks"/>
  </r>
  <r>
    <n v="1707"/>
    <x v="2"/>
    <s v="US"/>
    <s v="USD"/>
    <n v="1427850090"/>
    <n v="1425261690"/>
    <x v="1820"/>
    <d v="2015-03-31T20:01:30"/>
    <b v="0"/>
    <n v="8"/>
    <b v="0"/>
    <s v="photography/photobooks"/>
    <n v="6.565384615384616E-2"/>
    <n v="213.375"/>
    <x v="8"/>
    <s v="photobooks"/>
  </r>
  <r>
    <n v="3372.25"/>
    <x v="0"/>
    <s v="US"/>
    <s v="USD"/>
    <n v="1330760367"/>
    <n v="1326872367"/>
    <x v="1821"/>
    <d v="2012-03-03T02:39:27"/>
    <b v="0"/>
    <n v="57"/>
    <b v="1"/>
    <s v="music/rock"/>
    <n v="1.3489"/>
    <n v="59.162280701754383"/>
    <x v="4"/>
    <s v="rock"/>
  </r>
  <r>
    <n v="300"/>
    <x v="0"/>
    <s v="CA"/>
    <s v="CAD"/>
    <n v="1391194860"/>
    <n v="1388084862"/>
    <x v="1822"/>
    <d v="2014-01-31T14:01:00"/>
    <b v="0"/>
    <n v="11"/>
    <b v="1"/>
    <s v="music/rock"/>
    <n v="1"/>
    <n v="27.272727272727273"/>
    <x v="4"/>
    <s v="rock"/>
  </r>
  <r>
    <n v="811"/>
    <x v="0"/>
    <s v="US"/>
    <s v="USD"/>
    <n v="1351095976"/>
    <n v="1348503976"/>
    <x v="1823"/>
    <d v="2012-10-24T11:26:16"/>
    <b v="0"/>
    <n v="33"/>
    <b v="1"/>
    <s v="music/rock"/>
    <n v="1.1585714285714286"/>
    <n v="24.575757575757574"/>
    <x v="4"/>
    <s v="rock"/>
  </r>
  <r>
    <n v="3002"/>
    <x v="0"/>
    <s v="US"/>
    <s v="USD"/>
    <n v="1389146880"/>
    <n v="1387403967"/>
    <x v="1824"/>
    <d v="2014-01-07T21:08:00"/>
    <b v="0"/>
    <n v="40"/>
    <b v="1"/>
    <s v="music/rock"/>
    <n v="1.0006666666666666"/>
    <n v="75.05"/>
    <x v="4"/>
    <s v="rock"/>
  </r>
  <r>
    <n v="2101"/>
    <x v="0"/>
    <s v="US"/>
    <s v="USD"/>
    <n v="1373572903"/>
    <n v="1371585703"/>
    <x v="1825"/>
    <d v="2013-07-11T15:01:43"/>
    <b v="0"/>
    <n v="50"/>
    <b v="1"/>
    <s v="music/rock"/>
    <n v="1.0505"/>
    <n v="42.02"/>
    <x v="4"/>
    <s v="rock"/>
  </r>
  <r>
    <n v="2020"/>
    <x v="0"/>
    <s v="US"/>
    <s v="USD"/>
    <n v="1392675017"/>
    <n v="1390083017"/>
    <x v="1826"/>
    <d v="2014-02-17T17:10:17"/>
    <b v="0"/>
    <n v="38"/>
    <b v="1"/>
    <s v="music/rock"/>
    <n v="1.01"/>
    <n v="53.157894736842103"/>
    <x v="4"/>
    <s v="rock"/>
  </r>
  <r>
    <n v="8053"/>
    <x v="0"/>
    <s v="US"/>
    <s v="USD"/>
    <n v="1299138561"/>
    <n v="1294818561"/>
    <x v="1827"/>
    <d v="2011-03-03T02:49:21"/>
    <b v="0"/>
    <n v="96"/>
    <b v="1"/>
    <s v="music/rock"/>
    <n v="1.0066250000000001"/>
    <n v="83.885416666666671"/>
    <x v="4"/>
    <s v="rock"/>
  </r>
  <r>
    <n v="20032"/>
    <x v="0"/>
    <s v="US"/>
    <s v="USD"/>
    <n v="1399672800"/>
    <n v="1396906530"/>
    <x v="1828"/>
    <d v="2014-05-09T17:00:00"/>
    <b v="0"/>
    <n v="48"/>
    <b v="1"/>
    <s v="music/rock"/>
    <n v="1.0016"/>
    <n v="417.33333333333331"/>
    <x v="4"/>
    <s v="rock"/>
  </r>
  <r>
    <n v="2500.25"/>
    <x v="0"/>
    <s v="US"/>
    <s v="USD"/>
    <n v="1295647200"/>
    <n v="1291428371"/>
    <x v="1829"/>
    <d v="2011-01-21T17:00:00"/>
    <b v="0"/>
    <n v="33"/>
    <b v="1"/>
    <s v="music/rock"/>
    <n v="1.6668333333333334"/>
    <n v="75.765151515151516"/>
    <x v="4"/>
    <s v="rock"/>
  </r>
  <r>
    <n v="15230"/>
    <x v="0"/>
    <s v="US"/>
    <s v="USD"/>
    <n v="1393259107"/>
    <n v="1390667107"/>
    <x v="1830"/>
    <d v="2014-02-24T11:25:07"/>
    <b v="0"/>
    <n v="226"/>
    <b v="1"/>
    <s v="music/rock"/>
    <n v="1.0153333333333334"/>
    <n v="67.389380530973455"/>
    <x v="4"/>
    <s v="rock"/>
  </r>
  <r>
    <n v="1030"/>
    <x v="0"/>
    <s v="US"/>
    <s v="USD"/>
    <n v="1336866863"/>
    <n v="1335570863"/>
    <x v="1831"/>
    <d v="2012-05-12T18:54:23"/>
    <b v="0"/>
    <n v="14"/>
    <b v="1"/>
    <s v="music/rock"/>
    <n v="1.03"/>
    <n v="73.571428571428569"/>
    <x v="4"/>
    <s v="rock"/>
  </r>
  <r>
    <n v="500"/>
    <x v="0"/>
    <s v="US"/>
    <s v="USD"/>
    <n v="1299243427"/>
    <n v="1296651427"/>
    <x v="1832"/>
    <d v="2011-03-04T07:57:07"/>
    <b v="0"/>
    <n v="20"/>
    <b v="1"/>
    <s v="music/rock"/>
    <n v="1.4285714285714286"/>
    <n v="25"/>
    <x v="4"/>
    <s v="rock"/>
  </r>
  <r>
    <n v="1050"/>
    <x v="0"/>
    <s v="US"/>
    <s v="USD"/>
    <n v="1362211140"/>
    <n v="1359421403"/>
    <x v="1833"/>
    <d v="2013-03-02T02:59:00"/>
    <b v="0"/>
    <n v="25"/>
    <b v="1"/>
    <s v="music/rock"/>
    <n v="2.625"/>
    <n v="42"/>
    <x v="4"/>
    <s v="rock"/>
  </r>
  <r>
    <n v="11805"/>
    <x v="0"/>
    <s v="US"/>
    <s v="USD"/>
    <n v="1422140895"/>
    <n v="1418684895"/>
    <x v="1834"/>
    <d v="2015-01-24T18:08:15"/>
    <b v="0"/>
    <n v="90"/>
    <b v="1"/>
    <s v="music/rock"/>
    <n v="1.1805000000000001"/>
    <n v="131.16666666666666"/>
    <x v="4"/>
    <s v="rock"/>
  </r>
  <r>
    <n v="520"/>
    <x v="0"/>
    <s v="GB"/>
    <s v="GBP"/>
    <n v="1459439471"/>
    <n v="1456851071"/>
    <x v="1835"/>
    <d v="2016-03-31T10:51:11"/>
    <b v="0"/>
    <n v="11"/>
    <b v="1"/>
    <s v="music/rock"/>
    <n v="1.04"/>
    <n v="47.272727272727273"/>
    <x v="4"/>
    <s v="rock"/>
  </r>
  <r>
    <n v="10017"/>
    <x v="0"/>
    <s v="US"/>
    <s v="USD"/>
    <n v="1361129129"/>
    <n v="1359660329"/>
    <x v="1836"/>
    <d v="2013-02-17T14:25:29"/>
    <b v="0"/>
    <n v="55"/>
    <b v="1"/>
    <s v="music/rock"/>
    <n v="2.0034000000000001"/>
    <n v="182.12727272727273"/>
    <x v="4"/>
    <s v="rock"/>
  </r>
  <r>
    <n v="1841"/>
    <x v="0"/>
    <s v="US"/>
    <s v="USD"/>
    <n v="1332029335"/>
    <n v="1326848935"/>
    <x v="1837"/>
    <d v="2012-03-17T19:08:55"/>
    <b v="0"/>
    <n v="30"/>
    <b v="1"/>
    <s v="music/rock"/>
    <n v="3.0683333333333334"/>
    <n v="61.366666666666667"/>
    <x v="4"/>
    <s v="rock"/>
  </r>
  <r>
    <n v="1001.49"/>
    <x v="0"/>
    <s v="US"/>
    <s v="USD"/>
    <n v="1317438000"/>
    <n v="1314989557"/>
    <x v="1838"/>
    <d v="2011-09-30T22:00:00"/>
    <b v="0"/>
    <n v="28"/>
    <b v="1"/>
    <s v="music/rock"/>
    <n v="1.00149"/>
    <n v="35.767499999999998"/>
    <x v="4"/>
    <s v="rock"/>
  </r>
  <r>
    <n v="2053"/>
    <x v="0"/>
    <s v="US"/>
    <s v="USD"/>
    <n v="1475342382"/>
    <n v="1472750382"/>
    <x v="1839"/>
    <d v="2016-10-01T12:19:42"/>
    <b v="0"/>
    <n v="45"/>
    <b v="1"/>
    <s v="music/rock"/>
    <n v="2.0529999999999999"/>
    <n v="45.62222222222222"/>
    <x v="4"/>
    <s v="rock"/>
  </r>
  <r>
    <n v="980"/>
    <x v="0"/>
    <s v="US"/>
    <s v="USD"/>
    <n v="1367902740"/>
    <n v="1366251510"/>
    <x v="1840"/>
    <d v="2013-05-06T23:59:00"/>
    <b v="0"/>
    <n v="13"/>
    <b v="1"/>
    <s v="music/rock"/>
    <n v="1.0888888888888888"/>
    <n v="75.384615384615387"/>
    <x v="4"/>
    <s v="rock"/>
  </r>
  <r>
    <n v="2035"/>
    <x v="0"/>
    <s v="US"/>
    <s v="USD"/>
    <n v="1400561940"/>
    <n v="1397679445"/>
    <x v="1841"/>
    <d v="2014-05-19T23:59:00"/>
    <b v="0"/>
    <n v="40"/>
    <b v="1"/>
    <s v="music/rock"/>
    <n v="1.0175000000000001"/>
    <n v="50.875"/>
    <x v="4"/>
    <s v="rock"/>
  </r>
  <r>
    <n v="2505"/>
    <x v="0"/>
    <s v="US"/>
    <s v="USD"/>
    <n v="1425275940"/>
    <n v="1422371381"/>
    <x v="1842"/>
    <d v="2015-03-02T00:59:00"/>
    <b v="0"/>
    <n v="21"/>
    <b v="1"/>
    <s v="music/rock"/>
    <n v="1.2524999999999999"/>
    <n v="119.28571428571429"/>
    <x v="4"/>
    <s v="rock"/>
  </r>
  <r>
    <n v="12400.61"/>
    <x v="0"/>
    <s v="US"/>
    <s v="USD"/>
    <n v="1298245954"/>
    <n v="1295653954"/>
    <x v="1843"/>
    <d v="2011-02-20T18:52:34"/>
    <b v="0"/>
    <n v="134"/>
    <b v="1"/>
    <s v="music/rock"/>
    <n v="1.2400610000000001"/>
    <n v="92.541865671641801"/>
    <x v="4"/>
    <s v="rock"/>
  </r>
  <r>
    <n v="1521"/>
    <x v="0"/>
    <s v="US"/>
    <s v="USD"/>
    <n v="1307761200"/>
    <n v="1304464914"/>
    <x v="1844"/>
    <d v="2011-06-10T22:00:00"/>
    <b v="0"/>
    <n v="20"/>
    <b v="1"/>
    <s v="music/rock"/>
    <n v="1.014"/>
    <n v="76.05"/>
    <x v="4"/>
    <s v="rock"/>
  </r>
  <r>
    <n v="1000"/>
    <x v="0"/>
    <s v="US"/>
    <s v="USD"/>
    <n v="1466139300"/>
    <n v="1464854398"/>
    <x v="1845"/>
    <d v="2016-06-16T23:55:00"/>
    <b v="0"/>
    <n v="19"/>
    <b v="1"/>
    <s v="music/rock"/>
    <n v="1"/>
    <n v="52.631578947368418"/>
    <x v="4"/>
    <s v="rock"/>
  </r>
  <r>
    <n v="20689"/>
    <x v="0"/>
    <s v="US"/>
    <s v="USD"/>
    <n v="1355585777"/>
    <n v="1352993777"/>
    <x v="1846"/>
    <d v="2012-12-15T10:36:17"/>
    <b v="0"/>
    <n v="209"/>
    <b v="1"/>
    <s v="music/rock"/>
    <n v="1.3792666666666666"/>
    <n v="98.990430622009569"/>
    <x v="4"/>
    <s v="rock"/>
  </r>
  <r>
    <n v="3022"/>
    <x v="0"/>
    <s v="US"/>
    <s v="USD"/>
    <n v="1429594832"/>
    <n v="1427780432"/>
    <x v="1847"/>
    <d v="2015-04-21T00:40:32"/>
    <b v="0"/>
    <n v="38"/>
    <b v="1"/>
    <s v="music/rock"/>
    <n v="1.2088000000000001"/>
    <n v="79.526315789473685"/>
    <x v="4"/>
    <s v="rock"/>
  </r>
  <r>
    <n v="3221"/>
    <x v="0"/>
    <s v="US"/>
    <s v="USD"/>
    <n v="1312095540"/>
    <n v="1306608888"/>
    <x v="1848"/>
    <d v="2011-07-31T01:59:00"/>
    <b v="0"/>
    <n v="24"/>
    <b v="1"/>
    <s v="music/rock"/>
    <n v="1.0736666666666668"/>
    <n v="134.20833333333334"/>
    <x v="4"/>
    <s v="rock"/>
  </r>
  <r>
    <n v="301"/>
    <x v="0"/>
    <s v="US"/>
    <s v="USD"/>
    <n v="1350505059"/>
    <n v="1347913059"/>
    <x v="1849"/>
    <d v="2012-10-17T15:17:39"/>
    <b v="0"/>
    <n v="8"/>
    <b v="1"/>
    <s v="music/rock"/>
    <n v="1.0033333333333334"/>
    <n v="37.625"/>
    <x v="4"/>
    <s v="rock"/>
  </r>
  <r>
    <n v="9137"/>
    <x v="0"/>
    <s v="US"/>
    <s v="USD"/>
    <n v="1405033300"/>
    <n v="1402441300"/>
    <x v="1850"/>
    <d v="2014-07-10T18:01:40"/>
    <b v="0"/>
    <n v="179"/>
    <b v="1"/>
    <s v="music/rock"/>
    <n v="1.0152222222222222"/>
    <n v="51.044692737430168"/>
    <x v="4"/>
    <s v="rock"/>
  </r>
  <r>
    <n v="1301"/>
    <x v="0"/>
    <s v="US"/>
    <s v="USD"/>
    <n v="1406509200"/>
    <n v="1404769538"/>
    <x v="1851"/>
    <d v="2014-07-27T20:00:00"/>
    <b v="0"/>
    <n v="26"/>
    <b v="1"/>
    <s v="music/rock"/>
    <n v="1.0007692307692309"/>
    <n v="50.03846153846154"/>
    <x v="4"/>
    <s v="rock"/>
  </r>
  <r>
    <n v="17545"/>
    <x v="0"/>
    <s v="US"/>
    <s v="USD"/>
    <n v="1429920000"/>
    <n v="1426703452"/>
    <x v="1852"/>
    <d v="2015-04-24T19:00:00"/>
    <b v="0"/>
    <n v="131"/>
    <b v="1"/>
    <s v="music/rock"/>
    <n v="1.1696666666666666"/>
    <n v="133.93129770992365"/>
    <x v="4"/>
    <s v="rock"/>
  </r>
  <r>
    <n v="815"/>
    <x v="0"/>
    <s v="US"/>
    <s v="USD"/>
    <n v="1352860017"/>
    <n v="1348536417"/>
    <x v="1853"/>
    <d v="2012-11-13T21:26:57"/>
    <b v="0"/>
    <n v="14"/>
    <b v="1"/>
    <s v="music/rock"/>
    <n v="1.01875"/>
    <n v="58.214285714285715"/>
    <x v="4"/>
    <s v="rock"/>
  </r>
  <r>
    <n v="15318.55"/>
    <x v="0"/>
    <s v="US"/>
    <s v="USD"/>
    <n v="1369355437"/>
    <n v="1366763437"/>
    <x v="1854"/>
    <d v="2013-05-23T19:30:37"/>
    <b v="0"/>
    <n v="174"/>
    <b v="1"/>
    <s v="music/rock"/>
    <n v="1.0212366666666666"/>
    <n v="88.037643678160919"/>
    <x v="4"/>
    <s v="rock"/>
  </r>
  <r>
    <n v="13480.16"/>
    <x v="0"/>
    <s v="CA"/>
    <s v="CAD"/>
    <n v="1389012940"/>
    <n v="1385124940"/>
    <x v="1855"/>
    <d v="2014-01-06T07:55:40"/>
    <b v="0"/>
    <n v="191"/>
    <b v="1"/>
    <s v="music/rock"/>
    <n v="1.5405897142857143"/>
    <n v="70.576753926701571"/>
    <x v="4"/>
    <s v="rock"/>
  </r>
  <r>
    <n v="2025"/>
    <x v="0"/>
    <s v="US"/>
    <s v="USD"/>
    <n v="1405715472"/>
    <n v="1403901072"/>
    <x v="1856"/>
    <d v="2014-07-18T15:31:12"/>
    <b v="0"/>
    <n v="38"/>
    <b v="1"/>
    <s v="music/rock"/>
    <n v="1.0125"/>
    <n v="53.289473684210527"/>
    <x v="4"/>
    <s v="rock"/>
  </r>
  <r>
    <n v="3000"/>
    <x v="0"/>
    <s v="US"/>
    <s v="USD"/>
    <n v="1410546413"/>
    <n v="1407954413"/>
    <x v="1857"/>
    <d v="2014-09-12T13:26:53"/>
    <b v="0"/>
    <n v="22"/>
    <b v="1"/>
    <s v="music/rock"/>
    <n v="1"/>
    <n v="136.36363636363637"/>
    <x v="4"/>
    <s v="rock"/>
  </r>
  <r>
    <n v="6041.55"/>
    <x v="0"/>
    <s v="US"/>
    <s v="USD"/>
    <n v="1324014521"/>
    <n v="1318826921"/>
    <x v="1858"/>
    <d v="2011-12-16T00:48:41"/>
    <b v="0"/>
    <n v="149"/>
    <b v="1"/>
    <s v="music/rock"/>
    <n v="1.0874800874800874"/>
    <n v="40.547315436241611"/>
    <x v="4"/>
    <s v="rock"/>
  </r>
  <r>
    <n v="3955"/>
    <x v="0"/>
    <s v="US"/>
    <s v="USD"/>
    <n v="1316716129"/>
    <n v="1314124129"/>
    <x v="1859"/>
    <d v="2011-09-22T13:28:49"/>
    <b v="0"/>
    <n v="56"/>
    <b v="1"/>
    <s v="music/rock"/>
    <n v="1.3183333333333334"/>
    <n v="70.625"/>
    <x v="4"/>
    <s v="rock"/>
  </r>
  <r>
    <n v="1001"/>
    <x v="0"/>
    <s v="US"/>
    <s v="USD"/>
    <n v="1391706084"/>
    <n v="1389891684"/>
    <x v="1860"/>
    <d v="2014-02-06T12:01:24"/>
    <b v="0"/>
    <n v="19"/>
    <b v="1"/>
    <s v="music/rock"/>
    <n v="1.3346666666666667"/>
    <n v="52.684210526315788"/>
    <x v="4"/>
    <s v="rock"/>
  </r>
  <r>
    <n v="0"/>
    <x v="2"/>
    <s v="GB"/>
    <s v="GBP"/>
    <n v="1422256341"/>
    <n v="1419664341"/>
    <x v="1861"/>
    <d v="2015-01-26T02:12:21"/>
    <b v="0"/>
    <n v="0"/>
    <b v="0"/>
    <s v="games/mobile games"/>
    <n v="0"/>
    <s v="-"/>
    <x v="6"/>
    <s v="mobile games"/>
  </r>
  <r>
    <n v="1455"/>
    <x v="2"/>
    <s v="US"/>
    <s v="USD"/>
    <n v="1488958200"/>
    <n v="1484912974"/>
    <x v="1862"/>
    <d v="2017-03-08T02:30:00"/>
    <b v="0"/>
    <n v="16"/>
    <b v="0"/>
    <s v="games/mobile games"/>
    <n v="8.0833333333333326E-2"/>
    <n v="90.9375"/>
    <x v="6"/>
    <s v="mobile games"/>
  </r>
  <r>
    <n v="10"/>
    <x v="2"/>
    <s v="US"/>
    <s v="USD"/>
    <n v="1402600085"/>
    <n v="1400008085"/>
    <x v="1863"/>
    <d v="2014-06-12T14:08:05"/>
    <b v="0"/>
    <n v="2"/>
    <b v="0"/>
    <s v="games/mobile games"/>
    <n v="4.0000000000000001E-3"/>
    <n v="5"/>
    <x v="6"/>
    <s v="mobile games"/>
  </r>
  <r>
    <n v="2788"/>
    <x v="2"/>
    <s v="US"/>
    <s v="USD"/>
    <n v="1399223500"/>
    <n v="1396631500"/>
    <x v="1864"/>
    <d v="2014-05-04T12:11:40"/>
    <b v="0"/>
    <n v="48"/>
    <b v="0"/>
    <s v="games/mobile games"/>
    <n v="0.42892307692307691"/>
    <n v="58.083333333333336"/>
    <x v="6"/>
    <s v="mobile games"/>
  </r>
  <r>
    <n v="4"/>
    <x v="2"/>
    <s v="GB"/>
    <s v="GBP"/>
    <n v="1478425747"/>
    <n v="1475398147"/>
    <x v="1865"/>
    <d v="2016-11-06T04:49:07"/>
    <b v="0"/>
    <n v="2"/>
    <b v="0"/>
    <s v="games/mobile games"/>
    <n v="3.6363636363636364E-5"/>
    <n v="2"/>
    <x v="6"/>
    <s v="mobile games"/>
  </r>
  <r>
    <n v="125"/>
    <x v="2"/>
    <s v="US"/>
    <s v="USD"/>
    <n v="1488340800"/>
    <n v="1483768497"/>
    <x v="1866"/>
    <d v="2017-02-28T23:00:00"/>
    <b v="0"/>
    <n v="2"/>
    <b v="0"/>
    <s v="games/mobile games"/>
    <n v="5.0000000000000001E-3"/>
    <n v="62.5"/>
    <x v="6"/>
    <s v="mobile games"/>
  </r>
  <r>
    <n v="10"/>
    <x v="2"/>
    <s v="US"/>
    <s v="USD"/>
    <n v="1478383912"/>
    <n v="1475791912"/>
    <x v="1867"/>
    <d v="2016-11-05T17:11:52"/>
    <b v="0"/>
    <n v="1"/>
    <b v="0"/>
    <s v="games/mobile games"/>
    <n v="5.0000000000000001E-4"/>
    <n v="10"/>
    <x v="6"/>
    <s v="mobile games"/>
  </r>
  <r>
    <n v="1217"/>
    <x v="2"/>
    <s v="US"/>
    <s v="USD"/>
    <n v="1450166340"/>
    <n v="1448044925"/>
    <x v="1868"/>
    <d v="2015-12-15T02:59:00"/>
    <b v="0"/>
    <n v="17"/>
    <b v="0"/>
    <s v="games/mobile games"/>
    <n v="4.8680000000000001E-2"/>
    <n v="71.588235294117652"/>
    <x v="6"/>
    <s v="mobile games"/>
  </r>
  <r>
    <n v="0"/>
    <x v="2"/>
    <s v="US"/>
    <s v="USD"/>
    <n v="1483488249"/>
    <n v="1480896249"/>
    <x v="1869"/>
    <d v="2017-01-03T19:04:09"/>
    <b v="0"/>
    <n v="0"/>
    <b v="0"/>
    <s v="games/mobile games"/>
    <n v="0"/>
    <s v="-"/>
    <x v="6"/>
    <s v="mobile games"/>
  </r>
  <r>
    <n v="361"/>
    <x v="2"/>
    <s v="US"/>
    <s v="USD"/>
    <n v="1454213820"/>
    <n v="1451723535"/>
    <x v="1870"/>
    <d v="2016-01-30T23:17:00"/>
    <b v="0"/>
    <n v="11"/>
    <b v="0"/>
    <s v="games/mobile games"/>
    <n v="0.10314285714285715"/>
    <n v="32.81818181818182"/>
    <x v="6"/>
    <s v="mobile games"/>
  </r>
  <r>
    <n v="4666"/>
    <x v="2"/>
    <s v="US"/>
    <s v="USD"/>
    <n v="1416512901"/>
    <n v="1413053301"/>
    <x v="1871"/>
    <d v="2014-11-20T14:48:21"/>
    <b v="0"/>
    <n v="95"/>
    <b v="0"/>
    <s v="games/mobile games"/>
    <n v="0.7178461538461538"/>
    <n v="49.11578947368421"/>
    <x v="6"/>
    <s v="mobile games"/>
  </r>
  <r>
    <n v="212"/>
    <x v="2"/>
    <s v="US"/>
    <s v="USD"/>
    <n v="1435633602"/>
    <n v="1433041602"/>
    <x v="1872"/>
    <d v="2015-06-29T22:06:42"/>
    <b v="0"/>
    <n v="13"/>
    <b v="0"/>
    <s v="games/mobile games"/>
    <n v="1.06E-2"/>
    <n v="16.307692307692307"/>
    <x v="6"/>
    <s v="mobile games"/>
  </r>
  <r>
    <n v="36"/>
    <x v="2"/>
    <s v="CA"/>
    <s v="CAD"/>
    <n v="1436373900"/>
    <n v="1433861210"/>
    <x v="1873"/>
    <d v="2015-07-08T11:45:00"/>
    <b v="0"/>
    <n v="2"/>
    <b v="0"/>
    <s v="games/mobile games"/>
    <n v="4.4999999999999997E-3"/>
    <n v="18"/>
    <x v="6"/>
    <s v="mobile games"/>
  </r>
  <r>
    <n v="26"/>
    <x v="2"/>
    <s v="US"/>
    <s v="USD"/>
    <n v="1467155733"/>
    <n v="1465427733"/>
    <x v="1874"/>
    <d v="2016-06-28T18:15:33"/>
    <b v="0"/>
    <n v="2"/>
    <b v="0"/>
    <s v="games/mobile games"/>
    <n v="1.6249999999999999E-4"/>
    <n v="13"/>
    <x v="6"/>
    <s v="mobile games"/>
  </r>
  <r>
    <n v="51"/>
    <x v="2"/>
    <s v="US"/>
    <s v="USD"/>
    <n v="1470519308"/>
    <n v="1465335308"/>
    <x v="1875"/>
    <d v="2016-08-06T16:35:08"/>
    <b v="0"/>
    <n v="3"/>
    <b v="0"/>
    <s v="games/mobile games"/>
    <n v="5.1000000000000004E-3"/>
    <n v="17"/>
    <x v="6"/>
    <s v="mobile games"/>
  </r>
  <r>
    <n v="0"/>
    <x v="2"/>
    <s v="AU"/>
    <s v="AUD"/>
    <n v="1402901405"/>
    <n v="1400309405"/>
    <x v="1876"/>
    <d v="2014-06-16T01:50:05"/>
    <b v="0"/>
    <n v="0"/>
    <b v="0"/>
    <s v="games/mobile games"/>
    <n v="0"/>
    <s v="-"/>
    <x v="6"/>
    <s v="mobile games"/>
  </r>
  <r>
    <n v="0"/>
    <x v="2"/>
    <s v="US"/>
    <s v="USD"/>
    <n v="1425170525"/>
    <n v="1422664925"/>
    <x v="1877"/>
    <d v="2015-02-28T19:42:05"/>
    <b v="0"/>
    <n v="0"/>
    <b v="0"/>
    <s v="games/mobile games"/>
    <n v="0"/>
    <s v="-"/>
    <x v="6"/>
    <s v="mobile games"/>
  </r>
  <r>
    <n v="0"/>
    <x v="2"/>
    <s v="AU"/>
    <s v="AUD"/>
    <n v="1402618355"/>
    <n v="1400026355"/>
    <x v="1878"/>
    <d v="2014-06-12T19:12:35"/>
    <b v="0"/>
    <n v="0"/>
    <b v="0"/>
    <s v="games/mobile games"/>
    <n v="0"/>
    <s v="-"/>
    <x v="6"/>
    <s v="mobile games"/>
  </r>
  <r>
    <n v="6"/>
    <x v="2"/>
    <s v="ES"/>
    <s v="EUR"/>
    <n v="1457966129"/>
    <n v="1455377729"/>
    <x v="1879"/>
    <d v="2016-03-14T09:35:29"/>
    <b v="0"/>
    <n v="2"/>
    <b v="0"/>
    <s v="games/mobile games"/>
    <n v="1.1999999999999999E-3"/>
    <n v="3"/>
    <x v="6"/>
    <s v="mobile games"/>
  </r>
  <r>
    <n v="1004"/>
    <x v="2"/>
    <s v="GB"/>
    <s v="GBP"/>
    <n v="1459341380"/>
    <n v="1456839380"/>
    <x v="1880"/>
    <d v="2016-03-30T07:36:20"/>
    <b v="0"/>
    <n v="24"/>
    <b v="0"/>
    <s v="games/mobile games"/>
    <n v="0.20080000000000001"/>
    <n v="41.833333333333336"/>
    <x v="6"/>
    <s v="mobile games"/>
  </r>
  <r>
    <n v="3453.69"/>
    <x v="0"/>
    <s v="US"/>
    <s v="USD"/>
    <n v="1425955189"/>
    <n v="1423366789"/>
    <x v="1881"/>
    <d v="2015-03-09T21:39:49"/>
    <b v="0"/>
    <n v="70"/>
    <b v="1"/>
    <s v="music/indie rock"/>
    <n v="1.726845"/>
    <n v="49.338428571428572"/>
    <x v="4"/>
    <s v="indie rock"/>
  </r>
  <r>
    <n v="3380"/>
    <x v="0"/>
    <s v="US"/>
    <s v="USD"/>
    <n v="1341964080"/>
    <n v="1339109212"/>
    <x v="1882"/>
    <d v="2012-07-10T18:48:00"/>
    <b v="0"/>
    <n v="81"/>
    <b v="1"/>
    <s v="music/indie rock"/>
    <n v="1.008955223880597"/>
    <n v="41.728395061728392"/>
    <x v="4"/>
    <s v="indie rock"/>
  </r>
  <r>
    <n v="1047"/>
    <x v="0"/>
    <s v="US"/>
    <s v="USD"/>
    <n v="1333921508"/>
    <n v="1331333108"/>
    <x v="1883"/>
    <d v="2012-04-08T16:45:08"/>
    <b v="0"/>
    <n v="32"/>
    <b v="1"/>
    <s v="music/indie rock"/>
    <n v="1.0480480480480481"/>
    <n v="32.71875"/>
    <x v="4"/>
    <s v="indie rock"/>
  </r>
  <r>
    <n v="1351"/>
    <x v="0"/>
    <s v="US"/>
    <s v="USD"/>
    <n v="1354017600"/>
    <n v="1350967535"/>
    <x v="1884"/>
    <d v="2012-11-27T07:00:00"/>
    <b v="0"/>
    <n v="26"/>
    <b v="1"/>
    <s v="music/indie rock"/>
    <n v="1.351"/>
    <n v="51.96153846153846"/>
    <x v="4"/>
    <s v="indie rock"/>
  </r>
  <r>
    <n v="5322"/>
    <x v="0"/>
    <s v="US"/>
    <s v="USD"/>
    <n v="1344636000"/>
    <n v="1341800110"/>
    <x v="1885"/>
    <d v="2012-08-10T17:00:00"/>
    <b v="0"/>
    <n v="105"/>
    <b v="1"/>
    <s v="music/indie rock"/>
    <n v="1.1632786885245903"/>
    <n v="50.685714285714283"/>
    <x v="4"/>
    <s v="indie rock"/>
  </r>
  <r>
    <n v="1225"/>
    <x v="0"/>
    <s v="US"/>
    <s v="USD"/>
    <n v="1415832338"/>
    <n v="1413236738"/>
    <x v="1886"/>
    <d v="2014-11-12T17:45:38"/>
    <b v="0"/>
    <n v="29"/>
    <b v="1"/>
    <s v="music/indie rock"/>
    <n v="1.0208333333333333"/>
    <n v="42.241379310344826"/>
    <x v="4"/>
    <s v="indie rock"/>
  </r>
  <r>
    <n v="3335"/>
    <x v="0"/>
    <s v="ES"/>
    <s v="EUR"/>
    <n v="1449178200"/>
    <n v="1447614732"/>
    <x v="1887"/>
    <d v="2015-12-03T16:30:00"/>
    <b v="0"/>
    <n v="8"/>
    <b v="1"/>
    <s v="music/indie rock"/>
    <n v="1.1116666666666666"/>
    <n v="416.875"/>
    <x v="4"/>
    <s v="indie rock"/>
  </r>
  <r>
    <n v="4152"/>
    <x v="0"/>
    <s v="US"/>
    <s v="USD"/>
    <n v="1275368340"/>
    <n v="1272692732"/>
    <x v="1888"/>
    <d v="2010-05-31T23:59:00"/>
    <b v="0"/>
    <n v="89"/>
    <b v="1"/>
    <s v="music/indie rock"/>
    <n v="1.6608000000000001"/>
    <n v="46.651685393258425"/>
    <x v="4"/>
    <s v="indie rock"/>
  </r>
  <r>
    <n v="2132"/>
    <x v="0"/>
    <s v="US"/>
    <s v="USD"/>
    <n v="1363024946"/>
    <n v="1359140546"/>
    <x v="1889"/>
    <d v="2013-03-11T13:02:26"/>
    <b v="0"/>
    <n v="44"/>
    <b v="1"/>
    <s v="music/indie rock"/>
    <n v="1.0660000000000001"/>
    <n v="48.454545454545453"/>
    <x v="4"/>
    <s v="indie rock"/>
  </r>
  <r>
    <n v="17350.13"/>
    <x v="0"/>
    <s v="US"/>
    <s v="USD"/>
    <n v="1355597528"/>
    <n v="1353005528"/>
    <x v="1890"/>
    <d v="2012-12-15T13:52:08"/>
    <b v="0"/>
    <n v="246"/>
    <b v="1"/>
    <s v="music/indie rock"/>
    <n v="1.4458441666666668"/>
    <n v="70.5289837398374"/>
    <x v="4"/>
    <s v="indie rock"/>
  </r>
  <r>
    <n v="10555"/>
    <x v="0"/>
    <s v="US"/>
    <s v="USD"/>
    <n v="1279778400"/>
    <n v="1275851354"/>
    <x v="1891"/>
    <d v="2010-07-22T01:00:00"/>
    <b v="0"/>
    <n v="120"/>
    <b v="1"/>
    <s v="music/indie rock"/>
    <n v="1.0555000000000001"/>
    <n v="87.958333333333329"/>
    <x v="4"/>
    <s v="indie rock"/>
  </r>
  <r>
    <n v="683"/>
    <x v="0"/>
    <s v="US"/>
    <s v="USD"/>
    <n v="1307459881"/>
    <n v="1304867881"/>
    <x v="1892"/>
    <d v="2011-06-07T10:18:01"/>
    <b v="0"/>
    <n v="26"/>
    <b v="1"/>
    <s v="music/indie rock"/>
    <n v="1.3660000000000001"/>
    <n v="26.26923076923077"/>
    <x v="4"/>
    <s v="indie rock"/>
  </r>
  <r>
    <n v="2600"/>
    <x v="0"/>
    <s v="US"/>
    <s v="USD"/>
    <n v="1302926340"/>
    <n v="1301524585"/>
    <x v="1893"/>
    <d v="2011-04-15T22:59:00"/>
    <b v="0"/>
    <n v="45"/>
    <b v="1"/>
    <s v="music/indie rock"/>
    <n v="1.04"/>
    <n v="57.777777777777779"/>
    <x v="4"/>
    <s v="indie rock"/>
  </r>
  <r>
    <n v="1145"/>
    <x v="0"/>
    <s v="US"/>
    <s v="USD"/>
    <n v="1329082983"/>
    <n v="1326404583"/>
    <x v="1894"/>
    <d v="2012-02-12T16:43:03"/>
    <b v="0"/>
    <n v="20"/>
    <b v="1"/>
    <s v="music/indie rock"/>
    <n v="1.145"/>
    <n v="57.25"/>
    <x v="4"/>
    <s v="indie rock"/>
  </r>
  <r>
    <n v="9228"/>
    <x v="0"/>
    <s v="US"/>
    <s v="USD"/>
    <n v="1445363722"/>
    <n v="1442771722"/>
    <x v="1895"/>
    <d v="2015-10-20T12:55:22"/>
    <b v="0"/>
    <n v="47"/>
    <b v="1"/>
    <s v="music/indie rock"/>
    <n v="1.0171957671957672"/>
    <n v="196.34042553191489"/>
    <x v="4"/>
    <s v="indie rock"/>
  </r>
  <r>
    <n v="559"/>
    <x v="0"/>
    <s v="US"/>
    <s v="USD"/>
    <n v="1334250165"/>
    <n v="1331658165"/>
    <x v="1896"/>
    <d v="2012-04-12T12:02:45"/>
    <b v="0"/>
    <n v="13"/>
    <b v="1"/>
    <s v="music/indie rock"/>
    <n v="1.2394678492239468"/>
    <n v="43"/>
    <x v="4"/>
    <s v="indie rock"/>
  </r>
  <r>
    <n v="6506"/>
    <x v="0"/>
    <s v="US"/>
    <s v="USD"/>
    <n v="1393966800"/>
    <n v="1392040806"/>
    <x v="1897"/>
    <d v="2014-03-04T16:00:00"/>
    <b v="0"/>
    <n v="183"/>
    <b v="1"/>
    <s v="music/indie rock"/>
    <n v="1.0245669291338582"/>
    <n v="35.551912568306008"/>
    <x v="4"/>
    <s v="indie rock"/>
  </r>
  <r>
    <n v="1445"/>
    <x v="0"/>
    <s v="US"/>
    <s v="USD"/>
    <n v="1454349600"/>
    <n v="1451277473"/>
    <x v="1898"/>
    <d v="2016-02-01T13:00:00"/>
    <b v="0"/>
    <n v="21"/>
    <b v="1"/>
    <s v="music/indie rock"/>
    <n v="1.4450000000000001"/>
    <n v="68.80952380952381"/>
    <x v="4"/>
    <s v="indie rock"/>
  </r>
  <r>
    <n v="1200"/>
    <x v="0"/>
    <s v="US"/>
    <s v="USD"/>
    <n v="1427319366"/>
    <n v="1424730966"/>
    <x v="1899"/>
    <d v="2015-03-25T16:36:06"/>
    <b v="0"/>
    <n v="42"/>
    <b v="1"/>
    <s v="music/indie rock"/>
    <n v="1.3333333333333333"/>
    <n v="28.571428571428573"/>
    <x v="4"/>
    <s v="indie rock"/>
  </r>
  <r>
    <n v="2734.11"/>
    <x v="0"/>
    <s v="US"/>
    <s v="USD"/>
    <n v="1349517540"/>
    <n v="1347137731"/>
    <x v="1900"/>
    <d v="2012-10-06T04:59:00"/>
    <b v="0"/>
    <n v="54"/>
    <b v="1"/>
    <s v="music/indie rock"/>
    <n v="1.0936440000000001"/>
    <n v="50.631666666666668"/>
    <x v="4"/>
    <s v="indie rock"/>
  </r>
  <r>
    <n v="2670"/>
    <x v="2"/>
    <s v="GB"/>
    <s v="GBP"/>
    <n v="1432299600"/>
    <n v="1429707729"/>
    <x v="1901"/>
    <d v="2015-05-22T08:00:00"/>
    <b v="0"/>
    <n v="25"/>
    <b v="0"/>
    <s v="technology/gadgets"/>
    <n v="2.696969696969697E-2"/>
    <n v="106.8"/>
    <x v="2"/>
    <s v="gadgets"/>
  </r>
  <r>
    <n v="12"/>
    <x v="2"/>
    <s v="NL"/>
    <s v="EUR"/>
    <n v="1425495447"/>
    <n v="1422903447"/>
    <x v="1902"/>
    <d v="2015-03-04T13:57:27"/>
    <b v="0"/>
    <n v="3"/>
    <b v="0"/>
    <s v="technology/gadgets"/>
    <n v="1.2E-2"/>
    <n v="4"/>
    <x v="2"/>
    <s v="gadgets"/>
  </r>
  <r>
    <n v="1398"/>
    <x v="2"/>
    <s v="US"/>
    <s v="USD"/>
    <n v="1485541791"/>
    <n v="1480357791"/>
    <x v="1903"/>
    <d v="2017-01-27T13:29:51"/>
    <b v="0"/>
    <n v="41"/>
    <b v="0"/>
    <s v="technology/gadgets"/>
    <n v="0.46600000000000003"/>
    <n v="34.097560975609753"/>
    <x v="2"/>
    <s v="gadgets"/>
  </r>
  <r>
    <n v="50"/>
    <x v="2"/>
    <s v="US"/>
    <s v="USD"/>
    <n v="1451752021"/>
    <n v="1447864021"/>
    <x v="1904"/>
    <d v="2016-01-02T11:27:01"/>
    <b v="0"/>
    <n v="2"/>
    <b v="0"/>
    <s v="technology/gadgets"/>
    <n v="1E-3"/>
    <n v="25"/>
    <x v="2"/>
    <s v="gadgets"/>
  </r>
  <r>
    <n v="42"/>
    <x v="2"/>
    <s v="US"/>
    <s v="USD"/>
    <n v="1410127994"/>
    <n v="1407535994"/>
    <x v="1905"/>
    <d v="2014-09-07T17:13:14"/>
    <b v="0"/>
    <n v="4"/>
    <b v="0"/>
    <s v="technology/gadgets"/>
    <n v="1.6800000000000001E-3"/>
    <n v="10.5"/>
    <x v="2"/>
    <s v="gadgets"/>
  </r>
  <r>
    <n v="21380"/>
    <x v="2"/>
    <s v="US"/>
    <s v="USD"/>
    <n v="1466697983"/>
    <n v="1464105983"/>
    <x v="1906"/>
    <d v="2016-06-23T11:06:23"/>
    <b v="0"/>
    <n v="99"/>
    <b v="0"/>
    <s v="technology/gadgets"/>
    <n v="0.42759999999999998"/>
    <n v="215.95959595959596"/>
    <x v="2"/>
    <s v="gadgets"/>
  </r>
  <r>
    <n v="85"/>
    <x v="2"/>
    <s v="US"/>
    <s v="USD"/>
    <n v="1400853925"/>
    <n v="1399557925"/>
    <x v="1907"/>
    <d v="2014-05-23T09:05:25"/>
    <b v="0"/>
    <n v="4"/>
    <b v="0"/>
    <s v="technology/gadgets"/>
    <n v="2.8333333333333335E-3"/>
    <n v="21.25"/>
    <x v="2"/>
    <s v="gadgets"/>
  </r>
  <r>
    <n v="433"/>
    <x v="2"/>
    <s v="US"/>
    <s v="USD"/>
    <n v="1483048900"/>
    <n v="1480456900"/>
    <x v="1908"/>
    <d v="2016-12-29T17:01:40"/>
    <b v="0"/>
    <n v="4"/>
    <b v="0"/>
    <s v="technology/gadgets"/>
    <n v="1.7319999999999999E-2"/>
    <n v="108.25"/>
    <x v="2"/>
    <s v="gadgets"/>
  </r>
  <r>
    <n v="4939"/>
    <x v="2"/>
    <s v="US"/>
    <s v="USD"/>
    <n v="1414059479"/>
    <n v="1411467479"/>
    <x v="1909"/>
    <d v="2014-10-23T05:17:59"/>
    <b v="0"/>
    <n v="38"/>
    <b v="0"/>
    <s v="technology/gadgets"/>
    <n v="0.14111428571428572"/>
    <n v="129.97368421052633"/>
    <x v="2"/>
    <s v="gadgets"/>
  </r>
  <r>
    <n v="33486"/>
    <x v="2"/>
    <s v="NL"/>
    <s v="EUR"/>
    <n v="1446331500"/>
    <n v="1442531217"/>
    <x v="1910"/>
    <d v="2015-10-31T17:45:00"/>
    <b v="0"/>
    <n v="285"/>
    <b v="0"/>
    <s v="technology/gadgets"/>
    <n v="0.39395294117647056"/>
    <n v="117.49473684210527"/>
    <x v="2"/>
    <s v="gadgets"/>
  </r>
  <r>
    <n v="10"/>
    <x v="2"/>
    <s v="NZ"/>
    <s v="NZD"/>
    <n v="1407545334"/>
    <n v="1404953334"/>
    <x v="1911"/>
    <d v="2014-08-08T19:48:54"/>
    <b v="0"/>
    <n v="1"/>
    <b v="0"/>
    <s v="technology/gadgets"/>
    <n v="2.3529411764705883E-4"/>
    <n v="10"/>
    <x v="2"/>
    <s v="gadgets"/>
  </r>
  <r>
    <n v="2965"/>
    <x v="2"/>
    <s v="US"/>
    <s v="USD"/>
    <n v="1433395560"/>
    <n v="1430803560"/>
    <x v="1912"/>
    <d v="2015-06-04T00:26:00"/>
    <b v="0"/>
    <n v="42"/>
    <b v="0"/>
    <s v="technology/gadgets"/>
    <n v="0.59299999999999997"/>
    <n v="70.595238095238102"/>
    <x v="2"/>
    <s v="gadgets"/>
  </r>
  <r>
    <n v="637"/>
    <x v="2"/>
    <s v="GB"/>
    <s v="GBP"/>
    <n v="1412770578"/>
    <n v="1410178578"/>
    <x v="1913"/>
    <d v="2014-10-08T07:16:18"/>
    <b v="0"/>
    <n v="26"/>
    <b v="0"/>
    <s v="technology/gadgets"/>
    <n v="1.3270833333333334E-2"/>
    <n v="24.5"/>
    <x v="2"/>
    <s v="gadgets"/>
  </r>
  <r>
    <n v="60"/>
    <x v="2"/>
    <s v="US"/>
    <s v="USD"/>
    <n v="1414814340"/>
    <n v="1413519073"/>
    <x v="1914"/>
    <d v="2014-10-31T22:59:00"/>
    <b v="0"/>
    <n v="2"/>
    <b v="0"/>
    <s v="technology/gadgets"/>
    <n v="9.0090090090090086E-2"/>
    <n v="30"/>
    <x v="2"/>
    <s v="gadgets"/>
  </r>
  <r>
    <n v="8"/>
    <x v="2"/>
    <s v="US"/>
    <s v="USD"/>
    <n v="1409620222"/>
    <n v="1407892222"/>
    <x v="1915"/>
    <d v="2014-09-01T20:10:22"/>
    <b v="0"/>
    <n v="4"/>
    <b v="0"/>
    <s v="technology/gadgets"/>
    <n v="1.6E-2"/>
    <n v="2"/>
    <x v="2"/>
    <s v="gadgets"/>
  </r>
  <r>
    <n v="102"/>
    <x v="2"/>
    <s v="US"/>
    <s v="USD"/>
    <n v="1478542375"/>
    <n v="1476378775"/>
    <x v="1916"/>
    <d v="2016-11-07T13:12:55"/>
    <b v="0"/>
    <n v="6"/>
    <b v="0"/>
    <s v="technology/gadgets"/>
    <n v="5.1000000000000004E-3"/>
    <n v="17"/>
    <x v="2"/>
    <s v="gadgets"/>
  </r>
  <r>
    <n v="205025"/>
    <x v="2"/>
    <s v="HK"/>
    <s v="HKD"/>
    <n v="1486708133"/>
    <n v="1484116133"/>
    <x v="1917"/>
    <d v="2017-02-10T01:28:53"/>
    <b v="0"/>
    <n v="70"/>
    <b v="0"/>
    <s v="technology/gadgets"/>
    <n v="0.52570512820512816"/>
    <n v="2928.9285714285716"/>
    <x v="2"/>
    <s v="gadgets"/>
  </r>
  <r>
    <n v="260"/>
    <x v="2"/>
    <s v="US"/>
    <s v="USD"/>
    <n v="1407869851"/>
    <n v="1404845851"/>
    <x v="1918"/>
    <d v="2014-08-12T13:57:31"/>
    <b v="0"/>
    <n v="9"/>
    <b v="0"/>
    <s v="technology/gadgets"/>
    <n v="1.04E-2"/>
    <n v="28.888888888888889"/>
    <x v="2"/>
    <s v="gadgets"/>
  </r>
  <r>
    <n v="237"/>
    <x v="2"/>
    <s v="US"/>
    <s v="USD"/>
    <n v="1432069249"/>
    <n v="1429477249"/>
    <x v="1919"/>
    <d v="2015-05-19T16:00:49"/>
    <b v="0"/>
    <n v="8"/>
    <b v="0"/>
    <s v="technology/gadgets"/>
    <n v="0.47399999999999998"/>
    <n v="29.625"/>
    <x v="2"/>
    <s v="gadgets"/>
  </r>
  <r>
    <n v="4303"/>
    <x v="2"/>
    <s v="GB"/>
    <s v="GBP"/>
    <n v="1445468400"/>
    <n v="1443042061"/>
    <x v="1920"/>
    <d v="2015-10-21T18:00:00"/>
    <b v="0"/>
    <n v="105"/>
    <b v="0"/>
    <s v="technology/gadgets"/>
    <n v="0.43030000000000002"/>
    <n v="40.980952380952381"/>
    <x v="2"/>
    <s v="gadgets"/>
  </r>
  <r>
    <n v="2052"/>
    <x v="0"/>
    <s v="US"/>
    <s v="USD"/>
    <n v="1342243143"/>
    <n v="1339651143"/>
    <x v="1921"/>
    <d v="2012-07-14T00:19:03"/>
    <b v="0"/>
    <n v="38"/>
    <b v="1"/>
    <s v="music/indie rock"/>
    <n v="1.3680000000000001"/>
    <n v="54"/>
    <x v="4"/>
    <s v="indie rock"/>
  </r>
  <r>
    <n v="2311"/>
    <x v="0"/>
    <s v="US"/>
    <s v="USD"/>
    <n v="1386828507"/>
    <n v="1384236507"/>
    <x v="1922"/>
    <d v="2013-12-12T01:08:27"/>
    <b v="0"/>
    <n v="64"/>
    <b v="1"/>
    <s v="music/indie rock"/>
    <n v="1.1555"/>
    <n v="36.109375"/>
    <x v="4"/>
    <s v="indie rock"/>
  </r>
  <r>
    <n v="301"/>
    <x v="0"/>
    <s v="US"/>
    <s v="USD"/>
    <n v="1317099540"/>
    <n v="1313612532"/>
    <x v="1923"/>
    <d v="2011-09-26T23:59:00"/>
    <b v="0"/>
    <n v="13"/>
    <b v="1"/>
    <s v="music/indie rock"/>
    <n v="2.4079999999999999"/>
    <n v="23.153846153846153"/>
    <x v="4"/>
    <s v="indie rock"/>
  </r>
  <r>
    <n v="3432"/>
    <x v="0"/>
    <s v="US"/>
    <s v="USD"/>
    <n v="1389814380"/>
    <n v="1387390555"/>
    <x v="1924"/>
    <d v="2014-01-15T14:33:00"/>
    <b v="0"/>
    <n v="33"/>
    <b v="1"/>
    <s v="music/indie rock"/>
    <n v="1.1439999999999999"/>
    <n v="104"/>
    <x v="4"/>
    <s v="indie rock"/>
  </r>
  <r>
    <n v="1655"/>
    <x v="0"/>
    <s v="US"/>
    <s v="USD"/>
    <n v="1381449600"/>
    <n v="1379540288"/>
    <x v="1925"/>
    <d v="2013-10-10T19:00:00"/>
    <b v="0"/>
    <n v="52"/>
    <b v="1"/>
    <s v="music/indie rock"/>
    <n v="1.1033333333333333"/>
    <n v="31.826923076923077"/>
    <x v="4"/>
    <s v="indie rock"/>
  </r>
  <r>
    <n v="2930.69"/>
    <x v="0"/>
    <s v="US"/>
    <s v="USD"/>
    <n v="1288657560"/>
    <n v="1286319256"/>
    <x v="1926"/>
    <d v="2010-11-01T19:26:00"/>
    <b v="0"/>
    <n v="107"/>
    <b v="1"/>
    <s v="music/indie rock"/>
    <n v="1.9537933333333333"/>
    <n v="27.3896261682243"/>
    <x v="4"/>
    <s v="indie rock"/>
  </r>
  <r>
    <n v="620"/>
    <x v="0"/>
    <s v="US"/>
    <s v="USD"/>
    <n v="1331182740"/>
    <n v="1329856839"/>
    <x v="1927"/>
    <d v="2012-03-07T23:59:00"/>
    <b v="0"/>
    <n v="11"/>
    <b v="1"/>
    <s v="music/indie rock"/>
    <n v="1.0333333333333334"/>
    <n v="56.363636363636367"/>
    <x v="4"/>
    <s v="indie rock"/>
  </r>
  <r>
    <n v="2630"/>
    <x v="0"/>
    <s v="US"/>
    <s v="USD"/>
    <n v="1367940794"/>
    <n v="1365348794"/>
    <x v="1928"/>
    <d v="2013-05-07T10:33:14"/>
    <b v="0"/>
    <n v="34"/>
    <b v="1"/>
    <s v="music/indie rock"/>
    <n v="1.031372549019608"/>
    <n v="77.352941176470594"/>
    <x v="4"/>
    <s v="indie rock"/>
  </r>
  <r>
    <n v="3210"/>
    <x v="0"/>
    <s v="US"/>
    <s v="USD"/>
    <n v="1309825866"/>
    <n v="1306197066"/>
    <x v="1929"/>
    <d v="2011-07-04T19:31:06"/>
    <b v="0"/>
    <n v="75"/>
    <b v="1"/>
    <s v="music/indie rock"/>
    <n v="1.003125"/>
    <n v="42.8"/>
    <x v="4"/>
    <s v="indie rock"/>
  </r>
  <r>
    <n v="1270"/>
    <x v="0"/>
    <s v="US"/>
    <s v="USD"/>
    <n v="1373203482"/>
    <n v="1368019482"/>
    <x v="1930"/>
    <d v="2013-07-07T08:24:42"/>
    <b v="0"/>
    <n v="26"/>
    <b v="1"/>
    <s v="music/indie rock"/>
    <n v="1.27"/>
    <n v="48.846153846153847"/>
    <x v="4"/>
    <s v="indie rock"/>
  </r>
  <r>
    <n v="2412.02"/>
    <x v="0"/>
    <s v="US"/>
    <s v="USD"/>
    <n v="1337657400"/>
    <n v="1336512309"/>
    <x v="1931"/>
    <d v="2012-05-21T22:30:00"/>
    <b v="0"/>
    <n v="50"/>
    <b v="1"/>
    <s v="music/indie rock"/>
    <n v="1.20601"/>
    <n v="48.240400000000001"/>
    <x v="4"/>
    <s v="indie rock"/>
  </r>
  <r>
    <n v="5617"/>
    <x v="0"/>
    <s v="US"/>
    <s v="USD"/>
    <n v="1327433173"/>
    <n v="1325618773"/>
    <x v="1932"/>
    <d v="2012-01-24T14:26:13"/>
    <b v="0"/>
    <n v="80"/>
    <b v="1"/>
    <s v="music/indie rock"/>
    <n v="1.0699047619047619"/>
    <n v="70.212500000000006"/>
    <x v="4"/>
    <s v="indie rock"/>
  </r>
  <r>
    <n v="10346"/>
    <x v="0"/>
    <s v="US"/>
    <s v="USD"/>
    <n v="1411787307"/>
    <n v="1409195307"/>
    <x v="1933"/>
    <d v="2014-09-26T22:08:27"/>
    <b v="0"/>
    <n v="110"/>
    <b v="1"/>
    <s v="music/indie rock"/>
    <n v="1.7243333333333333"/>
    <n v="94.054545454545448"/>
    <x v="4"/>
    <s v="indie rock"/>
  </r>
  <r>
    <n v="6181"/>
    <x v="0"/>
    <s v="US"/>
    <s v="USD"/>
    <n v="1324789200"/>
    <n v="1321649321"/>
    <x v="1934"/>
    <d v="2011-12-25T00:00:00"/>
    <b v="0"/>
    <n v="77"/>
    <b v="1"/>
    <s v="music/indie rock"/>
    <n v="1.2362"/>
    <n v="80.272727272727266"/>
    <x v="4"/>
    <s v="indie rock"/>
  </r>
  <r>
    <n v="2710"/>
    <x v="0"/>
    <s v="US"/>
    <s v="USD"/>
    <n v="1403326740"/>
    <n v="1400106171"/>
    <x v="1935"/>
    <d v="2014-06-20T23:59:00"/>
    <b v="0"/>
    <n v="50"/>
    <b v="1"/>
    <s v="music/indie rock"/>
    <n v="1.0840000000000001"/>
    <n v="54.2"/>
    <x v="4"/>
    <s v="indie rock"/>
  </r>
  <r>
    <n v="8739.01"/>
    <x v="0"/>
    <s v="US"/>
    <s v="USD"/>
    <n v="1323151140"/>
    <n v="1320528070"/>
    <x v="1936"/>
    <d v="2011-12-06T00:59:00"/>
    <b v="0"/>
    <n v="145"/>
    <b v="1"/>
    <s v="music/indie rock"/>
    <n v="1.1652013333333333"/>
    <n v="60.26903448275862"/>
    <x v="4"/>
    <s v="indie rock"/>
  </r>
  <r>
    <n v="1123.47"/>
    <x v="0"/>
    <s v="US"/>
    <s v="USD"/>
    <n v="1339732740"/>
    <n v="1338346281"/>
    <x v="1937"/>
    <d v="2012-06-14T22:59:00"/>
    <b v="0"/>
    <n v="29"/>
    <b v="1"/>
    <s v="music/indie rock"/>
    <n v="1.8724499999999999"/>
    <n v="38.740344827586206"/>
    <x v="4"/>
    <s v="indie rock"/>
  </r>
  <r>
    <n v="17390"/>
    <x v="0"/>
    <s v="US"/>
    <s v="USD"/>
    <n v="1372741200"/>
    <n v="1370067231"/>
    <x v="1938"/>
    <d v="2013-07-02T00:00:00"/>
    <b v="0"/>
    <n v="114"/>
    <b v="1"/>
    <s v="music/indie rock"/>
    <n v="1.1593333333333333"/>
    <n v="152.54385964912279"/>
    <x v="4"/>
    <s v="indie rock"/>
  </r>
  <r>
    <n v="11070"/>
    <x v="0"/>
    <s v="US"/>
    <s v="USD"/>
    <n v="1362955108"/>
    <n v="1360366708"/>
    <x v="1939"/>
    <d v="2013-03-10T17:38:28"/>
    <b v="0"/>
    <n v="96"/>
    <b v="1"/>
    <s v="music/indie rock"/>
    <n v="1.107"/>
    <n v="115.3125"/>
    <x v="4"/>
    <s v="indie rock"/>
  </r>
  <r>
    <n v="1111"/>
    <x v="0"/>
    <s v="US"/>
    <s v="USD"/>
    <n v="1308110340"/>
    <n v="1304770233"/>
    <x v="1940"/>
    <d v="2011-06-14T22:59:00"/>
    <b v="0"/>
    <n v="31"/>
    <b v="1"/>
    <s v="music/indie rock"/>
    <n v="1.7092307692307693"/>
    <n v="35.838709677419352"/>
    <x v="4"/>
    <s v="indie rock"/>
  </r>
  <r>
    <n v="315295.89"/>
    <x v="0"/>
    <s v="US"/>
    <s v="USD"/>
    <n v="1400137131"/>
    <n v="1397545131"/>
    <x v="1941"/>
    <d v="2014-05-15T01:58:51"/>
    <b v="1"/>
    <n v="4883"/>
    <b v="1"/>
    <s v="technology/hardware"/>
    <n v="1.2611835600000001"/>
    <n v="64.570118779438872"/>
    <x v="2"/>
    <s v="hardware"/>
  </r>
  <r>
    <n v="8306.42"/>
    <x v="0"/>
    <s v="US"/>
    <s v="USD"/>
    <n v="1309809140"/>
    <n v="1302033140"/>
    <x v="1942"/>
    <d v="2011-07-04T14:52:20"/>
    <b v="1"/>
    <n v="95"/>
    <b v="1"/>
    <s v="technology/hardware"/>
    <n v="1.3844033333333334"/>
    <n v="87.436000000000007"/>
    <x v="2"/>
    <s v="hardware"/>
  </r>
  <r>
    <n v="170525"/>
    <x v="0"/>
    <s v="US"/>
    <s v="USD"/>
    <n v="1470896916"/>
    <n v="1467008916"/>
    <x v="1943"/>
    <d v="2016-08-11T01:28:36"/>
    <b v="1"/>
    <n v="2478"/>
    <b v="1"/>
    <s v="technology/hardware"/>
    <n v="17.052499999999998"/>
    <n v="68.815577078288939"/>
    <x v="2"/>
    <s v="hardware"/>
  </r>
  <r>
    <n v="315222.2"/>
    <x v="0"/>
    <s v="US"/>
    <s v="USD"/>
    <n v="1398952890"/>
    <n v="1396360890"/>
    <x v="1944"/>
    <d v="2014-05-01T09:01:30"/>
    <b v="1"/>
    <n v="1789"/>
    <b v="1"/>
    <s v="technology/hardware"/>
    <n v="7.8805550000000002"/>
    <n v="176.200223588597"/>
    <x v="2"/>
    <s v="hardware"/>
  </r>
  <r>
    <n v="348018"/>
    <x v="0"/>
    <s v="ES"/>
    <s v="EUR"/>
    <n v="1436680958"/>
    <n v="1433224958"/>
    <x v="1945"/>
    <d v="2015-07-12T01:02:38"/>
    <b v="1"/>
    <n v="680"/>
    <b v="1"/>
    <s v="technology/hardware"/>
    <n v="3.4801799999999998"/>
    <n v="511.79117647058825"/>
    <x v="2"/>
    <s v="hardware"/>
  </r>
  <r>
    <n v="11231"/>
    <x v="0"/>
    <s v="US"/>
    <s v="USD"/>
    <n v="1397961361"/>
    <n v="1392780961"/>
    <x v="1946"/>
    <d v="2014-04-19T21:36:01"/>
    <b v="1"/>
    <n v="70"/>
    <b v="1"/>
    <s v="technology/hardware"/>
    <n v="1.4974666666666667"/>
    <n v="160.44285714285715"/>
    <x v="2"/>
    <s v="hardware"/>
  </r>
  <r>
    <n v="805.07"/>
    <x v="0"/>
    <s v="US"/>
    <s v="USD"/>
    <n v="1258955940"/>
    <n v="1255730520"/>
    <x v="1947"/>
    <d v="2009-11-23T00:59:00"/>
    <b v="1"/>
    <n v="23"/>
    <b v="1"/>
    <s v="technology/hardware"/>
    <n v="1.0063375000000001"/>
    <n v="35.003043478260871"/>
    <x v="2"/>
    <s v="hardware"/>
  </r>
  <r>
    <n v="800211"/>
    <x v="0"/>
    <s v="US"/>
    <s v="USD"/>
    <n v="1465232520"/>
    <n v="1460557809"/>
    <x v="1948"/>
    <d v="2016-06-06T12:02:00"/>
    <b v="1"/>
    <n v="4245"/>
    <b v="1"/>
    <s v="technology/hardware"/>
    <n v="8.0021100000000001"/>
    <n v="188.50671378091872"/>
    <x v="2"/>
    <s v="hardware"/>
  </r>
  <r>
    <n v="53001.3"/>
    <x v="0"/>
    <s v="GB"/>
    <s v="GBP"/>
    <n v="1404986951"/>
    <n v="1402394951"/>
    <x v="1949"/>
    <d v="2014-07-10T05:09:11"/>
    <b v="1"/>
    <n v="943"/>
    <b v="1"/>
    <s v="technology/hardware"/>
    <n v="1.0600260000000001"/>
    <n v="56.204984093319197"/>
    <x v="2"/>
    <s v="hardware"/>
  </r>
  <r>
    <n v="96248.960000000006"/>
    <x v="0"/>
    <s v="US"/>
    <s v="USD"/>
    <n v="1303446073"/>
    <n v="1300767673"/>
    <x v="1950"/>
    <d v="2011-04-21T23:21:13"/>
    <b v="1"/>
    <n v="1876"/>
    <b v="1"/>
    <s v="technology/hardware"/>
    <n v="2.0051866666666669"/>
    <n v="51.3054157782516"/>
    <x v="2"/>
    <s v="hardware"/>
  </r>
  <r>
    <n v="106222"/>
    <x v="0"/>
    <s v="US"/>
    <s v="USD"/>
    <n v="1478516737"/>
    <n v="1475921137"/>
    <x v="1951"/>
    <d v="2016-11-07T06:05:37"/>
    <b v="1"/>
    <n v="834"/>
    <b v="1"/>
    <s v="technology/hardware"/>
    <n v="2.1244399999999999"/>
    <n v="127.36450839328538"/>
    <x v="2"/>
    <s v="hardware"/>
  </r>
  <r>
    <n v="69465.33"/>
    <x v="0"/>
    <s v="CA"/>
    <s v="CAD"/>
    <n v="1381934015"/>
    <n v="1378737215"/>
    <x v="1952"/>
    <d v="2013-10-16T09:33:35"/>
    <b v="1"/>
    <n v="682"/>
    <b v="1"/>
    <s v="technology/hardware"/>
    <n v="1.9847237142857144"/>
    <n v="101.85532258064516"/>
    <x v="2"/>
    <s v="hardware"/>
  </r>
  <r>
    <n v="33892"/>
    <x v="0"/>
    <s v="US"/>
    <s v="USD"/>
    <n v="1330657200"/>
    <n v="1328158065"/>
    <x v="1953"/>
    <d v="2012-03-01T22:00:00"/>
    <b v="1"/>
    <n v="147"/>
    <b v="1"/>
    <s v="technology/hardware"/>
    <n v="2.2594666666666665"/>
    <n v="230.55782312925169"/>
    <x v="2"/>
    <s v="hardware"/>
  </r>
  <r>
    <n v="349474"/>
    <x v="0"/>
    <s v="US"/>
    <s v="USD"/>
    <n v="1457758800"/>
    <n v="1453730176"/>
    <x v="1954"/>
    <d v="2016-03-12T00:00:00"/>
    <b v="1"/>
    <n v="415"/>
    <b v="1"/>
    <s v="technology/hardware"/>
    <n v="6.9894800000000004"/>
    <n v="842.10602409638557"/>
    <x v="2"/>
    <s v="hardware"/>
  </r>
  <r>
    <n v="167410.01999999999"/>
    <x v="0"/>
    <s v="US"/>
    <s v="USD"/>
    <n v="1337799600"/>
    <n v="1334989881"/>
    <x v="1955"/>
    <d v="2012-05-23T14:00:00"/>
    <b v="1"/>
    <n v="290"/>
    <b v="1"/>
    <s v="technology/hardware"/>
    <n v="3.9859528571428569"/>
    <n v="577.27593103448271"/>
    <x v="2"/>
    <s v="hardware"/>
  </r>
  <r>
    <n v="176420"/>
    <x v="0"/>
    <s v="US"/>
    <s v="USD"/>
    <n v="1429391405"/>
    <n v="1425507005"/>
    <x v="1956"/>
    <d v="2015-04-18T16:10:05"/>
    <b v="1"/>
    <n v="365"/>
    <b v="1"/>
    <s v="technology/hardware"/>
    <n v="2.9403333333333332"/>
    <n v="483.34246575342468"/>
    <x v="2"/>
    <s v="hardware"/>
  </r>
  <r>
    <n v="50251.41"/>
    <x v="0"/>
    <s v="US"/>
    <s v="USD"/>
    <n v="1351304513"/>
    <n v="1348712513"/>
    <x v="1957"/>
    <d v="2012-10-26T21:21:53"/>
    <b v="1"/>
    <n v="660"/>
    <b v="1"/>
    <s v="technology/hardware"/>
    <n v="1.6750470000000002"/>
    <n v="76.138500000000008"/>
    <x v="2"/>
    <s v="hardware"/>
  </r>
  <r>
    <n v="100490.02"/>
    <x v="0"/>
    <s v="US"/>
    <s v="USD"/>
    <n v="1364078561"/>
    <n v="1361490161"/>
    <x v="1958"/>
    <d v="2013-03-23T17:42:41"/>
    <b v="1"/>
    <n v="1356"/>
    <b v="1"/>
    <s v="technology/hardware"/>
    <n v="14.355717142857143"/>
    <n v="74.107684365781708"/>
    <x v="2"/>
    <s v="hardware"/>
  </r>
  <r>
    <n v="15673.44"/>
    <x v="0"/>
    <s v="US"/>
    <s v="USD"/>
    <n v="1412121600"/>
    <n v="1408565860"/>
    <x v="1959"/>
    <d v="2014-09-30T19:00:00"/>
    <b v="1"/>
    <n v="424"/>
    <b v="1"/>
    <s v="technology/hardware"/>
    <n v="1.5673440000000001"/>
    <n v="36.965660377358489"/>
    <x v="2"/>
    <s v="hardware"/>
  </r>
  <r>
    <n v="82532"/>
    <x v="0"/>
    <s v="SE"/>
    <s v="SEK"/>
    <n v="1419151341"/>
    <n v="1416559341"/>
    <x v="1960"/>
    <d v="2014-12-21T03:42:21"/>
    <b v="1"/>
    <n v="33"/>
    <b v="1"/>
    <s v="technology/hardware"/>
    <n v="1.1790285714285715"/>
    <n v="2500.969696969697"/>
    <x v="2"/>
    <s v="hardware"/>
  </r>
  <r>
    <n v="110538.12"/>
    <x v="0"/>
    <s v="US"/>
    <s v="USD"/>
    <n v="1349495940"/>
    <n v="1346042417"/>
    <x v="1961"/>
    <d v="2012-10-05T22:59:00"/>
    <b v="1"/>
    <n v="1633"/>
    <b v="1"/>
    <s v="technology/hardware"/>
    <n v="11.053811999999999"/>
    <n v="67.690214329454989"/>
    <x v="2"/>
    <s v="hardware"/>
  </r>
  <r>
    <n v="19292.5"/>
    <x v="0"/>
    <s v="US"/>
    <s v="USD"/>
    <n v="1400006636"/>
    <n v="1397414636"/>
    <x v="1962"/>
    <d v="2014-05-13T13:43:56"/>
    <b v="1"/>
    <n v="306"/>
    <b v="1"/>
    <s v="technology/hardware"/>
    <n v="1.9292499999999999"/>
    <n v="63.04738562091503"/>
    <x v="2"/>
    <s v="hardware"/>
  </r>
  <r>
    <n v="24108"/>
    <x v="0"/>
    <s v="GB"/>
    <s v="GBP"/>
    <n v="1410862734"/>
    <n v="1407838734"/>
    <x v="1963"/>
    <d v="2014-09-16T05:18:54"/>
    <b v="1"/>
    <n v="205"/>
    <b v="1"/>
    <s v="technology/hardware"/>
    <n v="1.268842105263158"/>
    <n v="117.6"/>
    <x v="2"/>
    <s v="hardware"/>
  </r>
  <r>
    <n v="231543.12"/>
    <x v="0"/>
    <s v="IT"/>
    <s v="EUR"/>
    <n v="1461306772"/>
    <n v="1458714772"/>
    <x v="1964"/>
    <d v="2016-04-22T01:32:52"/>
    <b v="1"/>
    <n v="1281"/>
    <b v="1"/>
    <s v="technology/hardware"/>
    <n v="2.5957748878923765"/>
    <n v="180.75185011709601"/>
    <x v="2"/>
    <s v="hardware"/>
  </r>
  <r>
    <n v="13114"/>
    <x v="0"/>
    <s v="US"/>
    <s v="USD"/>
    <n v="1326330000"/>
    <n v="1324433310"/>
    <x v="1965"/>
    <d v="2012-01-11T20:00:00"/>
    <b v="1"/>
    <n v="103"/>
    <b v="1"/>
    <s v="technology/hardware"/>
    <n v="2.6227999999999998"/>
    <n v="127.32038834951456"/>
    <x v="2"/>
    <s v="hardware"/>
  </r>
  <r>
    <n v="206743.09"/>
    <x v="0"/>
    <s v="US"/>
    <s v="USD"/>
    <n v="1408021098"/>
    <n v="1405429098"/>
    <x v="1966"/>
    <d v="2014-08-14T07:58:18"/>
    <b v="1"/>
    <n v="1513"/>
    <b v="1"/>
    <s v="technology/hardware"/>
    <n v="2.0674309000000002"/>
    <n v="136.6444745538665"/>
    <x v="2"/>
    <s v="hardware"/>
  </r>
  <r>
    <n v="74026"/>
    <x v="0"/>
    <s v="US"/>
    <s v="USD"/>
    <n v="1398959729"/>
    <n v="1396367729"/>
    <x v="1967"/>
    <d v="2014-05-01T10:55:29"/>
    <b v="1"/>
    <n v="405"/>
    <b v="1"/>
    <s v="technology/hardware"/>
    <n v="3.7012999999999998"/>
    <n v="182.78024691358024"/>
    <x v="2"/>
    <s v="hardware"/>
  </r>
  <r>
    <n v="142483"/>
    <x v="0"/>
    <s v="US"/>
    <s v="USD"/>
    <n v="1480777515"/>
    <n v="1478095515"/>
    <x v="1968"/>
    <d v="2016-12-03T10:05:15"/>
    <b v="1"/>
    <n v="510"/>
    <b v="1"/>
    <s v="technology/hardware"/>
    <n v="2.8496600000000001"/>
    <n v="279.37843137254902"/>
    <x v="2"/>
    <s v="hardware"/>
  </r>
  <r>
    <n v="115816"/>
    <x v="0"/>
    <s v="GB"/>
    <s v="GBP"/>
    <n v="1470423668"/>
    <n v="1467831668"/>
    <x v="1969"/>
    <d v="2016-08-05T14:01:08"/>
    <b v="1"/>
    <n v="1887"/>
    <b v="1"/>
    <s v="technology/hardware"/>
    <n v="5.7907999999999999"/>
    <n v="61.375728669846318"/>
    <x v="2"/>
    <s v="hardware"/>
  </r>
  <r>
    <n v="56590"/>
    <x v="0"/>
    <s v="US"/>
    <s v="USD"/>
    <n v="1366429101"/>
    <n v="1361248701"/>
    <x v="1970"/>
    <d v="2013-04-19T22:38:21"/>
    <b v="1"/>
    <n v="701"/>
    <b v="1"/>
    <s v="technology/hardware"/>
    <n v="11.318"/>
    <n v="80.727532097004286"/>
    <x v="2"/>
    <s v="hardware"/>
  </r>
  <r>
    <n v="1052110.8700000001"/>
    <x v="0"/>
    <s v="US"/>
    <s v="USD"/>
    <n v="1384488000"/>
    <n v="1381752061"/>
    <x v="1971"/>
    <d v="2013-11-14T23:00:00"/>
    <b v="1"/>
    <n v="3863"/>
    <b v="1"/>
    <s v="technology/hardware"/>
    <n v="2.6302771750000002"/>
    <n v="272.35590732591254"/>
    <x v="2"/>
    <s v="hardware"/>
  </r>
  <r>
    <n v="16862"/>
    <x v="0"/>
    <s v="US"/>
    <s v="USD"/>
    <n v="1353201444"/>
    <n v="1350605844"/>
    <x v="1972"/>
    <d v="2012-11-17T20:17:24"/>
    <b v="1"/>
    <n v="238"/>
    <b v="1"/>
    <s v="technology/hardware"/>
    <n v="6.7447999999999997"/>
    <n v="70.848739495798313"/>
    <x v="2"/>
    <s v="hardware"/>
  </r>
  <r>
    <n v="508525.01"/>
    <x v="0"/>
    <s v="US"/>
    <s v="USD"/>
    <n v="1470466800"/>
    <n v="1467134464"/>
    <x v="1973"/>
    <d v="2016-08-06T02:00:00"/>
    <b v="1"/>
    <n v="2051"/>
    <b v="1"/>
    <s v="technology/hardware"/>
    <n v="2.5683081313131315"/>
    <n v="247.94003412969283"/>
    <x v="2"/>
    <s v="hardware"/>
  </r>
  <r>
    <n v="75099.199999999997"/>
    <x v="0"/>
    <s v="GB"/>
    <s v="GBP"/>
    <n v="1376899269"/>
    <n v="1371715269"/>
    <x v="1974"/>
    <d v="2013-08-19T03:01:09"/>
    <b v="1"/>
    <n v="402"/>
    <b v="1"/>
    <s v="technology/hardware"/>
    <n v="3.7549600000000001"/>
    <n v="186.81393034825871"/>
    <x v="2"/>
    <s v="hardware"/>
  </r>
  <r>
    <n v="33393.339999999997"/>
    <x v="0"/>
    <s v="US"/>
    <s v="USD"/>
    <n v="1362938851"/>
    <n v="1360346851"/>
    <x v="1975"/>
    <d v="2013-03-10T13:07:31"/>
    <b v="1"/>
    <n v="253"/>
    <b v="1"/>
    <s v="technology/hardware"/>
    <n v="2.0870837499999997"/>
    <n v="131.98948616600788"/>
    <x v="2"/>
    <s v="hardware"/>
  </r>
  <r>
    <n v="13864"/>
    <x v="0"/>
    <s v="GB"/>
    <s v="GBP"/>
    <n v="1373751325"/>
    <n v="1371159325"/>
    <x v="1976"/>
    <d v="2013-07-13T16:35:25"/>
    <b v="1"/>
    <n v="473"/>
    <b v="1"/>
    <s v="technology/hardware"/>
    <n v="3.4660000000000002"/>
    <n v="29.310782241014799"/>
    <x v="2"/>
    <s v="hardware"/>
  </r>
  <r>
    <n v="201165"/>
    <x v="0"/>
    <s v="US"/>
    <s v="USD"/>
    <n v="1450511940"/>
    <n v="1446527540"/>
    <x v="1977"/>
    <d v="2015-12-19T02:59:00"/>
    <b v="1"/>
    <n v="821"/>
    <b v="1"/>
    <s v="technology/hardware"/>
    <n v="4.0232999999999999"/>
    <n v="245.02436053593178"/>
    <x v="2"/>
    <s v="hardware"/>
  </r>
  <r>
    <n v="513422.57"/>
    <x v="0"/>
    <s v="US"/>
    <s v="USD"/>
    <n v="1339484400"/>
    <n v="1336627492"/>
    <x v="1978"/>
    <d v="2012-06-12T02:00:00"/>
    <b v="1"/>
    <n v="388"/>
    <b v="1"/>
    <s v="technology/hardware"/>
    <n v="10.2684514"/>
    <n v="1323.2540463917526"/>
    <x v="2"/>
    <s v="hardware"/>
  </r>
  <r>
    <n v="229802.31"/>
    <x v="0"/>
    <s v="US"/>
    <s v="USD"/>
    <n v="1447909140"/>
    <n v="1444734146"/>
    <x v="1979"/>
    <d v="2015-11-18T23:59:00"/>
    <b v="1"/>
    <n v="813"/>
    <b v="1"/>
    <s v="technology/hardware"/>
    <n v="1.14901155"/>
    <n v="282.65966789667897"/>
    <x v="2"/>
    <s v="hardware"/>
  </r>
  <r>
    <n v="177412.01"/>
    <x v="0"/>
    <s v="DE"/>
    <s v="EUR"/>
    <n v="1459684862"/>
    <n v="1456232462"/>
    <x v="1980"/>
    <d v="2016-04-03T07:01:02"/>
    <b v="1"/>
    <n v="1945"/>
    <b v="1"/>
    <s v="technology/hardware"/>
    <n v="3.5482402000000004"/>
    <n v="91.214401028277635"/>
    <x v="2"/>
    <s v="hardware"/>
  </r>
  <r>
    <n v="381"/>
    <x v="2"/>
    <s v="CA"/>
    <s v="CAD"/>
    <n v="1404926665"/>
    <n v="1402334665"/>
    <x v="1981"/>
    <d v="2014-07-09T12:24:25"/>
    <b v="0"/>
    <n v="12"/>
    <b v="0"/>
    <s v="photography/people"/>
    <n v="5.0799999999999998E-2"/>
    <n v="31.75"/>
    <x v="8"/>
    <s v="people"/>
  </r>
  <r>
    <n v="0"/>
    <x v="2"/>
    <s v="HK"/>
    <s v="HKD"/>
    <n v="1480863887"/>
    <n v="1478268287"/>
    <x v="1982"/>
    <d v="2016-12-04T10:04:47"/>
    <b v="0"/>
    <n v="0"/>
    <b v="0"/>
    <s v="photography/people"/>
    <n v="0"/>
    <s v="-"/>
    <x v="8"/>
    <s v="people"/>
  </r>
  <r>
    <n v="1419"/>
    <x v="2"/>
    <s v="US"/>
    <s v="USD"/>
    <n v="1472799600"/>
    <n v="1470874618"/>
    <x v="1983"/>
    <d v="2016-09-02T02:00:00"/>
    <b v="0"/>
    <n v="16"/>
    <b v="0"/>
    <s v="photography/people"/>
    <n v="4.2999999999999997E-2"/>
    <n v="88.6875"/>
    <x v="8"/>
    <s v="people"/>
  </r>
  <r>
    <n v="3172"/>
    <x v="2"/>
    <s v="US"/>
    <s v="USD"/>
    <n v="1417377481"/>
    <n v="1412189881"/>
    <x v="1984"/>
    <d v="2014-11-30T14:58:01"/>
    <b v="0"/>
    <n v="7"/>
    <b v="0"/>
    <s v="photography/people"/>
    <n v="0.21146666666666666"/>
    <n v="453.14285714285717"/>
    <x v="8"/>
    <s v="people"/>
  </r>
  <r>
    <n v="51"/>
    <x v="2"/>
    <s v="GB"/>
    <s v="GBP"/>
    <n v="1470178800"/>
    <n v="1467650771"/>
    <x v="1985"/>
    <d v="2016-08-02T18:00:00"/>
    <b v="0"/>
    <n v="4"/>
    <b v="0"/>
    <s v="photography/people"/>
    <n v="3.1875000000000001E-2"/>
    <n v="12.75"/>
    <x v="8"/>
    <s v="people"/>
  </r>
  <r>
    <n v="1"/>
    <x v="2"/>
    <s v="GB"/>
    <s v="GBP"/>
    <n v="1457947483"/>
    <n v="1455359083"/>
    <x v="1986"/>
    <d v="2016-03-14T04:24:43"/>
    <b v="0"/>
    <n v="1"/>
    <b v="0"/>
    <s v="photography/people"/>
    <n v="5.0000000000000001E-4"/>
    <n v="1"/>
    <x v="8"/>
    <s v="people"/>
  </r>
  <r>
    <n v="2336"/>
    <x v="2"/>
    <s v="GB"/>
    <s v="GBP"/>
    <n v="1425223276"/>
    <n v="1422631276"/>
    <x v="1987"/>
    <d v="2015-03-01T10:21:16"/>
    <b v="0"/>
    <n v="28"/>
    <b v="0"/>
    <s v="photography/people"/>
    <n v="0.42472727272727273"/>
    <n v="83.428571428571431"/>
    <x v="8"/>
    <s v="people"/>
  </r>
  <r>
    <n v="25"/>
    <x v="2"/>
    <s v="US"/>
    <s v="USD"/>
    <n v="1440094742"/>
    <n v="1437502742"/>
    <x v="1988"/>
    <d v="2015-08-20T13:19:02"/>
    <b v="0"/>
    <n v="1"/>
    <b v="0"/>
    <s v="photography/people"/>
    <n v="4.1666666666666666E-3"/>
    <n v="25"/>
    <x v="8"/>
    <s v="people"/>
  </r>
  <r>
    <n v="50"/>
    <x v="2"/>
    <s v="US"/>
    <s v="USD"/>
    <n v="1481473208"/>
    <n v="1478881208"/>
    <x v="1989"/>
    <d v="2016-12-11T11:20:08"/>
    <b v="0"/>
    <n v="1"/>
    <b v="0"/>
    <s v="photography/people"/>
    <n v="0.01"/>
    <n v="50"/>
    <x v="8"/>
    <s v="people"/>
  </r>
  <r>
    <n v="509"/>
    <x v="2"/>
    <s v="US"/>
    <s v="USD"/>
    <n v="1455338532"/>
    <n v="1454042532"/>
    <x v="1990"/>
    <d v="2016-02-12T23:42:12"/>
    <b v="0"/>
    <n v="5"/>
    <b v="0"/>
    <s v="photography/people"/>
    <n v="0.16966666666666666"/>
    <n v="101.8"/>
    <x v="8"/>
    <s v="people"/>
  </r>
  <r>
    <n v="140"/>
    <x v="2"/>
    <s v="US"/>
    <s v="USD"/>
    <n v="1435958786"/>
    <n v="1434144386"/>
    <x v="1991"/>
    <d v="2015-07-03T16:26:26"/>
    <b v="0"/>
    <n v="3"/>
    <b v="0"/>
    <s v="photography/people"/>
    <n v="7.0000000000000007E-2"/>
    <n v="46.666666666666664"/>
    <x v="8"/>
    <s v="people"/>
  </r>
  <r>
    <n v="2"/>
    <x v="2"/>
    <s v="US"/>
    <s v="USD"/>
    <n v="1424229991"/>
    <n v="1421637991"/>
    <x v="1992"/>
    <d v="2015-02-17T22:26:31"/>
    <b v="0"/>
    <n v="2"/>
    <b v="0"/>
    <s v="photography/people"/>
    <n v="1.3333333333333333E-3"/>
    <n v="1"/>
    <x v="8"/>
    <s v="people"/>
  </r>
  <r>
    <n v="0"/>
    <x v="2"/>
    <s v="GB"/>
    <s v="GBP"/>
    <n v="1450706837"/>
    <n v="1448114837"/>
    <x v="1993"/>
    <d v="2015-12-21T09:07:17"/>
    <b v="0"/>
    <n v="0"/>
    <b v="0"/>
    <s v="photography/people"/>
    <n v="0"/>
    <s v="-"/>
    <x v="8"/>
    <s v="people"/>
  </r>
  <r>
    <n v="0"/>
    <x v="2"/>
    <s v="US"/>
    <s v="USD"/>
    <n v="1481072942"/>
    <n v="1475885342"/>
    <x v="1994"/>
    <d v="2016-12-06T20:09:02"/>
    <b v="0"/>
    <n v="0"/>
    <b v="0"/>
    <s v="photography/people"/>
    <n v="0"/>
    <s v="-"/>
    <x v="8"/>
    <s v="people"/>
  </r>
  <r>
    <n v="78"/>
    <x v="2"/>
    <s v="CA"/>
    <s v="CAD"/>
    <n v="1437082736"/>
    <n v="1435354736"/>
    <x v="1995"/>
    <d v="2015-07-16T16:38:56"/>
    <b v="0"/>
    <n v="3"/>
    <b v="0"/>
    <s v="photography/people"/>
    <n v="7.8E-2"/>
    <n v="26"/>
    <x v="8"/>
    <s v="people"/>
  </r>
  <r>
    <n v="0"/>
    <x v="2"/>
    <s v="US"/>
    <s v="USD"/>
    <n v="1405021211"/>
    <n v="1402429211"/>
    <x v="1996"/>
    <d v="2014-07-10T14:40:11"/>
    <b v="0"/>
    <n v="0"/>
    <b v="0"/>
    <s v="photography/people"/>
    <n v="0"/>
    <s v="-"/>
    <x v="8"/>
    <s v="people"/>
  </r>
  <r>
    <n v="0"/>
    <x v="2"/>
    <s v="US"/>
    <s v="USD"/>
    <n v="1409091612"/>
    <n v="1406499612"/>
    <x v="1997"/>
    <d v="2014-08-26T17:20:12"/>
    <b v="0"/>
    <n v="0"/>
    <b v="0"/>
    <s v="photography/people"/>
    <n v="0"/>
    <s v="-"/>
    <x v="8"/>
    <s v="people"/>
  </r>
  <r>
    <n v="655"/>
    <x v="2"/>
    <s v="US"/>
    <s v="USD"/>
    <n v="1406861438"/>
    <n v="1402973438"/>
    <x v="1998"/>
    <d v="2014-07-31T21:50:38"/>
    <b v="0"/>
    <n v="3"/>
    <b v="0"/>
    <s v="photography/people"/>
    <n v="0.26200000000000001"/>
    <n v="218.33333333333334"/>
    <x v="8"/>
    <s v="people"/>
  </r>
  <r>
    <n v="236"/>
    <x v="2"/>
    <s v="GB"/>
    <s v="GBP"/>
    <n v="1415882108"/>
    <n v="1413286508"/>
    <x v="1999"/>
    <d v="2014-11-13T07:35:08"/>
    <b v="0"/>
    <n v="7"/>
    <b v="0"/>
    <s v="photography/people"/>
    <n v="7.6129032258064515E-3"/>
    <n v="33.714285714285715"/>
    <x v="8"/>
    <s v="people"/>
  </r>
  <r>
    <n v="625"/>
    <x v="2"/>
    <s v="CA"/>
    <s v="CAD"/>
    <n v="1452120613"/>
    <n v="1449528613"/>
    <x v="2000"/>
    <d v="2016-01-06T17:50:13"/>
    <b v="0"/>
    <n v="25"/>
    <b v="0"/>
    <s v="photography/people"/>
    <n v="0.125"/>
    <n v="25"/>
    <x v="8"/>
    <s v="people"/>
  </r>
  <r>
    <n v="210171"/>
    <x v="0"/>
    <s v="DE"/>
    <s v="EUR"/>
    <n v="1434139200"/>
    <n v="1431406916"/>
    <x v="2001"/>
    <d v="2015-06-12T15:00:00"/>
    <b v="1"/>
    <n v="1637"/>
    <b v="1"/>
    <s v="technology/hardware"/>
    <n v="3.8212909090909091"/>
    <n v="128.38790470372632"/>
    <x v="2"/>
    <s v="hardware"/>
  </r>
  <r>
    <n v="108397.11"/>
    <x v="0"/>
    <s v="US"/>
    <s v="USD"/>
    <n v="1485191143"/>
    <n v="1482599143"/>
    <x v="2002"/>
    <d v="2017-01-23T12:05:43"/>
    <b v="1"/>
    <n v="1375"/>
    <b v="1"/>
    <s v="technology/hardware"/>
    <n v="2.1679422000000002"/>
    <n v="78.834261818181815"/>
    <x v="2"/>
    <s v="hardware"/>
  </r>
  <r>
    <n v="1560"/>
    <x v="0"/>
    <s v="US"/>
    <s v="USD"/>
    <n v="1278111600"/>
    <n v="1276830052"/>
    <x v="2003"/>
    <d v="2010-07-02T18:00:00"/>
    <b v="1"/>
    <n v="17"/>
    <b v="1"/>
    <s v="technology/hardware"/>
    <n v="3.12"/>
    <n v="91.764705882352942"/>
    <x v="2"/>
    <s v="hardware"/>
  </r>
  <r>
    <n v="117210.24000000001"/>
    <x v="0"/>
    <s v="US"/>
    <s v="USD"/>
    <n v="1405002663"/>
    <n v="1402410663"/>
    <x v="2004"/>
    <d v="2014-07-10T09:31:03"/>
    <b v="1"/>
    <n v="354"/>
    <b v="1"/>
    <s v="technology/hardware"/>
    <n v="2.3442048"/>
    <n v="331.10237288135596"/>
    <x v="2"/>
    <s v="hardware"/>
  </r>
  <r>
    <n v="37104.03"/>
    <x v="0"/>
    <s v="US"/>
    <s v="USD"/>
    <n v="1381895940"/>
    <n v="1379532618"/>
    <x v="2005"/>
    <d v="2013-10-15T22:59:00"/>
    <b v="1"/>
    <n v="191"/>
    <b v="1"/>
    <s v="technology/hardware"/>
    <n v="1.236801"/>
    <n v="194.26193717277485"/>
    <x v="2"/>
    <s v="hardware"/>
  </r>
  <r>
    <n v="123920"/>
    <x v="0"/>
    <s v="US"/>
    <s v="USD"/>
    <n v="1417611645"/>
    <n v="1414584045"/>
    <x v="2006"/>
    <d v="2014-12-03T08:00:45"/>
    <b v="1"/>
    <n v="303"/>
    <b v="1"/>
    <s v="technology/hardware"/>
    <n v="2.4784000000000002"/>
    <n v="408.97689768976898"/>
    <x v="2"/>
    <s v="hardware"/>
  </r>
  <r>
    <n v="11570.92"/>
    <x v="0"/>
    <s v="US"/>
    <s v="USD"/>
    <n v="1282622400"/>
    <n v="1276891586"/>
    <x v="2007"/>
    <d v="2010-08-23T23:00:00"/>
    <b v="1"/>
    <n v="137"/>
    <b v="1"/>
    <s v="technology/hardware"/>
    <n v="1.157092"/>
    <n v="84.459270072992695"/>
    <x v="2"/>
    <s v="hardware"/>
  </r>
  <r>
    <n v="1839"/>
    <x v="0"/>
    <s v="US"/>
    <s v="USD"/>
    <n v="1316442622"/>
    <n v="1312641022"/>
    <x v="2008"/>
    <d v="2011-09-19T09:30:22"/>
    <b v="1"/>
    <n v="41"/>
    <b v="1"/>
    <s v="technology/hardware"/>
    <n v="1.1707484768810599"/>
    <n v="44.853658536585364"/>
    <x v="2"/>
    <s v="hardware"/>
  </r>
  <r>
    <n v="152579"/>
    <x v="0"/>
    <s v="DE"/>
    <s v="EUR"/>
    <n v="1479890743"/>
    <n v="1476776743"/>
    <x v="2009"/>
    <d v="2016-11-23T03:45:43"/>
    <b v="1"/>
    <n v="398"/>
    <b v="1"/>
    <s v="technology/hardware"/>
    <n v="3.05158"/>
    <n v="383.3643216080402"/>
    <x v="2"/>
    <s v="hardware"/>
  </r>
  <r>
    <n v="96015.9"/>
    <x v="0"/>
    <s v="US"/>
    <s v="USD"/>
    <n v="1471564491"/>
    <n v="1468972491"/>
    <x v="2010"/>
    <d v="2016-08-18T18:54:51"/>
    <b v="1"/>
    <n v="1737"/>
    <b v="1"/>
    <s v="technology/hardware"/>
    <n v="3.2005299999999997"/>
    <n v="55.276856649395505"/>
    <x v="2"/>
    <s v="hardware"/>
  </r>
  <r>
    <n v="409782"/>
    <x v="0"/>
    <s v="AT"/>
    <s v="EUR"/>
    <n v="1452553200"/>
    <n v="1449650173"/>
    <x v="2011"/>
    <d v="2016-01-11T18:00:00"/>
    <b v="1"/>
    <n v="971"/>
    <b v="1"/>
    <s v="technology/hardware"/>
    <n v="8.1956399999999991"/>
    <n v="422.02059732234807"/>
    <x v="2"/>
    <s v="hardware"/>
  </r>
  <r>
    <n v="11745"/>
    <x v="0"/>
    <s v="US"/>
    <s v="USD"/>
    <n v="1423165441"/>
    <n v="1420573441"/>
    <x v="2012"/>
    <d v="2015-02-05T14:44:01"/>
    <b v="1"/>
    <n v="183"/>
    <b v="1"/>
    <s v="technology/hardware"/>
    <n v="2.3490000000000002"/>
    <n v="64.180327868852459"/>
    <x v="2"/>
    <s v="hardware"/>
  </r>
  <r>
    <n v="791862"/>
    <x v="0"/>
    <s v="US"/>
    <s v="USD"/>
    <n v="1468019014"/>
    <n v="1462835014"/>
    <x v="2013"/>
    <d v="2016-07-08T18:03:34"/>
    <b v="1"/>
    <n v="4562"/>
    <b v="1"/>
    <s v="technology/hardware"/>
    <n v="4.9491375"/>
    <n v="173.57781674704077"/>
    <x v="2"/>
    <s v="hardware"/>
  </r>
  <r>
    <n v="2344134.67"/>
    <x v="0"/>
    <s v="US"/>
    <s v="USD"/>
    <n v="1364184539"/>
    <n v="1361250539"/>
    <x v="2014"/>
    <d v="2013-03-24T23:08:59"/>
    <b v="1"/>
    <n v="26457"/>
    <b v="1"/>
    <s v="technology/hardware"/>
    <n v="78.137822333333332"/>
    <n v="88.601680840609291"/>
    <x v="2"/>
    <s v="hardware"/>
  </r>
  <r>
    <n v="8136.01"/>
    <x v="0"/>
    <s v="US"/>
    <s v="USD"/>
    <n v="1315602163"/>
    <n v="1313010163"/>
    <x v="2015"/>
    <d v="2011-09-09T16:02:43"/>
    <b v="1"/>
    <n v="162"/>
    <b v="1"/>
    <s v="technology/hardware"/>
    <n v="1.1300013888888889"/>
    <n v="50.222283950617282"/>
    <x v="2"/>
    <s v="hardware"/>
  </r>
  <r>
    <n v="92154.22"/>
    <x v="0"/>
    <s v="US"/>
    <s v="USD"/>
    <n v="1362863299"/>
    <n v="1360271299"/>
    <x v="2016"/>
    <d v="2013-03-09T16:08:19"/>
    <b v="1"/>
    <n v="479"/>
    <b v="1"/>
    <s v="technology/hardware"/>
    <n v="9.2154220000000002"/>
    <n v="192.38876826722338"/>
    <x v="2"/>
    <s v="hardware"/>
  </r>
  <r>
    <n v="31275.599999999999"/>
    <x v="0"/>
    <s v="US"/>
    <s v="USD"/>
    <n v="1332561600"/>
    <n v="1329873755"/>
    <x v="2017"/>
    <d v="2012-03-23T23:00:00"/>
    <b v="1"/>
    <n v="426"/>
    <b v="1"/>
    <s v="technology/hardware"/>
    <n v="1.2510239999999999"/>
    <n v="73.416901408450698"/>
    <x v="2"/>
    <s v="hardware"/>
  </r>
  <r>
    <n v="66458.23"/>
    <x v="0"/>
    <s v="IE"/>
    <s v="EUR"/>
    <n v="1439455609"/>
    <n v="1436863609"/>
    <x v="2018"/>
    <d v="2015-08-13T03:46:49"/>
    <b v="1"/>
    <n v="450"/>
    <b v="1"/>
    <s v="technology/hardware"/>
    <n v="1.0224343076923077"/>
    <n v="147.68495555555555"/>
    <x v="2"/>
    <s v="hardware"/>
  </r>
  <r>
    <n v="193963.9"/>
    <x v="0"/>
    <s v="US"/>
    <s v="USD"/>
    <n v="1474563621"/>
    <n v="1471971621"/>
    <x v="2019"/>
    <d v="2016-09-22T12:00:21"/>
    <b v="1"/>
    <n v="1780"/>
    <b v="1"/>
    <s v="technology/hardware"/>
    <n v="4.8490975000000001"/>
    <n v="108.96848314606741"/>
    <x v="2"/>
    <s v="hardware"/>
  </r>
  <r>
    <n v="2885"/>
    <x v="0"/>
    <s v="US"/>
    <s v="USD"/>
    <n v="1400108640"/>
    <n v="1396923624"/>
    <x v="2020"/>
    <d v="2014-05-14T18:04:00"/>
    <b v="1"/>
    <n v="122"/>
    <b v="1"/>
    <s v="technology/hardware"/>
    <n v="1.9233333333333333"/>
    <n v="23.647540983606557"/>
    <x v="2"/>
    <s v="hardware"/>
  </r>
  <r>
    <n v="14055"/>
    <x v="0"/>
    <s v="US"/>
    <s v="USD"/>
    <n v="1411522897"/>
    <n v="1407634897"/>
    <x v="2021"/>
    <d v="2014-09-23T20:41:37"/>
    <b v="1"/>
    <n v="95"/>
    <b v="1"/>
    <s v="technology/hardware"/>
    <n v="2.8109999999999999"/>
    <n v="147.94736842105263"/>
    <x v="2"/>
    <s v="hardware"/>
  </r>
  <r>
    <n v="125137"/>
    <x v="0"/>
    <s v="US"/>
    <s v="USD"/>
    <n v="1465652372"/>
    <n v="1463060372"/>
    <x v="2022"/>
    <d v="2016-06-11T08:39:32"/>
    <b v="1"/>
    <n v="325"/>
    <b v="1"/>
    <s v="technology/hardware"/>
    <n v="1.2513700000000001"/>
    <n v="385.03692307692307"/>
    <x v="2"/>
    <s v="hardware"/>
  </r>
  <r>
    <n v="161459"/>
    <x v="0"/>
    <s v="US"/>
    <s v="USD"/>
    <n v="1434017153"/>
    <n v="1431425153"/>
    <x v="2023"/>
    <d v="2015-06-11T05:05:53"/>
    <b v="1"/>
    <n v="353"/>
    <b v="1"/>
    <s v="technology/hardware"/>
    <n v="1.61459"/>
    <n v="457.39093484419266"/>
    <x v="2"/>
    <s v="hardware"/>
  </r>
  <r>
    <n v="23414"/>
    <x v="0"/>
    <s v="US"/>
    <s v="USD"/>
    <n v="1344826800"/>
    <n v="1341875544"/>
    <x v="2024"/>
    <d v="2012-08-12T22:00:00"/>
    <b v="1"/>
    <n v="105"/>
    <b v="1"/>
    <s v="technology/hardware"/>
    <n v="5.8535000000000004"/>
    <n v="222.99047619047619"/>
    <x v="2"/>
    <s v="hardware"/>
  </r>
  <r>
    <n v="160920"/>
    <x v="0"/>
    <s v="DE"/>
    <s v="EUR"/>
    <n v="1433996746"/>
    <n v="1431404746"/>
    <x v="2025"/>
    <d v="2015-06-10T23:25:46"/>
    <b v="1"/>
    <n v="729"/>
    <b v="1"/>
    <s v="technology/hardware"/>
    <n v="2.0114999999999998"/>
    <n v="220.74074074074073"/>
    <x v="2"/>
    <s v="hardware"/>
  </r>
  <r>
    <n v="33370.769999999997"/>
    <x v="0"/>
    <s v="US"/>
    <s v="USD"/>
    <n v="1398052740"/>
    <n v="1394127585"/>
    <x v="2026"/>
    <d v="2014-04-20T22:59:00"/>
    <b v="1"/>
    <n v="454"/>
    <b v="1"/>
    <s v="technology/hardware"/>
    <n v="1.3348307999999998"/>
    <n v="73.503898678414089"/>
    <x v="2"/>
    <s v="hardware"/>
  </r>
  <r>
    <n v="120249"/>
    <x v="0"/>
    <s v="US"/>
    <s v="USD"/>
    <n v="1427740319"/>
    <n v="1423855919"/>
    <x v="2027"/>
    <d v="2015-03-30T13:31:59"/>
    <b v="1"/>
    <n v="539"/>
    <b v="1"/>
    <s v="technology/hardware"/>
    <n v="1.2024900000000001"/>
    <n v="223.09647495361781"/>
    <x v="2"/>
    <s v="hardware"/>
  </r>
  <r>
    <n v="3785"/>
    <x v="0"/>
    <s v="US"/>
    <s v="USD"/>
    <n v="1268690100"/>
    <n v="1265493806"/>
    <x v="2028"/>
    <d v="2010-03-15T16:55:00"/>
    <b v="1"/>
    <n v="79"/>
    <b v="1"/>
    <s v="technology/hardware"/>
    <n v="1.2616666666666667"/>
    <n v="47.911392405063289"/>
    <x v="2"/>
    <s v="hardware"/>
  </r>
  <r>
    <n v="9030"/>
    <x v="0"/>
    <s v="US"/>
    <s v="USD"/>
    <n v="1409099481"/>
    <n v="1406507481"/>
    <x v="2029"/>
    <d v="2014-08-26T19:31:21"/>
    <b v="1"/>
    <n v="94"/>
    <b v="1"/>
    <s v="technology/hardware"/>
    <n v="3.6120000000000001"/>
    <n v="96.063829787234042"/>
    <x v="2"/>
    <s v="hardware"/>
  </r>
  <r>
    <n v="74134"/>
    <x v="0"/>
    <s v="GB"/>
    <s v="GBP"/>
    <n v="1354233296"/>
    <n v="1351641296"/>
    <x v="2030"/>
    <d v="2012-11-29T18:54:56"/>
    <b v="1"/>
    <n v="625"/>
    <b v="1"/>
    <s v="technology/hardware"/>
    <n v="2.26239013671875"/>
    <n v="118.6144"/>
    <x v="2"/>
    <s v="hardware"/>
  </r>
  <r>
    <n v="60175"/>
    <x v="0"/>
    <s v="NL"/>
    <s v="EUR"/>
    <n v="1420765200"/>
    <n v="1417506853"/>
    <x v="2031"/>
    <d v="2015-01-08T20:00:00"/>
    <b v="1"/>
    <n v="508"/>
    <b v="1"/>
    <s v="technology/hardware"/>
    <n v="1.2035"/>
    <n v="118.45472440944881"/>
    <x v="2"/>
    <s v="hardware"/>
  </r>
  <r>
    <n v="76047"/>
    <x v="0"/>
    <s v="US"/>
    <s v="USD"/>
    <n v="1481778000"/>
    <n v="1479216874"/>
    <x v="2032"/>
    <d v="2016-12-15T00:00:00"/>
    <b v="1"/>
    <n v="531"/>
    <b v="1"/>
    <s v="technology/hardware"/>
    <n v="3.0418799999999999"/>
    <n v="143.21468926553672"/>
    <x v="2"/>
    <s v="hardware"/>
  </r>
  <r>
    <n v="44669"/>
    <x v="0"/>
    <s v="US"/>
    <s v="USD"/>
    <n v="1398477518"/>
    <n v="1395885518"/>
    <x v="2033"/>
    <d v="2014-04-25T20:58:38"/>
    <b v="1"/>
    <n v="158"/>
    <b v="1"/>
    <s v="technology/hardware"/>
    <n v="1.7867599999999999"/>
    <n v="282.71518987341773"/>
    <x v="2"/>
    <s v="hardware"/>
  </r>
  <r>
    <n v="301719.59000000003"/>
    <x v="0"/>
    <s v="US"/>
    <s v="USD"/>
    <n v="1430981880"/>
    <n v="1426216033"/>
    <x v="2034"/>
    <d v="2015-05-07T01:58:00"/>
    <b v="1"/>
    <n v="508"/>
    <b v="1"/>
    <s v="technology/hardware"/>
    <n v="3.868199871794872"/>
    <n v="593.93620078740162"/>
    <x v="2"/>
    <s v="hardware"/>
  </r>
  <r>
    <n v="168829.14"/>
    <x v="0"/>
    <s v="US"/>
    <s v="USD"/>
    <n v="1450486800"/>
    <n v="1446562807"/>
    <x v="2035"/>
    <d v="2015-12-18T20:00:00"/>
    <b v="1"/>
    <n v="644"/>
    <b v="1"/>
    <s v="technology/hardware"/>
    <n v="2.1103642500000004"/>
    <n v="262.15704968944101"/>
    <x v="2"/>
    <s v="hardware"/>
  </r>
  <r>
    <n v="39500.5"/>
    <x v="0"/>
    <s v="US"/>
    <s v="USD"/>
    <n v="1399668319"/>
    <n v="1397076319"/>
    <x v="2036"/>
    <d v="2014-05-09T15:45:19"/>
    <b v="1"/>
    <n v="848"/>
    <b v="1"/>
    <s v="technology/hardware"/>
    <n v="1.3166833333333334"/>
    <n v="46.580778301886795"/>
    <x v="2"/>
    <s v="hardware"/>
  </r>
  <r>
    <n v="30047.64"/>
    <x v="0"/>
    <s v="US"/>
    <s v="USD"/>
    <n v="1388383353"/>
    <n v="1383195753"/>
    <x v="2037"/>
    <d v="2013-12-30T01:02:33"/>
    <b v="1"/>
    <n v="429"/>
    <b v="1"/>
    <s v="technology/hardware"/>
    <n v="3.0047639999999998"/>
    <n v="70.041118881118877"/>
    <x v="2"/>
    <s v="hardware"/>
  </r>
  <r>
    <n v="33641"/>
    <x v="0"/>
    <s v="GB"/>
    <s v="GBP"/>
    <n v="1372701600"/>
    <n v="1369895421"/>
    <x v="2038"/>
    <d v="2013-07-01T13:00:00"/>
    <b v="1"/>
    <n v="204"/>
    <b v="1"/>
    <s v="technology/hardware"/>
    <n v="4.2051249999999998"/>
    <n v="164.90686274509804"/>
    <x v="2"/>
    <s v="hardware"/>
  </r>
  <r>
    <n v="170271"/>
    <x v="0"/>
    <s v="US"/>
    <s v="USD"/>
    <n v="1480568340"/>
    <n v="1477996325"/>
    <x v="2039"/>
    <d v="2016-11-30T23:59:00"/>
    <b v="1"/>
    <n v="379"/>
    <b v="1"/>
    <s v="technology/hardware"/>
    <n v="1.362168"/>
    <n v="449.26385224274406"/>
    <x v="2"/>
    <s v="hardware"/>
  </r>
  <r>
    <n v="7445.14"/>
    <x v="0"/>
    <s v="US"/>
    <s v="USD"/>
    <n v="1384557303"/>
    <n v="1383257703"/>
    <x v="2040"/>
    <d v="2013-11-15T18:15:03"/>
    <b v="1"/>
    <n v="271"/>
    <b v="1"/>
    <s v="technology/hardware"/>
    <n v="2.4817133333333334"/>
    <n v="27.472841328413285"/>
    <x v="2"/>
    <s v="hardware"/>
  </r>
  <r>
    <n v="17277"/>
    <x v="0"/>
    <s v="US"/>
    <s v="USD"/>
    <n v="1478785027"/>
    <n v="1476189427"/>
    <x v="2041"/>
    <d v="2016-11-10T08:37:07"/>
    <b v="0"/>
    <n v="120"/>
    <b v="1"/>
    <s v="technology/hardware"/>
    <n v="1.8186315789473684"/>
    <n v="143.97499999999999"/>
    <x v="2"/>
    <s v="hardware"/>
  </r>
  <r>
    <n v="12353"/>
    <x v="0"/>
    <s v="US"/>
    <s v="USD"/>
    <n v="1453481974"/>
    <n v="1448297974"/>
    <x v="2042"/>
    <d v="2016-01-22T11:59:34"/>
    <b v="0"/>
    <n v="140"/>
    <b v="1"/>
    <s v="technology/hardware"/>
    <n v="1.2353000000000001"/>
    <n v="88.23571428571428"/>
    <x v="2"/>
    <s v="hardware"/>
  </r>
  <r>
    <n v="7011"/>
    <x v="0"/>
    <s v="US"/>
    <s v="USD"/>
    <n v="1481432340"/>
    <n v="1476764077"/>
    <x v="2043"/>
    <d v="2016-12-10T23:59:00"/>
    <b v="0"/>
    <n v="193"/>
    <b v="1"/>
    <s v="technology/hardware"/>
    <n v="5.0620938628158845"/>
    <n v="36.326424870466319"/>
    <x v="2"/>
    <s v="hardware"/>
  </r>
  <r>
    <n v="16232"/>
    <x v="0"/>
    <s v="US"/>
    <s v="USD"/>
    <n v="1434212714"/>
    <n v="1431620714"/>
    <x v="2044"/>
    <d v="2015-06-13T11:25:14"/>
    <b v="0"/>
    <n v="180"/>
    <b v="1"/>
    <s v="technology/hardware"/>
    <n v="1.0821333333333334"/>
    <n v="90.177777777777777"/>
    <x v="2"/>
    <s v="hardware"/>
  </r>
  <r>
    <n v="40140.01"/>
    <x v="0"/>
    <s v="US"/>
    <s v="USD"/>
    <n v="1341799647"/>
    <n v="1339207647"/>
    <x v="2045"/>
    <d v="2012-07-08T21:07:27"/>
    <b v="0"/>
    <n v="263"/>
    <b v="1"/>
    <s v="technology/hardware"/>
    <n v="8.1918387755102042"/>
    <n v="152.62361216730039"/>
    <x v="2"/>
    <s v="hardware"/>
  </r>
  <r>
    <n v="12110"/>
    <x v="0"/>
    <s v="US"/>
    <s v="USD"/>
    <n v="1369282044"/>
    <n v="1366690044"/>
    <x v="2046"/>
    <d v="2013-05-22T23:07:24"/>
    <b v="0"/>
    <n v="217"/>
    <b v="1"/>
    <s v="technology/hardware"/>
    <n v="1.2110000000000001"/>
    <n v="55.806451612903224"/>
    <x v="2"/>
    <s v="hardware"/>
  </r>
  <r>
    <n v="100939"/>
    <x v="0"/>
    <s v="AU"/>
    <s v="AUD"/>
    <n v="1429228800"/>
    <n v="1426714870"/>
    <x v="2047"/>
    <d v="2015-04-16T19:00:00"/>
    <b v="0"/>
    <n v="443"/>
    <b v="1"/>
    <s v="technology/hardware"/>
    <n v="1.0299897959183673"/>
    <n v="227.85327313769753"/>
    <x v="2"/>
    <s v="hardware"/>
  </r>
  <r>
    <n v="126082.45"/>
    <x v="0"/>
    <s v="US"/>
    <s v="USD"/>
    <n v="1369323491"/>
    <n v="1366731491"/>
    <x v="2048"/>
    <d v="2013-05-23T10:38:11"/>
    <b v="0"/>
    <n v="1373"/>
    <b v="1"/>
    <s v="technology/hardware"/>
    <n v="1.4833229411764706"/>
    <n v="91.82989803350327"/>
    <x v="2"/>
    <s v="hardware"/>
  </r>
  <r>
    <n v="60095.35"/>
    <x v="0"/>
    <s v="GB"/>
    <s v="GBP"/>
    <n v="1386025140"/>
    <n v="1382963963"/>
    <x v="2049"/>
    <d v="2013-12-02T17:59:00"/>
    <b v="0"/>
    <n v="742"/>
    <b v="1"/>
    <s v="technology/hardware"/>
    <n v="1.2019070000000001"/>
    <n v="80.991037735849048"/>
    <x v="2"/>
    <s v="hardware"/>
  </r>
  <r>
    <n v="47327"/>
    <x v="0"/>
    <s v="US"/>
    <s v="USD"/>
    <n v="1433036578"/>
    <n v="1429580578"/>
    <x v="2050"/>
    <d v="2015-05-30T20:42:58"/>
    <b v="0"/>
    <n v="170"/>
    <b v="1"/>
    <s v="technology/hardware"/>
    <n v="4.7327000000000004"/>
    <n v="278.39411764705881"/>
    <x v="2"/>
    <s v="hardware"/>
  </r>
  <r>
    <n v="10429"/>
    <x v="0"/>
    <s v="US"/>
    <s v="USD"/>
    <n v="1388017937"/>
    <n v="1385425937"/>
    <x v="2051"/>
    <d v="2013-12-25T19:32:17"/>
    <b v="0"/>
    <n v="242"/>
    <b v="1"/>
    <s v="technology/hardware"/>
    <n v="1.303625"/>
    <n v="43.095041322314053"/>
    <x v="2"/>
    <s v="hardware"/>
  </r>
  <r>
    <n v="176524"/>
    <x v="0"/>
    <s v="US"/>
    <s v="USD"/>
    <n v="1455933653"/>
    <n v="1452045653"/>
    <x v="2052"/>
    <d v="2016-02-19T21:00:53"/>
    <b v="0"/>
    <n v="541"/>
    <b v="1"/>
    <s v="technology/hardware"/>
    <n v="3.5304799999999998"/>
    <n v="326.29205175600737"/>
    <x v="2"/>
    <s v="hardware"/>
  </r>
  <r>
    <n v="5051"/>
    <x v="0"/>
    <s v="US"/>
    <s v="USD"/>
    <n v="1448466551"/>
    <n v="1445870951"/>
    <x v="2053"/>
    <d v="2015-11-25T10:49:11"/>
    <b v="0"/>
    <n v="121"/>
    <b v="1"/>
    <s v="technology/hardware"/>
    <n v="1.0102"/>
    <n v="41.743801652892564"/>
    <x v="2"/>
    <s v="hardware"/>
  </r>
  <r>
    <n v="39757"/>
    <x v="0"/>
    <s v="GB"/>
    <s v="GBP"/>
    <n v="1399033810"/>
    <n v="1396441810"/>
    <x v="2054"/>
    <d v="2014-05-02T07:30:10"/>
    <b v="0"/>
    <n v="621"/>
    <b v="1"/>
    <s v="technology/hardware"/>
    <n v="1.1359142857142857"/>
    <n v="64.020933977455712"/>
    <x v="2"/>
    <s v="hardware"/>
  </r>
  <r>
    <n v="10045"/>
    <x v="0"/>
    <s v="US"/>
    <s v="USD"/>
    <n v="1417579200"/>
    <n v="1415031043"/>
    <x v="2055"/>
    <d v="2014-12-02T23:00:00"/>
    <b v="0"/>
    <n v="101"/>
    <b v="1"/>
    <s v="technology/hardware"/>
    <n v="1.6741666666666666"/>
    <n v="99.455445544554451"/>
    <x v="2"/>
    <s v="hardware"/>
  </r>
  <r>
    <n v="76726"/>
    <x v="0"/>
    <s v="US"/>
    <s v="USD"/>
    <n v="1366222542"/>
    <n v="1363630542"/>
    <x v="2056"/>
    <d v="2013-04-17T13:15:42"/>
    <b v="0"/>
    <n v="554"/>
    <b v="1"/>
    <s v="technology/hardware"/>
    <n v="1.5345200000000001"/>
    <n v="138.49458483754512"/>
    <x v="2"/>
    <s v="hardware"/>
  </r>
  <r>
    <n v="30334.83"/>
    <x v="0"/>
    <s v="GB"/>
    <s v="GBP"/>
    <n v="1456487532"/>
    <n v="1453895532"/>
    <x v="2057"/>
    <d v="2016-02-26T06:52:12"/>
    <b v="0"/>
    <n v="666"/>
    <b v="1"/>
    <s v="technology/hardware"/>
    <n v="2.022322"/>
    <n v="45.547792792792798"/>
    <x v="2"/>
    <s v="hardware"/>
  </r>
  <r>
    <n v="4308"/>
    <x v="0"/>
    <s v="GB"/>
    <s v="GBP"/>
    <n v="1425326400"/>
    <n v="1421916830"/>
    <x v="2058"/>
    <d v="2015-03-02T15:00:00"/>
    <b v="0"/>
    <n v="410"/>
    <b v="1"/>
    <s v="technology/hardware"/>
    <n v="1.6828125"/>
    <n v="10.507317073170732"/>
    <x v="2"/>
    <s v="hardware"/>
  </r>
  <r>
    <n v="43037"/>
    <x v="0"/>
    <s v="US"/>
    <s v="USD"/>
    <n v="1454277540"/>
    <n v="1450880854"/>
    <x v="2059"/>
    <d v="2016-01-31T16:59:00"/>
    <b v="0"/>
    <n v="375"/>
    <b v="1"/>
    <s v="technology/hardware"/>
    <n v="1.4345666666666668"/>
    <n v="114.76533333333333"/>
    <x v="2"/>
    <s v="hardware"/>
  </r>
  <r>
    <n v="49100"/>
    <x v="0"/>
    <s v="US"/>
    <s v="USD"/>
    <n v="1406129150"/>
    <n v="1400945150"/>
    <x v="2060"/>
    <d v="2014-07-23T10:25:50"/>
    <b v="0"/>
    <n v="1364"/>
    <b v="1"/>
    <s v="technology/hardware"/>
    <n v="1.964"/>
    <n v="35.997067448680355"/>
    <x v="2"/>
    <s v="hardware"/>
  </r>
  <r>
    <n v="5396"/>
    <x v="0"/>
    <s v="US"/>
    <s v="USD"/>
    <n v="1483208454"/>
    <n v="1480616454"/>
    <x v="2061"/>
    <d v="2016-12-31T13:20:54"/>
    <b v="0"/>
    <n v="35"/>
    <b v="1"/>
    <s v="technology/hardware"/>
    <n v="1.0791999999999999"/>
    <n v="154.17142857142858"/>
    <x v="2"/>
    <s v="hardware"/>
  </r>
  <r>
    <n v="114977"/>
    <x v="0"/>
    <s v="DK"/>
    <s v="DKK"/>
    <n v="1458807098"/>
    <n v="1456218698"/>
    <x v="2062"/>
    <d v="2016-03-24T03:11:38"/>
    <b v="0"/>
    <n v="203"/>
    <b v="1"/>
    <s v="technology/hardware"/>
    <n v="1.14977"/>
    <n v="566.38916256157631"/>
    <x v="2"/>
    <s v="hardware"/>
  </r>
  <r>
    <n v="5922"/>
    <x v="0"/>
    <s v="DE"/>
    <s v="EUR"/>
    <n v="1463333701"/>
    <n v="1460482501"/>
    <x v="2063"/>
    <d v="2016-05-15T12:35:01"/>
    <b v="0"/>
    <n v="49"/>
    <b v="1"/>
    <s v="technology/hardware"/>
    <n v="1.4804999999999999"/>
    <n v="120.85714285714286"/>
    <x v="2"/>
    <s v="hardware"/>
  </r>
  <r>
    <n v="500784.27"/>
    <x v="0"/>
    <s v="US"/>
    <s v="USD"/>
    <n v="1370001600"/>
    <n v="1366879523"/>
    <x v="2064"/>
    <d v="2013-05-31T07:00:00"/>
    <b v="0"/>
    <n v="5812"/>
    <b v="1"/>
    <s v="technology/hardware"/>
    <n v="1.9116676082790633"/>
    <n v="86.163845492085343"/>
    <x v="2"/>
    <s v="hardware"/>
  </r>
  <r>
    <n v="79686.05"/>
    <x v="0"/>
    <s v="GB"/>
    <s v="GBP"/>
    <n v="1387958429"/>
    <n v="1385366429"/>
    <x v="2065"/>
    <d v="2013-12-25T03:00:29"/>
    <b v="0"/>
    <n v="1556"/>
    <b v="1"/>
    <s v="technology/hardware"/>
    <n v="1.99215125"/>
    <n v="51.212114395886893"/>
    <x v="2"/>
    <s v="hardware"/>
  </r>
  <r>
    <n v="4372"/>
    <x v="0"/>
    <s v="US"/>
    <s v="USD"/>
    <n v="1408818683"/>
    <n v="1406226683"/>
    <x v="2066"/>
    <d v="2014-08-23T13:31:23"/>
    <b v="0"/>
    <n v="65"/>
    <b v="1"/>
    <s v="technology/hardware"/>
    <n v="2.1859999999999999"/>
    <n v="67.261538461538464"/>
    <x v="2"/>
    <s v="hardware"/>
  </r>
  <r>
    <n v="628"/>
    <x v="0"/>
    <s v="GB"/>
    <s v="GBP"/>
    <n v="1432499376"/>
    <n v="1429648176"/>
    <x v="2067"/>
    <d v="2015-05-24T15:29:36"/>
    <b v="0"/>
    <n v="10"/>
    <b v="1"/>
    <s v="technology/hardware"/>
    <n v="1.2686868686868686"/>
    <n v="62.8"/>
    <x v="2"/>
    <s v="hardware"/>
  </r>
  <r>
    <n v="26305.97"/>
    <x v="0"/>
    <s v="US"/>
    <s v="USD"/>
    <n v="1476994315"/>
    <n v="1474402315"/>
    <x v="2068"/>
    <d v="2016-10-20T15:11:55"/>
    <b v="0"/>
    <n v="76"/>
    <b v="1"/>
    <s v="technology/hardware"/>
    <n v="1.0522388"/>
    <n v="346.13118421052633"/>
    <x v="2"/>
    <s v="hardware"/>
  </r>
  <r>
    <n v="64203.33"/>
    <x v="0"/>
    <s v="US"/>
    <s v="USD"/>
    <n v="1451776791"/>
    <n v="1449098391"/>
    <x v="2069"/>
    <d v="2016-01-02T18:19:51"/>
    <b v="0"/>
    <n v="263"/>
    <b v="1"/>
    <s v="technology/hardware"/>
    <n v="1.2840666000000001"/>
    <n v="244.11912547528519"/>
    <x v="2"/>
    <s v="hardware"/>
  </r>
  <r>
    <n v="396659"/>
    <x v="0"/>
    <s v="DE"/>
    <s v="EUR"/>
    <n v="1467128723"/>
    <n v="1464536723"/>
    <x v="2070"/>
    <d v="2016-06-28T10:45:23"/>
    <b v="0"/>
    <n v="1530"/>
    <b v="1"/>
    <s v="technology/hardware"/>
    <n v="3.1732719999999999"/>
    <n v="259.25424836601309"/>
    <x v="2"/>
    <s v="hardware"/>
  </r>
  <r>
    <n v="56146"/>
    <x v="0"/>
    <s v="US"/>
    <s v="USD"/>
    <n v="1475390484"/>
    <n v="1471502484"/>
    <x v="2071"/>
    <d v="2016-10-02T01:41:24"/>
    <b v="0"/>
    <n v="278"/>
    <b v="1"/>
    <s v="technology/hardware"/>
    <n v="2.8073000000000001"/>
    <n v="201.96402877697841"/>
    <x v="2"/>
    <s v="hardware"/>
  </r>
  <r>
    <n v="79173"/>
    <x v="0"/>
    <s v="US"/>
    <s v="USD"/>
    <n v="1462629432"/>
    <n v="1460037432"/>
    <x v="2072"/>
    <d v="2016-05-07T08:57:12"/>
    <b v="0"/>
    <n v="350"/>
    <b v="1"/>
    <s v="technology/hardware"/>
    <n v="1.1073146853146854"/>
    <n v="226.20857142857142"/>
    <x v="2"/>
    <s v="hardware"/>
  </r>
  <r>
    <n v="152604.29999999999"/>
    <x v="0"/>
    <s v="US"/>
    <s v="USD"/>
    <n v="1431100918"/>
    <n v="1427212918"/>
    <x v="2073"/>
    <d v="2015-05-08T11:01:58"/>
    <b v="0"/>
    <n v="470"/>
    <b v="1"/>
    <s v="technology/hardware"/>
    <n v="1.5260429999999998"/>
    <n v="324.69"/>
    <x v="2"/>
    <s v="hardware"/>
  </r>
  <r>
    <n v="615"/>
    <x v="0"/>
    <s v="US"/>
    <s v="USD"/>
    <n v="1462564182"/>
    <n v="1459972182"/>
    <x v="2074"/>
    <d v="2016-05-06T14:49:42"/>
    <b v="0"/>
    <n v="3"/>
    <b v="1"/>
    <s v="technology/hardware"/>
    <n v="1.0249999999999999"/>
    <n v="205"/>
    <x v="2"/>
    <s v="hardware"/>
  </r>
  <r>
    <n v="167820.6"/>
    <x v="0"/>
    <s v="US"/>
    <s v="USD"/>
    <n v="1374769288"/>
    <n v="1372177288"/>
    <x v="2075"/>
    <d v="2013-07-25T11:21:28"/>
    <b v="0"/>
    <n v="8200"/>
    <b v="1"/>
    <s v="technology/hardware"/>
    <n v="16.783738373837384"/>
    <n v="20.465926829268295"/>
    <x v="2"/>
    <s v="hardware"/>
  </r>
  <r>
    <n v="972594.99"/>
    <x v="0"/>
    <s v="GB"/>
    <s v="GBP"/>
    <n v="1406149689"/>
    <n v="1402693689"/>
    <x v="2076"/>
    <d v="2014-07-23T16:08:09"/>
    <b v="0"/>
    <n v="8359"/>
    <b v="1"/>
    <s v="technology/hardware"/>
    <n v="5.4334915642458101"/>
    <n v="116.35303146309367"/>
    <x v="2"/>
    <s v="hardware"/>
  </r>
  <r>
    <n v="57754"/>
    <x v="0"/>
    <s v="US"/>
    <s v="USD"/>
    <n v="1433538000"/>
    <n v="1428541276"/>
    <x v="2077"/>
    <d v="2015-06-05T16:00:00"/>
    <b v="0"/>
    <n v="188"/>
    <b v="1"/>
    <s v="technology/hardware"/>
    <n v="1.1550800000000001"/>
    <n v="307.20212765957444"/>
    <x v="2"/>
    <s v="hardware"/>
  </r>
  <r>
    <n v="26241"/>
    <x v="0"/>
    <s v="ES"/>
    <s v="EUR"/>
    <n v="1482085857"/>
    <n v="1479493857"/>
    <x v="2078"/>
    <d v="2016-12-18T13:30:57"/>
    <b v="0"/>
    <n v="48"/>
    <b v="1"/>
    <s v="technology/hardware"/>
    <n v="1.3120499999999999"/>
    <n v="546.6875"/>
    <x v="2"/>
    <s v="hardware"/>
  </r>
  <r>
    <n v="28817"/>
    <x v="0"/>
    <s v="GB"/>
    <s v="GBP"/>
    <n v="1435258800"/>
    <n v="1432659793"/>
    <x v="2079"/>
    <d v="2015-06-25T14:00:00"/>
    <b v="0"/>
    <n v="607"/>
    <b v="1"/>
    <s v="technology/hardware"/>
    <n v="2.8816999999999999"/>
    <n v="47.474464579901152"/>
    <x v="2"/>
    <s v="hardware"/>
  </r>
  <r>
    <n v="5078"/>
    <x v="0"/>
    <s v="US"/>
    <s v="USD"/>
    <n v="1447286300"/>
    <n v="1444690700"/>
    <x v="2080"/>
    <d v="2015-11-11T18:58:20"/>
    <b v="0"/>
    <n v="50"/>
    <b v="1"/>
    <s v="technology/hardware"/>
    <n v="5.0780000000000003"/>
    <n v="101.56"/>
    <x v="2"/>
    <s v="hardware"/>
  </r>
  <r>
    <n v="4010"/>
    <x v="0"/>
    <s v="US"/>
    <s v="USD"/>
    <n v="1337144340"/>
    <n v="1333597555"/>
    <x v="2081"/>
    <d v="2012-05-15T23:59:00"/>
    <b v="0"/>
    <n v="55"/>
    <b v="1"/>
    <s v="music/indie rock"/>
    <n v="1.1457142857142857"/>
    <n v="72.909090909090907"/>
    <x v="4"/>
    <s v="indie rock"/>
  </r>
  <r>
    <n v="1661"/>
    <x v="0"/>
    <s v="US"/>
    <s v="USD"/>
    <n v="1322106796"/>
    <n v="1316919196"/>
    <x v="2082"/>
    <d v="2011-11-23T22:53:16"/>
    <b v="0"/>
    <n v="38"/>
    <b v="1"/>
    <s v="music/indie rock"/>
    <n v="1.1073333333333333"/>
    <n v="43.710526315789473"/>
    <x v="4"/>
    <s v="indie rock"/>
  </r>
  <r>
    <n v="850"/>
    <x v="0"/>
    <s v="US"/>
    <s v="USD"/>
    <n v="1338830395"/>
    <n v="1336238395"/>
    <x v="2083"/>
    <d v="2012-06-04T12:19:55"/>
    <b v="0"/>
    <n v="25"/>
    <b v="1"/>
    <s v="music/indie rock"/>
    <n v="1.1333333333333333"/>
    <n v="34"/>
    <x v="4"/>
    <s v="indie rock"/>
  </r>
  <r>
    <n v="3250"/>
    <x v="0"/>
    <s v="US"/>
    <s v="USD"/>
    <n v="1399186740"/>
    <n v="1396468782"/>
    <x v="2084"/>
    <d v="2014-05-04T01:59:00"/>
    <b v="0"/>
    <n v="46"/>
    <b v="1"/>
    <s v="music/indie rock"/>
    <n v="1.0833333333333333"/>
    <n v="70.652173913043484"/>
    <x v="4"/>
    <s v="indie rock"/>
  </r>
  <r>
    <n v="7412"/>
    <x v="0"/>
    <s v="US"/>
    <s v="USD"/>
    <n v="1342382587"/>
    <n v="1339790587"/>
    <x v="2085"/>
    <d v="2012-07-15T15:03:07"/>
    <b v="0"/>
    <n v="83"/>
    <b v="1"/>
    <s v="music/indie rock"/>
    <n v="1.2353333333333334"/>
    <n v="89.301204819277103"/>
    <x v="4"/>
    <s v="indie rock"/>
  </r>
  <r>
    <n v="4028"/>
    <x v="0"/>
    <s v="US"/>
    <s v="USD"/>
    <n v="1323838740"/>
    <n v="1321200332"/>
    <x v="2086"/>
    <d v="2011-12-13T23:59:00"/>
    <b v="0"/>
    <n v="35"/>
    <b v="1"/>
    <s v="music/indie rock"/>
    <n v="1.0069999999999999"/>
    <n v="115.08571428571429"/>
    <x v="4"/>
    <s v="indie rock"/>
  </r>
  <r>
    <n v="1553"/>
    <x v="0"/>
    <s v="US"/>
    <s v="USD"/>
    <n v="1315457658"/>
    <n v="1312865658"/>
    <x v="2087"/>
    <d v="2011-09-07T23:54:18"/>
    <b v="0"/>
    <n v="25"/>
    <b v="1"/>
    <s v="music/indie rock"/>
    <n v="1.0353333333333334"/>
    <n v="62.12"/>
    <x v="4"/>
    <s v="indie rock"/>
  </r>
  <r>
    <n v="3465.32"/>
    <x v="0"/>
    <s v="US"/>
    <s v="USD"/>
    <n v="1284177540"/>
    <n v="1281028152"/>
    <x v="2088"/>
    <d v="2010-09-10T22:59:00"/>
    <b v="0"/>
    <n v="75"/>
    <b v="1"/>
    <s v="music/indie rock"/>
    <n v="1.1551066666666667"/>
    <n v="46.204266666666669"/>
    <x v="4"/>
    <s v="indie rock"/>
  </r>
  <r>
    <n v="3010.01"/>
    <x v="0"/>
    <s v="US"/>
    <s v="USD"/>
    <n v="1375408194"/>
    <n v="1372384194"/>
    <x v="2089"/>
    <d v="2013-08-01T20:49:54"/>
    <b v="0"/>
    <n v="62"/>
    <b v="1"/>
    <s v="music/indie rock"/>
    <n v="1.2040040000000001"/>
    <n v="48.54854838709678"/>
    <x v="4"/>
    <s v="indie rock"/>
  </r>
  <r>
    <n v="9203.23"/>
    <x v="0"/>
    <s v="US"/>
    <s v="USD"/>
    <n v="1361696955"/>
    <n v="1359104955"/>
    <x v="2090"/>
    <d v="2013-02-24T04:09:15"/>
    <b v="0"/>
    <n v="160"/>
    <b v="1"/>
    <s v="music/indie rock"/>
    <n v="1.1504037499999999"/>
    <n v="57.520187499999999"/>
    <x v="4"/>
    <s v="indie rock"/>
  </r>
  <r>
    <n v="21684.2"/>
    <x v="0"/>
    <s v="US"/>
    <s v="USD"/>
    <n v="1299009600"/>
    <n v="1294818278"/>
    <x v="2091"/>
    <d v="2011-03-01T15:00:00"/>
    <b v="0"/>
    <n v="246"/>
    <b v="1"/>
    <s v="music/indie rock"/>
    <n v="1.2046777777777777"/>
    <n v="88.147154471544724"/>
    <x v="4"/>
    <s v="indie rock"/>
  </r>
  <r>
    <n v="6077"/>
    <x v="0"/>
    <s v="US"/>
    <s v="USD"/>
    <n v="1318006732"/>
    <n v="1312822732"/>
    <x v="2092"/>
    <d v="2011-10-07T11:58:52"/>
    <b v="0"/>
    <n v="55"/>
    <b v="1"/>
    <s v="music/indie rock"/>
    <n v="1.0128333333333333"/>
    <n v="110.49090909090908"/>
    <x v="4"/>
    <s v="indie rock"/>
  </r>
  <r>
    <n v="1537"/>
    <x v="0"/>
    <s v="US"/>
    <s v="USD"/>
    <n v="1356211832"/>
    <n v="1351024232"/>
    <x v="2093"/>
    <d v="2012-12-22T16:30:32"/>
    <b v="0"/>
    <n v="23"/>
    <b v="1"/>
    <s v="music/indie rock"/>
    <n v="1.0246666666666666"/>
    <n v="66.826086956521735"/>
    <x v="4"/>
    <s v="indie rock"/>
  </r>
  <r>
    <n v="4219"/>
    <x v="0"/>
    <s v="US"/>
    <s v="USD"/>
    <n v="1330916400"/>
    <n v="1327969730"/>
    <x v="2094"/>
    <d v="2012-03-04T22:00:00"/>
    <b v="0"/>
    <n v="72"/>
    <b v="1"/>
    <s v="music/indie rock"/>
    <n v="1.2054285714285715"/>
    <n v="58.597222222222221"/>
    <x v="4"/>
    <s v="indie rock"/>
  </r>
  <r>
    <n v="2500"/>
    <x v="0"/>
    <s v="US"/>
    <s v="USD"/>
    <n v="1317576973"/>
    <n v="1312392973"/>
    <x v="2095"/>
    <d v="2011-10-02T12:36:13"/>
    <b v="0"/>
    <n v="22"/>
    <b v="1"/>
    <s v="music/indie rock"/>
    <n v="1"/>
    <n v="113.63636363636364"/>
    <x v="4"/>
    <s v="indie rock"/>
  </r>
  <r>
    <n v="610"/>
    <x v="0"/>
    <s v="US"/>
    <s v="USD"/>
    <n v="1351223940"/>
    <n v="1349892735"/>
    <x v="2096"/>
    <d v="2012-10-25T22:59:00"/>
    <b v="0"/>
    <n v="14"/>
    <b v="1"/>
    <s v="music/indie rock"/>
    <n v="1.0166666666666666"/>
    <n v="43.571428571428569"/>
    <x v="4"/>
    <s v="indie rock"/>
  </r>
  <r>
    <n v="3000"/>
    <x v="0"/>
    <s v="US"/>
    <s v="USD"/>
    <n v="1322751735"/>
    <n v="1317564135"/>
    <x v="2097"/>
    <d v="2011-12-01T10:02:15"/>
    <b v="0"/>
    <n v="38"/>
    <b v="1"/>
    <s v="music/indie rock"/>
    <n v="1"/>
    <n v="78.94736842105263"/>
    <x v="4"/>
    <s v="indie rock"/>
  </r>
  <r>
    <n v="6020"/>
    <x v="0"/>
    <s v="US"/>
    <s v="USD"/>
    <n v="1331174635"/>
    <n v="1328582635"/>
    <x v="2098"/>
    <d v="2012-03-07T21:43:55"/>
    <b v="0"/>
    <n v="32"/>
    <b v="1"/>
    <s v="music/indie rock"/>
    <n v="1.0033333333333334"/>
    <n v="188.125"/>
    <x v="4"/>
    <s v="indie rock"/>
  </r>
  <r>
    <n v="3971"/>
    <x v="0"/>
    <s v="US"/>
    <s v="USD"/>
    <n v="1435808400"/>
    <n v="1434650084"/>
    <x v="2099"/>
    <d v="2015-07-01T22:40:00"/>
    <b v="0"/>
    <n v="63"/>
    <b v="1"/>
    <s v="music/indie rock"/>
    <n v="1.3236666666666668"/>
    <n v="63.031746031746032"/>
    <x v="4"/>
    <s v="indie rock"/>
  </r>
  <r>
    <n v="820"/>
    <x v="0"/>
    <s v="US"/>
    <s v="USD"/>
    <n v="1341028740"/>
    <n v="1339704141"/>
    <x v="2100"/>
    <d v="2012-06-29T22:59:00"/>
    <b v="0"/>
    <n v="27"/>
    <b v="1"/>
    <s v="music/indie rock"/>
    <n v="1.3666666666666667"/>
    <n v="30.37037037037037"/>
    <x v="4"/>
    <s v="indie rock"/>
  </r>
  <r>
    <n v="2265"/>
    <x v="0"/>
    <s v="US"/>
    <s v="USD"/>
    <n v="1329104114"/>
    <n v="1323920114"/>
    <x v="2101"/>
    <d v="2012-02-12T22:35:14"/>
    <b v="0"/>
    <n v="44"/>
    <b v="1"/>
    <s v="music/indie rock"/>
    <n v="1.1325000000000001"/>
    <n v="51.477272727272727"/>
    <x v="4"/>
    <s v="indie rock"/>
  </r>
  <r>
    <n v="1360"/>
    <x v="0"/>
    <s v="US"/>
    <s v="USD"/>
    <n v="1304628648"/>
    <n v="1302036648"/>
    <x v="2102"/>
    <d v="2011-05-05T15:50:48"/>
    <b v="0"/>
    <n v="38"/>
    <b v="1"/>
    <s v="music/indie rock"/>
    <n v="1.36"/>
    <n v="35.789473684210527"/>
    <x v="4"/>
    <s v="indie rock"/>
  </r>
  <r>
    <n v="11364"/>
    <x v="0"/>
    <s v="US"/>
    <s v="USD"/>
    <n v="1352488027"/>
    <n v="1349892427"/>
    <x v="2103"/>
    <d v="2012-11-09T14:07:07"/>
    <b v="0"/>
    <n v="115"/>
    <b v="1"/>
    <s v="music/indie rock"/>
    <n v="1.4612318374694613"/>
    <n v="98.817391304347822"/>
    <x v="4"/>
    <s v="indie rock"/>
  </r>
  <r>
    <n v="1036"/>
    <x v="0"/>
    <s v="US"/>
    <s v="USD"/>
    <n v="1369958400"/>
    <n v="1367286434"/>
    <x v="2104"/>
    <d v="2013-05-30T19:00:00"/>
    <b v="0"/>
    <n v="37"/>
    <b v="1"/>
    <s v="music/indie rock"/>
    <n v="1.2949999999999999"/>
    <n v="28"/>
    <x v="4"/>
    <s v="indie rock"/>
  </r>
  <r>
    <n v="5080"/>
    <x v="0"/>
    <s v="US"/>
    <s v="USD"/>
    <n v="1416542400"/>
    <n v="1415472953"/>
    <x v="2105"/>
    <d v="2014-11-20T23:00:00"/>
    <b v="0"/>
    <n v="99"/>
    <b v="1"/>
    <s v="music/indie rock"/>
    <n v="2.54"/>
    <n v="51.313131313131315"/>
    <x v="4"/>
    <s v="indie rock"/>
  </r>
  <r>
    <n v="2355"/>
    <x v="0"/>
    <s v="US"/>
    <s v="USD"/>
    <n v="1359176974"/>
    <n v="1356584974"/>
    <x v="2106"/>
    <d v="2013-01-26T00:09:34"/>
    <b v="0"/>
    <n v="44"/>
    <b v="1"/>
    <s v="music/indie rock"/>
    <n v="1.0704545454545455"/>
    <n v="53.522727272727273"/>
    <x v="4"/>
    <s v="indie rock"/>
  </r>
  <r>
    <n v="2154.66"/>
    <x v="0"/>
    <s v="US"/>
    <s v="USD"/>
    <n v="1415815393"/>
    <n v="1413997393"/>
    <x v="2107"/>
    <d v="2014-11-12T13:03:13"/>
    <b v="0"/>
    <n v="58"/>
    <b v="1"/>
    <s v="music/indie rock"/>
    <n v="1.0773299999999999"/>
    <n v="37.149310344827583"/>
    <x v="4"/>
    <s v="indie rock"/>
  </r>
  <r>
    <n v="17170"/>
    <x v="0"/>
    <s v="US"/>
    <s v="USD"/>
    <n v="1347249300"/>
    <n v="1344917580"/>
    <x v="2108"/>
    <d v="2012-09-09T22:55:00"/>
    <b v="0"/>
    <n v="191"/>
    <b v="1"/>
    <s v="music/indie rock"/>
    <n v="1.0731250000000001"/>
    <n v="89.895287958115176"/>
    <x v="4"/>
    <s v="indie rock"/>
  </r>
  <r>
    <n v="4261"/>
    <x v="0"/>
    <s v="US"/>
    <s v="USD"/>
    <n v="1436115617"/>
    <n v="1433523617"/>
    <x v="2109"/>
    <d v="2015-07-05T12:00:17"/>
    <b v="0"/>
    <n v="40"/>
    <b v="1"/>
    <s v="music/indie rock"/>
    <n v="1.06525"/>
    <n v="106.52500000000001"/>
    <x v="4"/>
    <s v="indie rock"/>
  </r>
  <r>
    <n v="2007"/>
    <x v="0"/>
    <s v="US"/>
    <s v="USD"/>
    <n v="1401253140"/>
    <n v="1398873969"/>
    <x v="2110"/>
    <d v="2014-05-27T23:59:00"/>
    <b v="0"/>
    <n v="38"/>
    <b v="1"/>
    <s v="music/indie rock"/>
    <n v="1.0035000000000001"/>
    <n v="52.815789473684212"/>
    <x v="4"/>
    <s v="indie rock"/>
  </r>
  <r>
    <n v="2130"/>
    <x v="0"/>
    <s v="US"/>
    <s v="USD"/>
    <n v="1313370000"/>
    <n v="1307594625"/>
    <x v="2111"/>
    <d v="2011-08-14T20:00:00"/>
    <b v="0"/>
    <n v="39"/>
    <b v="1"/>
    <s v="music/indie rock"/>
    <n v="1.0649999999999999"/>
    <n v="54.615384615384613"/>
    <x v="4"/>
    <s v="indie rock"/>
  </r>
  <r>
    <n v="300"/>
    <x v="0"/>
    <s v="US"/>
    <s v="USD"/>
    <n v="1366064193"/>
    <n v="1364854593"/>
    <x v="2112"/>
    <d v="2013-04-15T17:16:33"/>
    <b v="0"/>
    <n v="11"/>
    <b v="1"/>
    <s v="music/indie rock"/>
    <n v="1"/>
    <n v="27.272727272727273"/>
    <x v="4"/>
    <s v="indie rock"/>
  </r>
  <r>
    <n v="7340"/>
    <x v="0"/>
    <s v="US"/>
    <s v="USD"/>
    <n v="1411505176"/>
    <n v="1408481176"/>
    <x v="2113"/>
    <d v="2014-09-23T15:46:16"/>
    <b v="0"/>
    <n v="107"/>
    <b v="1"/>
    <s v="music/indie rock"/>
    <n v="1.0485714285714285"/>
    <n v="68.598130841121488"/>
    <x v="4"/>
    <s v="indie rock"/>
  </r>
  <r>
    <n v="5235"/>
    <x v="0"/>
    <s v="US"/>
    <s v="USD"/>
    <n v="1291870740"/>
    <n v="1286480070"/>
    <x v="2114"/>
    <d v="2010-12-08T23:59:00"/>
    <b v="0"/>
    <n v="147"/>
    <b v="1"/>
    <s v="music/indie rock"/>
    <n v="1.0469999999999999"/>
    <n v="35.612244897959187"/>
    <x v="4"/>
    <s v="indie rock"/>
  </r>
  <r>
    <n v="3385"/>
    <x v="0"/>
    <s v="US"/>
    <s v="USD"/>
    <n v="1298167001"/>
    <n v="1295575001"/>
    <x v="2115"/>
    <d v="2011-02-19T20:56:41"/>
    <b v="0"/>
    <n v="36"/>
    <b v="1"/>
    <s v="music/indie rock"/>
    <n v="2.2566666666666668"/>
    <n v="94.027777777777771"/>
    <x v="4"/>
    <s v="indie rock"/>
  </r>
  <r>
    <n v="48434"/>
    <x v="0"/>
    <s v="US"/>
    <s v="USD"/>
    <n v="1349203203"/>
    <n v="1345056003"/>
    <x v="2116"/>
    <d v="2012-10-02T13:40:03"/>
    <b v="0"/>
    <n v="92"/>
    <b v="1"/>
    <s v="music/indie rock"/>
    <n v="1.0090416666666666"/>
    <n v="526.45652173913038"/>
    <x v="4"/>
    <s v="indie rock"/>
  </r>
  <r>
    <n v="1773"/>
    <x v="0"/>
    <s v="US"/>
    <s v="USD"/>
    <n v="1445921940"/>
    <n v="1444699549"/>
    <x v="2117"/>
    <d v="2015-10-26T23:59:00"/>
    <b v="0"/>
    <n v="35"/>
    <b v="1"/>
    <s v="music/indie rock"/>
    <n v="1.4775"/>
    <n v="50.657142857142858"/>
    <x v="4"/>
    <s v="indie rock"/>
  </r>
  <r>
    <n v="1346.11"/>
    <x v="0"/>
    <s v="US"/>
    <s v="USD"/>
    <n v="1311538136"/>
    <n v="1308946136"/>
    <x v="2118"/>
    <d v="2011-07-24T15:08:56"/>
    <b v="0"/>
    <n v="17"/>
    <b v="1"/>
    <s v="music/indie rock"/>
    <n v="1.3461099999999999"/>
    <n v="79.182941176470578"/>
    <x v="4"/>
    <s v="indie rock"/>
  </r>
  <r>
    <n v="2015"/>
    <x v="0"/>
    <s v="US"/>
    <s v="USD"/>
    <n v="1345086445"/>
    <n v="1342494445"/>
    <x v="2119"/>
    <d v="2012-08-15T22:07:25"/>
    <b v="0"/>
    <n v="22"/>
    <b v="1"/>
    <s v="music/indie rock"/>
    <n v="1.0075000000000001"/>
    <n v="91.590909090909093"/>
    <x v="4"/>
    <s v="indie rock"/>
  </r>
  <r>
    <n v="8070.43"/>
    <x v="0"/>
    <s v="US"/>
    <s v="USD"/>
    <n v="1388617736"/>
    <n v="1384384136"/>
    <x v="2120"/>
    <d v="2014-01-01T18:08:56"/>
    <b v="0"/>
    <n v="69"/>
    <b v="1"/>
    <s v="music/indie rock"/>
    <n v="1.00880375"/>
    <n v="116.96275362318841"/>
    <x v="4"/>
    <s v="indie rock"/>
  </r>
  <r>
    <n v="284"/>
    <x v="2"/>
    <s v="CH"/>
    <s v="CHF"/>
    <n v="1484156948"/>
    <n v="1481564948"/>
    <x v="2121"/>
    <d v="2017-01-11T12:49:08"/>
    <b v="0"/>
    <n v="10"/>
    <b v="0"/>
    <s v="games/video games"/>
    <n v="5.6800000000000002E-3"/>
    <n v="28.4"/>
    <x v="6"/>
    <s v="video games"/>
  </r>
  <r>
    <n v="310"/>
    <x v="2"/>
    <s v="MX"/>
    <s v="MXN"/>
    <n v="1483773169"/>
    <n v="1481181169"/>
    <x v="2122"/>
    <d v="2017-01-07T02:12:49"/>
    <b v="0"/>
    <n v="3"/>
    <b v="0"/>
    <s v="games/video games"/>
    <n v="3.875E-3"/>
    <n v="103.33333333333333"/>
    <x v="6"/>
    <s v="video games"/>
  </r>
  <r>
    <n v="50"/>
    <x v="2"/>
    <s v="US"/>
    <s v="USD"/>
    <n v="1268636340"/>
    <n v="1263982307"/>
    <x v="2123"/>
    <d v="2010-03-15T01:59:00"/>
    <b v="0"/>
    <n v="5"/>
    <b v="0"/>
    <s v="games/video games"/>
    <n v="0.1"/>
    <n v="10"/>
    <x v="6"/>
    <s v="video games"/>
  </r>
  <r>
    <n v="115"/>
    <x v="2"/>
    <s v="US"/>
    <s v="USD"/>
    <n v="1291093200"/>
    <n v="1286930435"/>
    <x v="2124"/>
    <d v="2010-11-30T00:00:00"/>
    <b v="0"/>
    <n v="5"/>
    <b v="0"/>
    <s v="games/video games"/>
    <n v="0.10454545454545454"/>
    <n v="23"/>
    <x v="6"/>
    <s v="video games"/>
  </r>
  <r>
    <n v="852"/>
    <x v="2"/>
    <s v="US"/>
    <s v="USD"/>
    <n v="1438734833"/>
    <n v="1436142833"/>
    <x v="2125"/>
    <d v="2015-08-04T19:33:53"/>
    <b v="0"/>
    <n v="27"/>
    <b v="0"/>
    <s v="games/video games"/>
    <n v="1.4200000000000001E-2"/>
    <n v="31.555555555555557"/>
    <x v="6"/>
    <s v="video games"/>
  </r>
  <r>
    <n v="10"/>
    <x v="2"/>
    <s v="US"/>
    <s v="USD"/>
    <n v="1418080887"/>
    <n v="1415488887"/>
    <x v="2126"/>
    <d v="2014-12-08T18:21:27"/>
    <b v="0"/>
    <n v="2"/>
    <b v="0"/>
    <s v="games/video games"/>
    <n v="5.0000000000000001E-4"/>
    <n v="5"/>
    <x v="6"/>
    <s v="video games"/>
  </r>
  <r>
    <n v="8076"/>
    <x v="2"/>
    <s v="GB"/>
    <s v="GBP"/>
    <n v="1426158463"/>
    <n v="1423570063"/>
    <x v="2127"/>
    <d v="2015-03-12T06:07:43"/>
    <b v="0"/>
    <n v="236"/>
    <b v="0"/>
    <s v="games/video games"/>
    <n v="0.28842857142857142"/>
    <n v="34.220338983050844"/>
    <x v="6"/>
    <s v="video games"/>
  </r>
  <r>
    <n v="25"/>
    <x v="2"/>
    <s v="CA"/>
    <s v="CAD"/>
    <n v="1411324369"/>
    <n v="1406140369"/>
    <x v="2128"/>
    <d v="2014-09-21T13:32:49"/>
    <b v="0"/>
    <n v="1"/>
    <b v="0"/>
    <s v="games/video games"/>
    <n v="1.6666666666666668E-3"/>
    <n v="25"/>
    <x v="6"/>
    <s v="video games"/>
  </r>
  <r>
    <n v="236"/>
    <x v="2"/>
    <s v="US"/>
    <s v="USD"/>
    <n v="1457570100"/>
    <n v="1454978100"/>
    <x v="2129"/>
    <d v="2016-03-09T19:35:00"/>
    <b v="0"/>
    <n v="12"/>
    <b v="0"/>
    <s v="games/video games"/>
    <n v="0.11799999999999999"/>
    <n v="19.666666666666668"/>
    <x v="6"/>
    <s v="video games"/>
  </r>
  <r>
    <n v="85"/>
    <x v="2"/>
    <s v="US"/>
    <s v="USD"/>
    <n v="1408154663"/>
    <n v="1405130663"/>
    <x v="2130"/>
    <d v="2014-08-15T21:04:23"/>
    <b v="0"/>
    <n v="4"/>
    <b v="0"/>
    <s v="games/video games"/>
    <n v="2.0238095238095236E-3"/>
    <n v="21.25"/>
    <x v="6"/>
    <s v="video games"/>
  </r>
  <r>
    <n v="25"/>
    <x v="2"/>
    <s v="US"/>
    <s v="USD"/>
    <n v="1436677091"/>
    <n v="1434085091"/>
    <x v="2131"/>
    <d v="2015-07-11T23:58:11"/>
    <b v="0"/>
    <n v="3"/>
    <b v="0"/>
    <s v="games/video games"/>
    <n v="0.05"/>
    <n v="8.3333333333333339"/>
    <x v="6"/>
    <s v="video games"/>
  </r>
  <r>
    <n v="2112.9899999999998"/>
    <x v="2"/>
    <s v="US"/>
    <s v="USD"/>
    <n v="1391427692"/>
    <n v="1388835692"/>
    <x v="2132"/>
    <d v="2014-02-03T06:41:32"/>
    <b v="0"/>
    <n v="99"/>
    <b v="0"/>
    <s v="games/video games"/>
    <n v="2.1129899999999997E-2"/>
    <n v="21.34333333333333"/>
    <x v="6"/>
    <s v="video games"/>
  </r>
  <r>
    <n v="16"/>
    <x v="2"/>
    <s v="US"/>
    <s v="USD"/>
    <n v="1303628340"/>
    <n v="1300328399"/>
    <x v="2133"/>
    <d v="2011-04-24T01:59:00"/>
    <b v="0"/>
    <n v="3"/>
    <b v="0"/>
    <s v="games/video games"/>
    <n v="1.6E-2"/>
    <n v="5.333333333333333"/>
    <x v="6"/>
    <s v="video games"/>
  </r>
  <r>
    <n v="104"/>
    <x v="2"/>
    <s v="US"/>
    <s v="USD"/>
    <n v="1367097391"/>
    <n v="1364505391"/>
    <x v="2134"/>
    <d v="2013-04-27T16:16:31"/>
    <b v="0"/>
    <n v="3"/>
    <b v="0"/>
    <s v="games/video games"/>
    <n v="1.7333333333333333E-2"/>
    <n v="34.666666666666664"/>
    <x v="6"/>
    <s v="video games"/>
  </r>
  <r>
    <n v="478"/>
    <x v="2"/>
    <s v="US"/>
    <s v="USD"/>
    <n v="1349392033"/>
    <n v="1346800033"/>
    <x v="2135"/>
    <d v="2012-10-04T18:07:13"/>
    <b v="0"/>
    <n v="22"/>
    <b v="0"/>
    <s v="games/video games"/>
    <n v="9.5600000000000004E-2"/>
    <n v="21.727272727272727"/>
    <x v="6"/>
    <s v="video games"/>
  </r>
  <r>
    <n v="47.69"/>
    <x v="2"/>
    <s v="US"/>
    <s v="USD"/>
    <n v="1382184786"/>
    <n v="1379592786"/>
    <x v="2136"/>
    <d v="2013-10-19T07:13:06"/>
    <b v="0"/>
    <n v="4"/>
    <b v="0"/>
    <s v="games/video games"/>
    <n v="5.9612499999999998E-4"/>
    <n v="11.922499999999999"/>
    <x v="6"/>
    <s v="video games"/>
  </r>
  <r>
    <n v="14203"/>
    <x v="2"/>
    <s v="CA"/>
    <s v="CAD"/>
    <n v="1417804229"/>
    <n v="1415212229"/>
    <x v="2137"/>
    <d v="2014-12-05T13:30:29"/>
    <b v="0"/>
    <n v="534"/>
    <b v="0"/>
    <s v="games/video games"/>
    <n v="0.28405999999999998"/>
    <n v="26.59737827715356"/>
    <x v="6"/>
    <s v="video games"/>
  </r>
  <r>
    <n v="128"/>
    <x v="2"/>
    <s v="GB"/>
    <s v="GBP"/>
    <n v="1383959939"/>
    <n v="1381364339"/>
    <x v="2138"/>
    <d v="2013-11-08T20:18:59"/>
    <b v="0"/>
    <n v="12"/>
    <b v="0"/>
    <s v="games/video games"/>
    <n v="0.128"/>
    <n v="10.666666666666666"/>
    <x v="6"/>
    <s v="video games"/>
  </r>
  <r>
    <n v="1626"/>
    <x v="2"/>
    <s v="US"/>
    <s v="USD"/>
    <n v="1478196008"/>
    <n v="1475604008"/>
    <x v="2139"/>
    <d v="2016-11-03T13:00:08"/>
    <b v="0"/>
    <n v="56"/>
    <b v="0"/>
    <s v="games/video games"/>
    <n v="5.4199999999999998E-2"/>
    <n v="29.035714285714285"/>
    <x v="6"/>
    <s v="video games"/>
  </r>
  <r>
    <n v="560"/>
    <x v="2"/>
    <s v="US"/>
    <s v="USD"/>
    <n v="1357934424"/>
    <n v="1355342424"/>
    <x v="2140"/>
    <d v="2013-01-11T15:00:24"/>
    <b v="0"/>
    <n v="11"/>
    <b v="0"/>
    <s v="games/video games"/>
    <n v="1.1199999999999999E-3"/>
    <n v="50.909090909090907"/>
    <x v="6"/>
    <s v="video games"/>
  </r>
  <r>
    <n v="0"/>
    <x v="2"/>
    <s v="US"/>
    <s v="USD"/>
    <n v="1415947159"/>
    <n v="1413351559"/>
    <x v="2141"/>
    <d v="2014-11-14T01:39:19"/>
    <b v="0"/>
    <n v="0"/>
    <b v="0"/>
    <s v="games/video games"/>
    <n v="0"/>
    <s v="-"/>
    <x v="6"/>
    <s v="video games"/>
  </r>
  <r>
    <n v="601"/>
    <x v="2"/>
    <s v="DE"/>
    <s v="EUR"/>
    <n v="1451494210"/>
    <n v="1449075010"/>
    <x v="2142"/>
    <d v="2015-12-30T11:50:10"/>
    <b v="0"/>
    <n v="12"/>
    <b v="0"/>
    <s v="games/video games"/>
    <n v="5.7238095238095241E-2"/>
    <n v="50.083333333333336"/>
    <x v="6"/>
    <s v="video games"/>
  </r>
  <r>
    <n v="225"/>
    <x v="2"/>
    <s v="US"/>
    <s v="USD"/>
    <n v="1279738800"/>
    <n v="1275599812"/>
    <x v="2143"/>
    <d v="2010-07-21T14:00:00"/>
    <b v="0"/>
    <n v="5"/>
    <b v="0"/>
    <s v="games/video games"/>
    <n v="0.1125"/>
    <n v="45"/>
    <x v="6"/>
    <s v="video games"/>
  </r>
  <r>
    <n v="607"/>
    <x v="2"/>
    <s v="US"/>
    <s v="USD"/>
    <n v="1379164040"/>
    <n v="1376399240"/>
    <x v="2144"/>
    <d v="2013-09-14T08:07:20"/>
    <b v="0"/>
    <n v="24"/>
    <b v="0"/>
    <s v="games/video games"/>
    <n v="1.7098591549295775E-2"/>
    <n v="25.291666666666668"/>
    <x v="6"/>
    <s v="video games"/>
  </r>
  <r>
    <n v="4565"/>
    <x v="2"/>
    <s v="US"/>
    <s v="USD"/>
    <n v="1385534514"/>
    <n v="1382938914"/>
    <x v="2145"/>
    <d v="2013-11-27T01:41:54"/>
    <b v="0"/>
    <n v="89"/>
    <b v="0"/>
    <s v="games/video games"/>
    <n v="0.30433333333333334"/>
    <n v="51.292134831460672"/>
    <x v="6"/>
    <s v="video games"/>
  </r>
  <r>
    <n v="1"/>
    <x v="2"/>
    <s v="US"/>
    <s v="USD"/>
    <n v="1455207510"/>
    <n v="1453997910"/>
    <x v="2146"/>
    <d v="2016-02-11T11:18:30"/>
    <b v="0"/>
    <n v="1"/>
    <b v="0"/>
    <s v="games/video games"/>
    <n v="2.0000000000000001E-4"/>
    <n v="1"/>
    <x v="6"/>
    <s v="video games"/>
  </r>
  <r>
    <n v="2716"/>
    <x v="2"/>
    <s v="US"/>
    <s v="USD"/>
    <n v="1416125148"/>
    <n v="1413356748"/>
    <x v="2147"/>
    <d v="2014-11-16T03:05:48"/>
    <b v="0"/>
    <n v="55"/>
    <b v="0"/>
    <s v="games/video games"/>
    <n v="6.9641025641025639E-3"/>
    <n v="49.381818181818183"/>
    <x v="6"/>
    <s v="video games"/>
  </r>
  <r>
    <n v="2"/>
    <x v="2"/>
    <s v="GB"/>
    <s v="GBP"/>
    <n v="1427992582"/>
    <n v="1425404182"/>
    <x v="2148"/>
    <d v="2015-04-02T11:36:22"/>
    <b v="0"/>
    <n v="2"/>
    <b v="0"/>
    <s v="games/video games"/>
    <n v="0.02"/>
    <n v="1"/>
    <x v="6"/>
    <s v="video games"/>
  </r>
  <r>
    <n v="0"/>
    <x v="2"/>
    <s v="US"/>
    <s v="USD"/>
    <n v="1280534400"/>
    <n v="1277512556"/>
    <x v="2149"/>
    <d v="2010-07-30T19:00:00"/>
    <b v="0"/>
    <n v="0"/>
    <b v="0"/>
    <s v="games/video games"/>
    <n v="0"/>
    <s v="-"/>
    <x v="6"/>
    <s v="video games"/>
  </r>
  <r>
    <n v="405"/>
    <x v="2"/>
    <s v="NO"/>
    <s v="NOK"/>
    <n v="1468392599"/>
    <n v="1465800599"/>
    <x v="2150"/>
    <d v="2016-07-13T01:49:59"/>
    <b v="0"/>
    <n v="4"/>
    <b v="0"/>
    <s v="games/video games"/>
    <n v="8.0999999999999996E-3"/>
    <n v="101.25"/>
    <x v="6"/>
    <s v="video games"/>
  </r>
  <r>
    <n v="118"/>
    <x v="2"/>
    <s v="US"/>
    <s v="USD"/>
    <n v="1467231614"/>
    <n v="1464639614"/>
    <x v="2151"/>
    <d v="2016-06-29T15:20:14"/>
    <b v="0"/>
    <n v="6"/>
    <b v="0"/>
    <s v="games/video games"/>
    <n v="2.6222222222222224E-3"/>
    <n v="19.666666666666668"/>
    <x v="6"/>
    <s v="video games"/>
  </r>
  <r>
    <n v="50"/>
    <x v="2"/>
    <s v="US"/>
    <s v="USD"/>
    <n v="1394909909"/>
    <n v="1392321509"/>
    <x v="2152"/>
    <d v="2014-03-15T13:58:29"/>
    <b v="0"/>
    <n v="4"/>
    <b v="0"/>
    <s v="games/video games"/>
    <n v="1.6666666666666668E-3"/>
    <n v="12.5"/>
    <x v="6"/>
    <s v="video games"/>
  </r>
  <r>
    <n v="34"/>
    <x v="2"/>
    <s v="US"/>
    <s v="USD"/>
    <n v="1420876740"/>
    <n v="1417470718"/>
    <x v="2153"/>
    <d v="2015-01-10T02:59:00"/>
    <b v="0"/>
    <n v="4"/>
    <b v="0"/>
    <s v="games/video games"/>
    <n v="9.1244548809124457E-5"/>
    <n v="8.5"/>
    <x v="6"/>
    <s v="video games"/>
  </r>
  <r>
    <n v="2"/>
    <x v="2"/>
    <s v="US"/>
    <s v="USD"/>
    <n v="1390921827"/>
    <n v="1389193827"/>
    <x v="2154"/>
    <d v="2014-01-28T10:10:27"/>
    <b v="0"/>
    <n v="2"/>
    <b v="0"/>
    <s v="games/video games"/>
    <n v="8.0000000000000002E-3"/>
    <n v="1"/>
    <x v="6"/>
    <s v="video games"/>
  </r>
  <r>
    <n v="115"/>
    <x v="2"/>
    <s v="GB"/>
    <s v="GBP"/>
    <n v="1459443385"/>
    <n v="1456854985"/>
    <x v="2155"/>
    <d v="2016-03-31T11:56:25"/>
    <b v="0"/>
    <n v="5"/>
    <b v="0"/>
    <s v="games/video games"/>
    <n v="2.3E-2"/>
    <n v="23"/>
    <x v="6"/>
    <s v="video games"/>
  </r>
  <r>
    <n v="1493"/>
    <x v="2"/>
    <s v="US"/>
    <s v="USD"/>
    <n v="1379363406"/>
    <n v="1375475406"/>
    <x v="2156"/>
    <d v="2013-09-16T15:30:06"/>
    <b v="0"/>
    <n v="83"/>
    <b v="0"/>
    <s v="games/video games"/>
    <n v="2.6660714285714284E-2"/>
    <n v="17.987951807228917"/>
    <x v="6"/>
    <s v="video games"/>
  </r>
  <r>
    <n v="21144"/>
    <x v="2"/>
    <s v="US"/>
    <s v="USD"/>
    <n v="1482479940"/>
    <n v="1479684783"/>
    <x v="2157"/>
    <d v="2016-12-23T02:59:00"/>
    <b v="0"/>
    <n v="57"/>
    <b v="0"/>
    <s v="games/video games"/>
    <n v="0.28192"/>
    <n v="370.94736842105266"/>
    <x v="6"/>
    <s v="video games"/>
  </r>
  <r>
    <n v="19770.11"/>
    <x v="2"/>
    <s v="US"/>
    <s v="USD"/>
    <n v="1360009774"/>
    <n v="1356121774"/>
    <x v="2158"/>
    <d v="2013-02-04T15:29:34"/>
    <b v="0"/>
    <n v="311"/>
    <b v="0"/>
    <s v="games/video games"/>
    <n v="6.5900366666666668E-2"/>
    <n v="63.569485530546629"/>
    <x v="6"/>
    <s v="video games"/>
  </r>
  <r>
    <n v="26"/>
    <x v="2"/>
    <s v="US"/>
    <s v="USD"/>
    <n v="1310837574"/>
    <n v="1308245574"/>
    <x v="2159"/>
    <d v="2011-07-16T12:32:54"/>
    <b v="0"/>
    <n v="2"/>
    <b v="0"/>
    <s v="games/video games"/>
    <n v="7.2222222222222219E-3"/>
    <n v="13"/>
    <x v="6"/>
    <s v="video games"/>
  </r>
  <r>
    <n v="85"/>
    <x v="2"/>
    <s v="US"/>
    <s v="USD"/>
    <n v="1337447105"/>
    <n v="1334855105"/>
    <x v="2160"/>
    <d v="2012-05-19T12:05:05"/>
    <b v="0"/>
    <n v="16"/>
    <b v="0"/>
    <s v="games/video games"/>
    <n v="8.5000000000000006E-3"/>
    <n v="5.3125"/>
    <x v="6"/>
    <s v="video games"/>
  </r>
  <r>
    <n v="463"/>
    <x v="0"/>
    <s v="US"/>
    <s v="USD"/>
    <n v="1443040059"/>
    <n v="1440448059"/>
    <x v="2161"/>
    <d v="2015-09-23T15:27:39"/>
    <b v="0"/>
    <n v="13"/>
    <b v="1"/>
    <s v="music/rock"/>
    <n v="1.1575"/>
    <n v="35.615384615384613"/>
    <x v="4"/>
    <s v="rock"/>
  </r>
  <r>
    <n v="5052"/>
    <x v="0"/>
    <s v="US"/>
    <s v="USD"/>
    <n v="1406226191"/>
    <n v="1403547791"/>
    <x v="2162"/>
    <d v="2014-07-24T13:23:11"/>
    <b v="0"/>
    <n v="58"/>
    <b v="1"/>
    <s v="music/rock"/>
    <n v="1.1226666666666667"/>
    <n v="87.103448275862064"/>
    <x v="4"/>
    <s v="rock"/>
  </r>
  <r>
    <n v="3305"/>
    <x v="0"/>
    <s v="US"/>
    <s v="USD"/>
    <n v="1433735400"/>
    <n v="1429306520"/>
    <x v="2163"/>
    <d v="2015-06-07T22:50:00"/>
    <b v="0"/>
    <n v="44"/>
    <b v="1"/>
    <s v="music/rock"/>
    <n v="1.3220000000000001"/>
    <n v="75.11363636363636"/>
    <x v="4"/>
    <s v="rock"/>
  </r>
  <r>
    <n v="5645"/>
    <x v="0"/>
    <s v="US"/>
    <s v="USD"/>
    <n v="1466827140"/>
    <n v="1464196414"/>
    <x v="2164"/>
    <d v="2016-06-24T22:59:00"/>
    <b v="0"/>
    <n v="83"/>
    <b v="1"/>
    <s v="music/rock"/>
    <n v="1.0263636363636364"/>
    <n v="68.01204819277109"/>
    <x v="4"/>
    <s v="rock"/>
  </r>
  <r>
    <n v="3466"/>
    <x v="0"/>
    <s v="FR"/>
    <s v="EUR"/>
    <n v="1460127635"/>
    <n v="1457539235"/>
    <x v="2165"/>
    <d v="2016-04-08T10:00:35"/>
    <b v="0"/>
    <n v="117"/>
    <b v="1"/>
    <s v="music/rock"/>
    <n v="1.3864000000000001"/>
    <n v="29.623931623931625"/>
    <x v="4"/>
    <s v="rock"/>
  </r>
  <r>
    <n v="2932"/>
    <x v="0"/>
    <s v="US"/>
    <s v="USD"/>
    <n v="1417813618"/>
    <n v="1413922018"/>
    <x v="2166"/>
    <d v="2014-12-05T16:06:58"/>
    <b v="0"/>
    <n v="32"/>
    <b v="1"/>
    <s v="music/rock"/>
    <n v="1.466"/>
    <n v="91.625"/>
    <x v="4"/>
    <s v="rock"/>
  </r>
  <r>
    <n v="180"/>
    <x v="0"/>
    <s v="US"/>
    <s v="USD"/>
    <n v="1347672937"/>
    <n v="1346463337"/>
    <x v="2167"/>
    <d v="2012-09-14T20:35:37"/>
    <b v="0"/>
    <n v="8"/>
    <b v="1"/>
    <s v="music/rock"/>
    <n v="1.2"/>
    <n v="22.5"/>
    <x v="4"/>
    <s v="rock"/>
  </r>
  <r>
    <n v="21884.69"/>
    <x v="0"/>
    <s v="US"/>
    <s v="USD"/>
    <n v="1486702800"/>
    <n v="1484058261"/>
    <x v="2168"/>
    <d v="2017-02-10T00:00:00"/>
    <b v="0"/>
    <n v="340"/>
    <b v="1"/>
    <s v="music/rock"/>
    <n v="1.215816111111111"/>
    <n v="64.366735294117646"/>
    <x v="4"/>
    <s v="rock"/>
  </r>
  <r>
    <n v="153"/>
    <x v="0"/>
    <s v="US"/>
    <s v="USD"/>
    <n v="1488473351"/>
    <n v="1488214151"/>
    <x v="2169"/>
    <d v="2017-03-02T11:49:11"/>
    <b v="0"/>
    <n v="7"/>
    <b v="1"/>
    <s v="music/rock"/>
    <n v="1"/>
    <n v="21.857142857142858"/>
    <x v="4"/>
    <s v="rock"/>
  </r>
  <r>
    <n v="633"/>
    <x v="0"/>
    <s v="US"/>
    <s v="USD"/>
    <n v="1440266422"/>
    <n v="1436810422"/>
    <x v="2170"/>
    <d v="2015-08-22T13:00:22"/>
    <b v="0"/>
    <n v="19"/>
    <b v="1"/>
    <s v="music/rock"/>
    <n v="1.8085714285714285"/>
    <n v="33.315789473684212"/>
    <x v="4"/>
    <s v="rock"/>
  </r>
  <r>
    <n v="4243"/>
    <x v="0"/>
    <s v="US"/>
    <s v="USD"/>
    <n v="1434949200"/>
    <n v="1431903495"/>
    <x v="2171"/>
    <d v="2015-06-22T00:00:00"/>
    <b v="0"/>
    <n v="47"/>
    <b v="1"/>
    <s v="music/rock"/>
    <n v="1.0607500000000001"/>
    <n v="90.276595744680847"/>
    <x v="4"/>
    <s v="rock"/>
  </r>
  <r>
    <n v="1000"/>
    <x v="0"/>
    <s v="US"/>
    <s v="USD"/>
    <n v="1429365320"/>
    <n v="1426773320"/>
    <x v="2172"/>
    <d v="2015-04-18T08:55:20"/>
    <b v="0"/>
    <n v="13"/>
    <b v="1"/>
    <s v="music/rock"/>
    <n v="1"/>
    <n v="76.92307692307692"/>
    <x v="4"/>
    <s v="rock"/>
  </r>
  <r>
    <n v="5331"/>
    <x v="0"/>
    <s v="US"/>
    <s v="USD"/>
    <n v="1378785540"/>
    <n v="1376066243"/>
    <x v="2173"/>
    <d v="2013-09-09T22:59:00"/>
    <b v="0"/>
    <n v="90"/>
    <b v="1"/>
    <s v="music/rock"/>
    <n v="1.2692857142857144"/>
    <n v="59.233333333333334"/>
    <x v="4"/>
    <s v="rock"/>
  </r>
  <r>
    <n v="4119"/>
    <x v="0"/>
    <s v="GB"/>
    <s v="GBP"/>
    <n v="1462453307"/>
    <n v="1459861307"/>
    <x v="2174"/>
    <d v="2016-05-05T08:01:47"/>
    <b v="0"/>
    <n v="63"/>
    <b v="1"/>
    <s v="music/rock"/>
    <n v="1.0297499999999999"/>
    <n v="65.38095238095238"/>
    <x v="4"/>
    <s v="rock"/>
  </r>
  <r>
    <n v="1750"/>
    <x v="0"/>
    <s v="US"/>
    <s v="USD"/>
    <n v="1469059986"/>
    <n v="1468455186"/>
    <x v="2175"/>
    <d v="2016-07-20T19:13:06"/>
    <b v="0"/>
    <n v="26"/>
    <b v="1"/>
    <s v="music/rock"/>
    <n v="2.5"/>
    <n v="67.307692307692307"/>
    <x v="4"/>
    <s v="rock"/>
  </r>
  <r>
    <n v="6301"/>
    <x v="0"/>
    <s v="US"/>
    <s v="USD"/>
    <n v="1430579509"/>
    <n v="1427987509"/>
    <x v="2176"/>
    <d v="2015-05-02T10:11:49"/>
    <b v="0"/>
    <n v="71"/>
    <b v="1"/>
    <s v="music/rock"/>
    <n v="1.2602"/>
    <n v="88.74647887323944"/>
    <x v="4"/>
    <s v="rock"/>
  </r>
  <r>
    <n v="2503"/>
    <x v="0"/>
    <s v="US"/>
    <s v="USD"/>
    <n v="1465192867"/>
    <n v="1463032867"/>
    <x v="2177"/>
    <d v="2016-06-06T01:01:07"/>
    <b v="0"/>
    <n v="38"/>
    <b v="1"/>
    <s v="music/rock"/>
    <n v="1.0012000000000001"/>
    <n v="65.868421052631575"/>
    <x v="4"/>
    <s v="rock"/>
  </r>
  <r>
    <n v="34660"/>
    <x v="0"/>
    <s v="US"/>
    <s v="USD"/>
    <n v="1484752597"/>
    <n v="1482160597"/>
    <x v="2178"/>
    <d v="2017-01-18T10:16:37"/>
    <b v="0"/>
    <n v="859"/>
    <b v="1"/>
    <s v="music/rock"/>
    <n v="1.3864000000000001"/>
    <n v="40.349243306169967"/>
    <x v="4"/>
    <s v="rock"/>
  </r>
  <r>
    <n v="1614"/>
    <x v="0"/>
    <s v="US"/>
    <s v="USD"/>
    <n v="1428725192"/>
    <n v="1426133192"/>
    <x v="2179"/>
    <d v="2015-04-10T23:06:32"/>
    <b v="0"/>
    <n v="21"/>
    <b v="1"/>
    <s v="music/rock"/>
    <n v="1.6140000000000001"/>
    <n v="76.857142857142861"/>
    <x v="4"/>
    <s v="rock"/>
  </r>
  <r>
    <n v="5359.21"/>
    <x v="0"/>
    <s v="US"/>
    <s v="USD"/>
    <n v="1447434268"/>
    <n v="1443801868"/>
    <x v="2180"/>
    <d v="2015-11-13T12:04:28"/>
    <b v="0"/>
    <n v="78"/>
    <b v="1"/>
    <s v="music/rock"/>
    <n v="1.071842"/>
    <n v="68.707820512820518"/>
    <x v="4"/>
    <s v="rock"/>
  </r>
  <r>
    <n v="3062"/>
    <x v="0"/>
    <s v="US"/>
    <s v="USD"/>
    <n v="1487635653"/>
    <n v="1486426053"/>
    <x v="2181"/>
    <d v="2017-02-20T19:07:33"/>
    <b v="0"/>
    <n v="53"/>
    <b v="1"/>
    <s v="games/tabletop games"/>
    <n v="1.5309999999999999"/>
    <n v="57.773584905660378"/>
    <x v="6"/>
    <s v="tabletop games"/>
  </r>
  <r>
    <n v="15725"/>
    <x v="0"/>
    <s v="CA"/>
    <s v="CAD"/>
    <n v="1412285825"/>
    <n v="1409261825"/>
    <x v="2182"/>
    <d v="2014-10-02T16:37:05"/>
    <b v="0"/>
    <n v="356"/>
    <b v="1"/>
    <s v="games/tabletop games"/>
    <n v="5.2416666666666663"/>
    <n v="44.171348314606739"/>
    <x v="6"/>
    <s v="tabletop games"/>
  </r>
  <r>
    <n v="8807"/>
    <x v="0"/>
    <s v="US"/>
    <s v="USD"/>
    <n v="1486616400"/>
    <n v="1484037977"/>
    <x v="2183"/>
    <d v="2017-02-09T00:00:00"/>
    <b v="0"/>
    <n v="279"/>
    <b v="1"/>
    <s v="games/tabletop games"/>
    <n v="4.8927777777777779"/>
    <n v="31.566308243727597"/>
    <x v="6"/>
    <s v="tabletop games"/>
  </r>
  <r>
    <n v="28474"/>
    <x v="0"/>
    <s v="US"/>
    <s v="USD"/>
    <n v="1453737600"/>
    <n v="1452530041"/>
    <x v="2184"/>
    <d v="2016-01-25T11:00:00"/>
    <b v="1"/>
    <n v="266"/>
    <b v="1"/>
    <s v="games/tabletop games"/>
    <n v="2.8473999999999999"/>
    <n v="107.04511278195488"/>
    <x v="6"/>
    <s v="tabletop games"/>
  </r>
  <r>
    <n v="92848.5"/>
    <x v="0"/>
    <s v="GB"/>
    <s v="GBP"/>
    <n v="1364286239"/>
    <n v="1360830239"/>
    <x v="2185"/>
    <d v="2013-03-26T03:23:59"/>
    <b v="0"/>
    <n v="623"/>
    <b v="1"/>
    <s v="games/tabletop games"/>
    <n v="18.569700000000001"/>
    <n v="149.03451043338683"/>
    <x v="6"/>
    <s v="tabletop games"/>
  </r>
  <r>
    <n v="21935"/>
    <x v="0"/>
    <s v="US"/>
    <s v="USD"/>
    <n v="1473213600"/>
    <n v="1470062743"/>
    <x v="2186"/>
    <d v="2016-09-06T21:00:00"/>
    <b v="0"/>
    <n v="392"/>
    <b v="1"/>
    <s v="games/tabletop games"/>
    <n v="1.0967499999999999"/>
    <n v="55.956632653061227"/>
    <x v="6"/>
    <s v="tabletop games"/>
  </r>
  <r>
    <n v="202928.5"/>
    <x v="0"/>
    <s v="US"/>
    <s v="USD"/>
    <n v="1428033540"/>
    <n v="1425531666"/>
    <x v="2187"/>
    <d v="2015-04-02T22:59:00"/>
    <b v="1"/>
    <n v="3562"/>
    <b v="1"/>
    <s v="games/tabletop games"/>
    <n v="10.146425000000001"/>
    <n v="56.970381807973048"/>
    <x v="6"/>
    <s v="tabletop games"/>
  </r>
  <r>
    <n v="22645"/>
    <x v="0"/>
    <s v="AU"/>
    <s v="AUD"/>
    <n v="1477414800"/>
    <n v="1474380241"/>
    <x v="2188"/>
    <d v="2016-10-25T12:00:00"/>
    <b v="0"/>
    <n v="514"/>
    <b v="1"/>
    <s v="games/tabletop games"/>
    <n v="4.1217692027666546"/>
    <n v="44.056420233463037"/>
    <x v="6"/>
    <s v="tabletop games"/>
  </r>
  <r>
    <n v="6039"/>
    <x v="0"/>
    <s v="GB"/>
    <s v="GBP"/>
    <n v="1461276000"/>
    <n v="1460055300"/>
    <x v="2189"/>
    <d v="2016-04-21T17:00:00"/>
    <b v="0"/>
    <n v="88"/>
    <b v="1"/>
    <s v="games/tabletop games"/>
    <n v="5.0324999999999998"/>
    <n v="68.625"/>
    <x v="6"/>
    <s v="tabletop games"/>
  </r>
  <r>
    <n v="35076"/>
    <x v="0"/>
    <s v="US"/>
    <s v="USD"/>
    <n v="1458716340"/>
    <n v="1455721204"/>
    <x v="2190"/>
    <d v="2016-03-23T01:59:00"/>
    <b v="0"/>
    <n v="537"/>
    <b v="1"/>
    <s v="games/tabletop games"/>
    <n v="1.8461052631578947"/>
    <n v="65.318435754189949"/>
    <x v="6"/>
    <s v="tabletop games"/>
  </r>
  <r>
    <n v="898"/>
    <x v="0"/>
    <s v="GB"/>
    <s v="GBP"/>
    <n v="1487102427"/>
    <n v="1486065627"/>
    <x v="2191"/>
    <d v="2017-02-14T15:00:27"/>
    <b v="0"/>
    <n v="25"/>
    <b v="1"/>
    <s v="games/tabletop games"/>
    <n v="1.1973333333333334"/>
    <n v="35.92"/>
    <x v="6"/>
    <s v="tabletop games"/>
  </r>
  <r>
    <n v="129748.82"/>
    <x v="0"/>
    <s v="GB"/>
    <s v="GBP"/>
    <n v="1481842800"/>
    <n v="1479414344"/>
    <x v="2192"/>
    <d v="2016-12-15T18:00:00"/>
    <b v="0"/>
    <n v="3238"/>
    <b v="1"/>
    <s v="games/tabletop games"/>
    <n v="10.812401666666668"/>
    <n v="40.070667078443485"/>
    <x v="6"/>
    <s v="tabletop games"/>
  </r>
  <r>
    <n v="67856"/>
    <x v="0"/>
    <s v="US"/>
    <s v="USD"/>
    <n v="1479704340"/>
    <n v="1477043072"/>
    <x v="2193"/>
    <d v="2016-11-20T23:59:00"/>
    <b v="0"/>
    <n v="897"/>
    <b v="1"/>
    <s v="games/tabletop games"/>
    <n v="4.5237333333333334"/>
    <n v="75.647714604236342"/>
    <x v="6"/>
    <s v="tabletop games"/>
  </r>
  <r>
    <n v="53737"/>
    <x v="0"/>
    <s v="US"/>
    <s v="USD"/>
    <n v="1459012290"/>
    <n v="1456423890"/>
    <x v="2194"/>
    <d v="2016-03-26T12:11:30"/>
    <b v="0"/>
    <n v="878"/>
    <b v="1"/>
    <s v="games/tabletop games"/>
    <n v="5.3737000000000004"/>
    <n v="61.203872437357631"/>
    <x v="6"/>
    <s v="tabletop games"/>
  </r>
  <r>
    <n v="5535"/>
    <x v="0"/>
    <s v="US"/>
    <s v="USD"/>
    <n v="1439317900"/>
    <n v="1436725900"/>
    <x v="2195"/>
    <d v="2015-08-11T13:31:40"/>
    <b v="0"/>
    <n v="115"/>
    <b v="1"/>
    <s v="games/tabletop games"/>
    <n v="1.2032608695652174"/>
    <n v="48.130434782608695"/>
    <x v="6"/>
    <s v="tabletop games"/>
  </r>
  <r>
    <n v="15937"/>
    <x v="0"/>
    <s v="US"/>
    <s v="USD"/>
    <n v="1480662000"/>
    <n v="1478000502"/>
    <x v="2196"/>
    <d v="2016-12-02T02:00:00"/>
    <b v="0"/>
    <n v="234"/>
    <b v="1"/>
    <s v="games/tabletop games"/>
    <n v="1.1383571428571428"/>
    <n v="68.106837606837601"/>
    <x v="6"/>
    <s v="tabletop games"/>
  </r>
  <r>
    <n v="285309.33"/>
    <x v="0"/>
    <s v="US"/>
    <s v="USD"/>
    <n v="1425132059"/>
    <n v="1422540059"/>
    <x v="2197"/>
    <d v="2015-02-28T09:00:59"/>
    <b v="0"/>
    <n v="4330"/>
    <b v="1"/>
    <s v="games/tabletop games"/>
    <n v="9.5103109999999997"/>
    <n v="65.891300230946882"/>
    <x v="6"/>
    <s v="tabletop games"/>
  </r>
  <r>
    <n v="53157"/>
    <x v="0"/>
    <s v="US"/>
    <s v="USD"/>
    <n v="1447507200"/>
    <n v="1444911600"/>
    <x v="2198"/>
    <d v="2015-11-14T08:20:00"/>
    <b v="0"/>
    <n v="651"/>
    <b v="1"/>
    <s v="games/tabletop games"/>
    <n v="1.3289249999999999"/>
    <n v="81.654377880184327"/>
    <x v="6"/>
    <s v="tabletop games"/>
  </r>
  <r>
    <n v="13228"/>
    <x v="0"/>
    <s v="IE"/>
    <s v="EUR"/>
    <n v="1444903198"/>
    <n v="1442311198"/>
    <x v="2199"/>
    <d v="2015-10-15T04:59:58"/>
    <b v="1"/>
    <n v="251"/>
    <b v="1"/>
    <s v="games/tabletop games"/>
    <n v="1.4697777777777778"/>
    <n v="52.701195219123505"/>
    <x v="6"/>
    <s v="tabletop games"/>
  </r>
  <r>
    <n v="10843"/>
    <x v="0"/>
    <s v="GB"/>
    <s v="GBP"/>
    <n v="1436151600"/>
    <n v="1433775668"/>
    <x v="2200"/>
    <d v="2015-07-05T22:00:00"/>
    <b v="0"/>
    <n v="263"/>
    <b v="1"/>
    <s v="games/tabletop games"/>
    <n v="5.4215"/>
    <n v="41.228136882129277"/>
    <x v="6"/>
    <s v="tabletop games"/>
  </r>
  <r>
    <n v="420.99"/>
    <x v="0"/>
    <s v="GB"/>
    <s v="GBP"/>
    <n v="1358367565"/>
    <n v="1357157965"/>
    <x v="2201"/>
    <d v="2013-01-16T15:19:25"/>
    <b v="0"/>
    <n v="28"/>
    <b v="1"/>
    <s v="music/electronic music"/>
    <n v="3.8271818181818182"/>
    <n v="15.035357142857142"/>
    <x v="4"/>
    <s v="electronic music"/>
  </r>
  <r>
    <n v="28167.25"/>
    <x v="0"/>
    <s v="US"/>
    <s v="USD"/>
    <n v="1351801368"/>
    <n v="1349209368"/>
    <x v="2202"/>
    <d v="2012-11-01T15:22:48"/>
    <b v="0"/>
    <n v="721"/>
    <b v="1"/>
    <s v="music/electronic music"/>
    <n v="7.0418124999999998"/>
    <n v="39.066920943134534"/>
    <x v="4"/>
    <s v="electronic music"/>
  </r>
  <r>
    <n v="2191"/>
    <x v="0"/>
    <s v="CA"/>
    <s v="CAD"/>
    <n v="1443127082"/>
    <n v="1440535082"/>
    <x v="2203"/>
    <d v="2015-09-24T15:38:02"/>
    <b v="0"/>
    <n v="50"/>
    <b v="1"/>
    <s v="music/electronic music"/>
    <n v="1.0954999999999999"/>
    <n v="43.82"/>
    <x v="4"/>
    <s v="electronic music"/>
  </r>
  <r>
    <n v="1993"/>
    <x v="0"/>
    <s v="US"/>
    <s v="USD"/>
    <n v="1362814119"/>
    <n v="1360222119"/>
    <x v="2204"/>
    <d v="2013-03-09T02:28:39"/>
    <b v="0"/>
    <n v="73"/>
    <b v="1"/>
    <s v="music/electronic music"/>
    <n v="1.3286666666666667"/>
    <n v="27.301369863013697"/>
    <x v="4"/>
    <s v="electronic music"/>
  </r>
  <r>
    <n v="1140"/>
    <x v="0"/>
    <s v="US"/>
    <s v="USD"/>
    <n v="1338579789"/>
    <n v="1335987789"/>
    <x v="2205"/>
    <d v="2012-06-01T14:43:09"/>
    <b v="0"/>
    <n v="27"/>
    <b v="1"/>
    <s v="music/electronic music"/>
    <n v="1.52"/>
    <n v="42.222222222222221"/>
    <x v="4"/>
    <s v="electronic music"/>
  </r>
  <r>
    <n v="1130"/>
    <x v="0"/>
    <s v="US"/>
    <s v="USD"/>
    <n v="1334556624"/>
    <n v="1333001424"/>
    <x v="2206"/>
    <d v="2012-04-16T01:10:24"/>
    <b v="0"/>
    <n v="34"/>
    <b v="1"/>
    <s v="music/electronic music"/>
    <n v="1.0272727272727273"/>
    <n v="33.235294117647058"/>
    <x v="4"/>
    <s v="electronic music"/>
  </r>
  <r>
    <n v="2000"/>
    <x v="0"/>
    <s v="US"/>
    <s v="USD"/>
    <n v="1384580373"/>
    <n v="1381984773"/>
    <x v="2207"/>
    <d v="2013-11-16T00:39:33"/>
    <b v="0"/>
    <n v="7"/>
    <b v="1"/>
    <s v="music/electronic music"/>
    <n v="1"/>
    <n v="285.71428571428572"/>
    <x v="4"/>
    <s v="electronic music"/>
  </r>
  <r>
    <n v="1016"/>
    <x v="0"/>
    <s v="US"/>
    <s v="USD"/>
    <n v="1333771200"/>
    <n v="1328649026"/>
    <x v="2208"/>
    <d v="2012-04-06T23:00:00"/>
    <b v="0"/>
    <n v="24"/>
    <b v="1"/>
    <s v="music/electronic music"/>
    <n v="1.016"/>
    <n v="42.333333333333336"/>
    <x v="4"/>
    <s v="electronic music"/>
  </r>
  <r>
    <n v="754"/>
    <x v="0"/>
    <s v="GB"/>
    <s v="GBP"/>
    <n v="1397516400"/>
    <n v="1396524644"/>
    <x v="2209"/>
    <d v="2014-04-14T18:00:00"/>
    <b v="0"/>
    <n v="15"/>
    <b v="1"/>
    <s v="music/electronic music"/>
    <n v="1.508"/>
    <n v="50.266666666666666"/>
    <x v="4"/>
    <s v="electronic music"/>
  </r>
  <r>
    <n v="4457"/>
    <x v="0"/>
    <s v="US"/>
    <s v="USD"/>
    <n v="1334424960"/>
    <n v="1329442510"/>
    <x v="2210"/>
    <d v="2012-04-14T12:36:00"/>
    <b v="0"/>
    <n v="72"/>
    <b v="1"/>
    <s v="music/electronic music"/>
    <n v="1.11425"/>
    <n v="61.902777777777779"/>
    <x v="4"/>
    <s v="electronic music"/>
  </r>
  <r>
    <n v="4890"/>
    <x v="0"/>
    <s v="US"/>
    <s v="USD"/>
    <n v="1397113140"/>
    <n v="1395168625"/>
    <x v="2211"/>
    <d v="2014-04-10T01:59:00"/>
    <b v="0"/>
    <n v="120"/>
    <b v="1"/>
    <s v="music/electronic music"/>
    <n v="1.956"/>
    <n v="40.75"/>
    <x v="4"/>
    <s v="electronic music"/>
  </r>
  <r>
    <n v="6863"/>
    <x v="0"/>
    <s v="US"/>
    <s v="USD"/>
    <n v="1383526800"/>
    <n v="1380650177"/>
    <x v="2212"/>
    <d v="2013-11-03T20:00:00"/>
    <b v="0"/>
    <n v="123"/>
    <b v="1"/>
    <s v="music/electronic music"/>
    <n v="1.1438333333333333"/>
    <n v="55.796747967479675"/>
    <x v="4"/>
    <s v="electronic music"/>
  </r>
  <r>
    <n v="10"/>
    <x v="0"/>
    <s v="US"/>
    <s v="USD"/>
    <n v="1431719379"/>
    <n v="1429127379"/>
    <x v="2213"/>
    <d v="2015-05-15T14:49:39"/>
    <b v="0"/>
    <n v="1"/>
    <b v="1"/>
    <s v="music/electronic music"/>
    <n v="2"/>
    <n v="10"/>
    <x v="4"/>
    <s v="electronic music"/>
  </r>
  <r>
    <n v="1755.01"/>
    <x v="0"/>
    <s v="US"/>
    <s v="USD"/>
    <n v="1391713248"/>
    <n v="1389121248"/>
    <x v="2214"/>
    <d v="2014-02-06T14:00:48"/>
    <b v="0"/>
    <n v="24"/>
    <b v="1"/>
    <s v="music/electronic music"/>
    <n v="2.9250166666666666"/>
    <n v="73.125416666666666"/>
    <x v="4"/>
    <s v="electronic music"/>
  </r>
  <r>
    <n v="860"/>
    <x v="0"/>
    <s v="US"/>
    <s v="USD"/>
    <n v="1331621940"/>
    <n v="1329671572"/>
    <x v="2215"/>
    <d v="2012-03-13T01:59:00"/>
    <b v="0"/>
    <n v="33"/>
    <b v="1"/>
    <s v="music/electronic music"/>
    <n v="1.5636363636363637"/>
    <n v="26.060606060606062"/>
    <x v="4"/>
    <s v="electronic music"/>
  </r>
  <r>
    <n v="317"/>
    <x v="0"/>
    <s v="US"/>
    <s v="USD"/>
    <n v="1437674545"/>
    <n v="1436464945"/>
    <x v="2216"/>
    <d v="2015-07-23T13:02:25"/>
    <b v="0"/>
    <n v="14"/>
    <b v="1"/>
    <s v="music/electronic music"/>
    <n v="1.0566666666666666"/>
    <n v="22.642857142857142"/>
    <x v="4"/>
    <s v="electronic music"/>
  </r>
  <r>
    <n v="425"/>
    <x v="0"/>
    <s v="US"/>
    <s v="USD"/>
    <n v="1446451200"/>
    <n v="1445539113"/>
    <x v="2217"/>
    <d v="2015-11-02T03:00:00"/>
    <b v="0"/>
    <n v="9"/>
    <b v="1"/>
    <s v="music/electronic music"/>
    <n v="1.0119047619047619"/>
    <n v="47.222222222222221"/>
    <x v="4"/>
    <s v="electronic music"/>
  </r>
  <r>
    <n v="2456.66"/>
    <x v="0"/>
    <s v="US"/>
    <s v="USD"/>
    <n v="1346198400"/>
    <n v="1344281383"/>
    <x v="2218"/>
    <d v="2012-08-28T19:00:00"/>
    <b v="0"/>
    <n v="76"/>
    <b v="1"/>
    <s v="music/electronic music"/>
    <n v="1.2283299999999999"/>
    <n v="32.324473684210524"/>
    <x v="4"/>
    <s v="electronic music"/>
  </r>
  <r>
    <n v="1015"/>
    <x v="0"/>
    <s v="US"/>
    <s v="USD"/>
    <n v="1440004512"/>
    <n v="1437412512"/>
    <x v="2219"/>
    <d v="2015-08-19T12:15:12"/>
    <b v="0"/>
    <n v="19"/>
    <b v="1"/>
    <s v="music/electronic music"/>
    <n v="1.0149999999999999"/>
    <n v="53.421052631578945"/>
    <x v="4"/>
    <s v="electronic music"/>
  </r>
  <r>
    <n v="3540"/>
    <x v="0"/>
    <s v="US"/>
    <s v="USD"/>
    <n v="1374888436"/>
    <n v="1372296436"/>
    <x v="2220"/>
    <d v="2013-07-26T20:27:16"/>
    <b v="0"/>
    <n v="69"/>
    <b v="1"/>
    <s v="music/electronic music"/>
    <n v="1.0114285714285713"/>
    <n v="51.304347826086953"/>
    <x v="4"/>
    <s v="electronic music"/>
  </r>
  <r>
    <n v="8109"/>
    <x v="0"/>
    <s v="US"/>
    <s v="USD"/>
    <n v="1461369600"/>
    <n v="1458748809"/>
    <x v="2221"/>
    <d v="2016-04-22T19:00:00"/>
    <b v="0"/>
    <n v="218"/>
    <b v="1"/>
    <s v="games/tabletop games"/>
    <n v="1.0811999999999999"/>
    <n v="37.197247706422019"/>
    <x v="6"/>
    <s v="tabletop games"/>
  </r>
  <r>
    <n v="813"/>
    <x v="0"/>
    <s v="US"/>
    <s v="USD"/>
    <n v="1327776847"/>
    <n v="1325184847"/>
    <x v="2222"/>
    <d v="2012-01-28T13:54:07"/>
    <b v="0"/>
    <n v="30"/>
    <b v="1"/>
    <s v="games/tabletop games"/>
    <n v="1.6259999999999999"/>
    <n v="27.1"/>
    <x v="6"/>
    <s v="tabletop games"/>
  </r>
  <r>
    <n v="20631"/>
    <x v="0"/>
    <s v="CA"/>
    <s v="CAD"/>
    <n v="1435418568"/>
    <n v="1432826568"/>
    <x v="2223"/>
    <d v="2015-06-27T10:22:48"/>
    <b v="0"/>
    <n v="100"/>
    <b v="1"/>
    <s v="games/tabletop games"/>
    <n v="1.0580000000000001"/>
    <n v="206.31"/>
    <x v="6"/>
    <s v="tabletop games"/>
  </r>
  <r>
    <n v="24315"/>
    <x v="0"/>
    <s v="US"/>
    <s v="USD"/>
    <n v="1477767600"/>
    <n v="1475337675"/>
    <x v="2224"/>
    <d v="2016-10-29T14:00:00"/>
    <b v="0"/>
    <n v="296"/>
    <b v="1"/>
    <s v="games/tabletop games"/>
    <n v="2.4315000000000002"/>
    <n v="82.145270270270274"/>
    <x v="6"/>
    <s v="tabletop games"/>
  </r>
  <r>
    <n v="198415.01"/>
    <x v="0"/>
    <s v="GB"/>
    <s v="GBP"/>
    <n v="1411326015"/>
    <n v="1408734015"/>
    <x v="2225"/>
    <d v="2014-09-21T14:00:15"/>
    <b v="0"/>
    <n v="1204"/>
    <b v="1"/>
    <s v="games/tabletop games"/>
    <n v="9.4483338095238096"/>
    <n v="164.79651993355483"/>
    <x v="6"/>
    <s v="tabletop games"/>
  </r>
  <r>
    <n v="19523.310000000001"/>
    <x v="0"/>
    <s v="US"/>
    <s v="USD"/>
    <n v="1455253140"/>
    <n v="1452625822"/>
    <x v="2226"/>
    <d v="2016-02-11T23:59:00"/>
    <b v="0"/>
    <n v="321"/>
    <b v="1"/>
    <s v="games/tabletop games"/>
    <n v="1.0846283333333333"/>
    <n v="60.820280373831778"/>
    <x v="6"/>
    <s v="tabletop games"/>
  </r>
  <r>
    <n v="20459"/>
    <x v="0"/>
    <s v="GB"/>
    <s v="GBP"/>
    <n v="1384374155"/>
    <n v="1381778555"/>
    <x v="2227"/>
    <d v="2013-11-13T15:22:35"/>
    <b v="0"/>
    <n v="301"/>
    <b v="1"/>
    <s v="games/tabletop games"/>
    <n v="1.5737692307692308"/>
    <n v="67.970099667774093"/>
    <x v="6"/>
    <s v="tabletop games"/>
  </r>
  <r>
    <n v="11744.9"/>
    <x v="0"/>
    <s v="DE"/>
    <s v="EUR"/>
    <n v="1439707236"/>
    <n v="1437115236"/>
    <x v="2228"/>
    <d v="2015-08-16T01:40:36"/>
    <b v="0"/>
    <n v="144"/>
    <b v="1"/>
    <s v="games/tabletop games"/>
    <n v="11.744899999999999"/>
    <n v="81.561805555555551"/>
    <x v="6"/>
    <s v="tabletop games"/>
  </r>
  <r>
    <n v="13704.33"/>
    <x v="0"/>
    <s v="US"/>
    <s v="USD"/>
    <n v="1378180800"/>
    <n v="1375113391"/>
    <x v="2229"/>
    <d v="2013-09-02T23:00:00"/>
    <b v="0"/>
    <n v="539"/>
    <b v="1"/>
    <s v="games/tabletop games"/>
    <n v="1.7104755366949576"/>
    <n v="25.42547309833024"/>
    <x v="6"/>
    <s v="tabletop games"/>
  </r>
  <r>
    <n v="10706"/>
    <x v="0"/>
    <s v="US"/>
    <s v="USD"/>
    <n v="1398460127"/>
    <n v="1395868127"/>
    <x v="2230"/>
    <d v="2014-04-25T16:08:47"/>
    <b v="0"/>
    <n v="498"/>
    <b v="1"/>
    <s v="games/tabletop games"/>
    <n v="1.2595294117647058"/>
    <n v="21.497991967871485"/>
    <x v="6"/>
    <s v="tabletop games"/>
  </r>
  <r>
    <n v="30303.24"/>
    <x v="0"/>
    <s v="US"/>
    <s v="USD"/>
    <n v="1372136400"/>
    <n v="1369864301"/>
    <x v="2231"/>
    <d v="2013-06-25T00:00:00"/>
    <b v="0"/>
    <n v="1113"/>
    <b v="1"/>
    <s v="games/tabletop games"/>
    <n v="12.121296000000001"/>
    <n v="27.226630727762803"/>
    <x v="6"/>
    <s v="tabletop games"/>
  </r>
  <r>
    <n v="24790"/>
    <x v="0"/>
    <s v="US"/>
    <s v="USD"/>
    <n v="1405738800"/>
    <n v="1402945408"/>
    <x v="2232"/>
    <d v="2014-07-18T22:00:00"/>
    <b v="0"/>
    <n v="988"/>
    <b v="1"/>
    <s v="games/tabletop games"/>
    <n v="4.9580000000000002"/>
    <n v="25.091093117408906"/>
    <x v="6"/>
    <s v="tabletop games"/>
  </r>
  <r>
    <n v="8301"/>
    <x v="0"/>
    <s v="GB"/>
    <s v="GBP"/>
    <n v="1450051200"/>
    <n v="1448269539"/>
    <x v="2233"/>
    <d v="2015-12-13T19:00:00"/>
    <b v="0"/>
    <n v="391"/>
    <b v="1"/>
    <s v="games/tabletop games"/>
    <n v="3.3203999999999998"/>
    <n v="21.230179028132991"/>
    <x v="6"/>
    <s v="tabletop games"/>
  </r>
  <r>
    <n v="1165"/>
    <x v="0"/>
    <s v="US"/>
    <s v="USD"/>
    <n v="1483645647"/>
    <n v="1481053647"/>
    <x v="2234"/>
    <d v="2017-01-05T14:47:27"/>
    <b v="0"/>
    <n v="28"/>
    <b v="1"/>
    <s v="games/tabletop games"/>
    <n v="11.65"/>
    <n v="41.607142857142854"/>
    <x v="6"/>
    <s v="tabletop games"/>
  </r>
  <r>
    <n v="19931"/>
    <x v="0"/>
    <s v="CA"/>
    <s v="CAD"/>
    <n v="1427585511"/>
    <n v="1424997111"/>
    <x v="2235"/>
    <d v="2015-03-28T18:31:51"/>
    <b v="0"/>
    <n v="147"/>
    <b v="1"/>
    <s v="games/tabletop games"/>
    <n v="1.5331538461538461"/>
    <n v="135.58503401360545"/>
    <x v="6"/>
    <s v="tabletop games"/>
  </r>
  <r>
    <n v="15039"/>
    <x v="0"/>
    <s v="US"/>
    <s v="USD"/>
    <n v="1454338123"/>
    <n v="1451746123"/>
    <x v="2236"/>
    <d v="2016-02-01T09:48:43"/>
    <b v="0"/>
    <n v="680"/>
    <b v="1"/>
    <s v="games/tabletop games"/>
    <n v="5.3710714285714287"/>
    <n v="22.116176470588236"/>
    <x v="6"/>
    <s v="tabletop games"/>
  </r>
  <r>
    <n v="63527"/>
    <x v="0"/>
    <s v="US"/>
    <s v="USD"/>
    <n v="1415779140"/>
    <n v="1412294683"/>
    <x v="2237"/>
    <d v="2014-11-12T02:59:00"/>
    <b v="0"/>
    <n v="983"/>
    <b v="1"/>
    <s v="games/tabletop games"/>
    <n v="3.5292777777777777"/>
    <n v="64.625635808748726"/>
    <x v="6"/>
    <s v="tabletop games"/>
  </r>
  <r>
    <n v="5496"/>
    <x v="0"/>
    <s v="DE"/>
    <s v="EUR"/>
    <n v="1489157716"/>
    <n v="1486565716"/>
    <x v="2238"/>
    <d v="2017-03-10T09:55:16"/>
    <b v="0"/>
    <n v="79"/>
    <b v="1"/>
    <s v="games/tabletop games"/>
    <n v="1.3740000000000001"/>
    <n v="69.569620253164558"/>
    <x v="6"/>
    <s v="tabletop games"/>
  </r>
  <r>
    <n v="32006.67"/>
    <x v="0"/>
    <s v="US"/>
    <s v="USD"/>
    <n v="1385870520"/>
    <n v="1382742014"/>
    <x v="2239"/>
    <d v="2013-11-30T23:02:00"/>
    <b v="0"/>
    <n v="426"/>
    <b v="1"/>
    <s v="games/tabletop games"/>
    <n v="1.2802667999999999"/>
    <n v="75.133028169014082"/>
    <x v="6"/>
    <s v="tabletop games"/>
  </r>
  <r>
    <n v="13534"/>
    <x v="0"/>
    <s v="US"/>
    <s v="USD"/>
    <n v="1461354544"/>
    <n v="1458762544"/>
    <x v="2240"/>
    <d v="2016-04-22T14:49:04"/>
    <b v="0"/>
    <n v="96"/>
    <b v="1"/>
    <s v="games/tabletop games"/>
    <n v="2.7067999999999999"/>
    <n v="140.97916666666666"/>
    <x v="6"/>
    <s v="tabletop games"/>
  </r>
  <r>
    <n v="8064"/>
    <x v="0"/>
    <s v="GB"/>
    <s v="GBP"/>
    <n v="1488484300"/>
    <n v="1485892300"/>
    <x v="2241"/>
    <d v="2017-03-02T14:51:40"/>
    <b v="0"/>
    <n v="163"/>
    <b v="1"/>
    <s v="games/tabletop games"/>
    <n v="8.0640000000000001"/>
    <n v="49.472392638036808"/>
    <x v="6"/>
    <s v="tabletop games"/>
  </r>
  <r>
    <n v="136009.76"/>
    <x v="0"/>
    <s v="US"/>
    <s v="USD"/>
    <n v="1385521320"/>
    <n v="1382449733"/>
    <x v="2242"/>
    <d v="2013-11-26T22:02:00"/>
    <b v="0"/>
    <n v="2525"/>
    <b v="1"/>
    <s v="games/tabletop games"/>
    <n v="13.600976000000001"/>
    <n v="53.865251485148519"/>
    <x v="6"/>
    <s v="tabletop games"/>
  </r>
  <r>
    <n v="9302.5"/>
    <x v="0"/>
    <s v="US"/>
    <s v="USD"/>
    <n v="1489374000"/>
    <n v="1488823290"/>
    <x v="2243"/>
    <d v="2017-03-12T22:00:00"/>
    <b v="0"/>
    <n v="2035"/>
    <b v="1"/>
    <s v="games/tabletop games"/>
    <n v="9302.5"/>
    <n v="4.5712530712530715"/>
    <x v="6"/>
    <s v="tabletop games"/>
  </r>
  <r>
    <n v="18851"/>
    <x v="0"/>
    <s v="US"/>
    <s v="USD"/>
    <n v="1476649800"/>
    <n v="1475609946"/>
    <x v="2244"/>
    <d v="2016-10-16T15:30:00"/>
    <b v="0"/>
    <n v="290"/>
    <b v="1"/>
    <s v="games/tabletop games"/>
    <n v="3.7702"/>
    <n v="65.00344827586207"/>
    <x v="6"/>
    <s v="tabletop games"/>
  </r>
  <r>
    <n v="105881"/>
    <x v="0"/>
    <s v="US"/>
    <s v="USD"/>
    <n v="1393005600"/>
    <n v="1390323617"/>
    <x v="2245"/>
    <d v="2014-02-21T13:00:00"/>
    <b v="0"/>
    <n v="1980"/>
    <b v="1"/>
    <s v="games/tabletop games"/>
    <n v="26.47025"/>
    <n v="53.475252525252522"/>
    <x v="6"/>
    <s v="tabletop games"/>
  </r>
  <r>
    <n v="2503"/>
    <x v="0"/>
    <s v="GB"/>
    <s v="GBP"/>
    <n v="1441393210"/>
    <n v="1438801210"/>
    <x v="2246"/>
    <d v="2015-09-04T14:00:10"/>
    <b v="0"/>
    <n v="57"/>
    <b v="1"/>
    <s v="games/tabletop games"/>
    <n v="1.0012000000000001"/>
    <n v="43.912280701754383"/>
    <x v="6"/>
    <s v="tabletop games"/>
  </r>
  <r>
    <n v="19324"/>
    <x v="0"/>
    <s v="US"/>
    <s v="USD"/>
    <n v="1438185565"/>
    <n v="1436975965"/>
    <x v="2247"/>
    <d v="2015-07-29T10:59:25"/>
    <b v="0"/>
    <n v="380"/>
    <b v="1"/>
    <s v="games/tabletop games"/>
    <n v="1.0445405405405406"/>
    <n v="50.852631578947367"/>
    <x v="6"/>
    <s v="tabletop games"/>
  </r>
  <r>
    <n v="7505"/>
    <x v="0"/>
    <s v="GB"/>
    <s v="GBP"/>
    <n v="1481749278"/>
    <n v="1479157278"/>
    <x v="2248"/>
    <d v="2016-12-14T16:01:18"/>
    <b v="0"/>
    <n v="128"/>
    <b v="1"/>
    <s v="games/tabletop games"/>
    <n v="1.0721428571428571"/>
    <n v="58.6328125"/>
    <x v="6"/>
    <s v="tabletop games"/>
  </r>
  <r>
    <n v="5907"/>
    <x v="0"/>
    <s v="US"/>
    <s v="USD"/>
    <n v="1364917965"/>
    <n v="1362329565"/>
    <x v="2249"/>
    <d v="2013-04-02T10:52:45"/>
    <b v="0"/>
    <n v="180"/>
    <b v="1"/>
    <s v="games/tabletop games"/>
    <n v="1.6877142857142857"/>
    <n v="32.81666666666667"/>
    <x v="6"/>
    <s v="tabletop games"/>
  </r>
  <r>
    <n v="243778"/>
    <x v="0"/>
    <s v="US"/>
    <s v="USD"/>
    <n v="1480727273"/>
    <n v="1478131673"/>
    <x v="2250"/>
    <d v="2016-12-02T20:07:53"/>
    <b v="0"/>
    <n v="571"/>
    <b v="1"/>
    <s v="games/tabletop games"/>
    <n v="9.7511200000000002"/>
    <n v="426.93169877408059"/>
    <x v="6"/>
    <s v="tabletop games"/>
  </r>
  <r>
    <n v="11428.19"/>
    <x v="0"/>
    <s v="US"/>
    <s v="USD"/>
    <n v="1408177077"/>
    <n v="1406362677"/>
    <x v="2251"/>
    <d v="2014-08-16T03:17:57"/>
    <b v="0"/>
    <n v="480"/>
    <b v="1"/>
    <s v="games/tabletop games"/>
    <n v="1.3444929411764706"/>
    <n v="23.808729166666669"/>
    <x v="6"/>
    <s v="tabletop games"/>
  </r>
  <r>
    <n v="24505"/>
    <x v="0"/>
    <s v="ES"/>
    <s v="EUR"/>
    <n v="1470469938"/>
    <n v="1469173938"/>
    <x v="2252"/>
    <d v="2016-08-06T02:52:18"/>
    <b v="0"/>
    <n v="249"/>
    <b v="1"/>
    <s v="games/tabletop games"/>
    <n v="2.722777777777778"/>
    <n v="98.413654618473899"/>
    <x v="6"/>
    <s v="tabletop games"/>
  </r>
  <r>
    <n v="9015"/>
    <x v="0"/>
    <s v="US"/>
    <s v="USD"/>
    <n v="1447862947"/>
    <n v="1445267347"/>
    <x v="2253"/>
    <d v="2015-11-18T11:09:07"/>
    <b v="0"/>
    <n v="84"/>
    <b v="1"/>
    <s v="games/tabletop games"/>
    <n v="1.1268750000000001"/>
    <n v="107.32142857142857"/>
    <x v="6"/>
    <s v="tabletop games"/>
  </r>
  <r>
    <n v="2299"/>
    <x v="0"/>
    <s v="US"/>
    <s v="USD"/>
    <n v="1485271968"/>
    <n v="1484667168"/>
    <x v="2254"/>
    <d v="2017-01-24T10:32:48"/>
    <b v="0"/>
    <n v="197"/>
    <b v="1"/>
    <s v="games/tabletop games"/>
    <n v="4.5979999999999999"/>
    <n v="11.67005076142132"/>
    <x v="6"/>
    <s v="tabletop games"/>
  </r>
  <r>
    <n v="11323"/>
    <x v="0"/>
    <s v="US"/>
    <s v="USD"/>
    <n v="1462661451"/>
    <n v="1460069451"/>
    <x v="2255"/>
    <d v="2016-05-07T17:50:51"/>
    <b v="0"/>
    <n v="271"/>
    <b v="1"/>
    <s v="games/tabletop games"/>
    <n v="2.8665822784810127"/>
    <n v="41.782287822878232"/>
    <x v="6"/>
    <s v="tabletop games"/>
  </r>
  <r>
    <n v="1069"/>
    <x v="0"/>
    <s v="GB"/>
    <s v="GBP"/>
    <n v="1479811846"/>
    <n v="1478602246"/>
    <x v="2256"/>
    <d v="2016-11-22T05:50:46"/>
    <b v="0"/>
    <n v="50"/>
    <b v="1"/>
    <s v="games/tabletop games"/>
    <n v="2.2270833333333333"/>
    <n v="21.38"/>
    <x v="6"/>
    <s v="tabletop games"/>
  </r>
  <r>
    <n v="15903.5"/>
    <x v="0"/>
    <s v="GB"/>
    <s v="GBP"/>
    <n v="1466377200"/>
    <n v="1463351329"/>
    <x v="2257"/>
    <d v="2016-06-19T18:00:00"/>
    <b v="0"/>
    <n v="169"/>
    <b v="1"/>
    <s v="games/tabletop games"/>
    <n v="6.3613999999999997"/>
    <n v="94.103550295857985"/>
    <x v="6"/>
    <s v="tabletop games"/>
  </r>
  <r>
    <n v="3223"/>
    <x v="0"/>
    <s v="US"/>
    <s v="USD"/>
    <n v="1434045687"/>
    <n v="1431453687"/>
    <x v="2258"/>
    <d v="2015-06-11T13:01:27"/>
    <b v="0"/>
    <n v="205"/>
    <b v="1"/>
    <s v="games/tabletop games"/>
    <n v="1.4650000000000001"/>
    <n v="15.721951219512196"/>
    <x v="6"/>
    <s v="tabletop games"/>
  </r>
  <r>
    <n v="18671"/>
    <x v="0"/>
    <s v="GB"/>
    <s v="GBP"/>
    <n v="1481224736"/>
    <n v="1480360736"/>
    <x v="2259"/>
    <d v="2016-12-08T14:18:56"/>
    <b v="0"/>
    <n v="206"/>
    <b v="1"/>
    <s v="games/tabletop games"/>
    <n v="18.670999999999999"/>
    <n v="90.635922330097088"/>
    <x v="6"/>
    <s v="tabletop games"/>
  </r>
  <r>
    <n v="8173"/>
    <x v="0"/>
    <s v="US"/>
    <s v="USD"/>
    <n v="1395876250"/>
    <n v="1393287850"/>
    <x v="2260"/>
    <d v="2014-03-26T18:24:10"/>
    <b v="0"/>
    <n v="84"/>
    <b v="1"/>
    <s v="games/tabletop games"/>
    <n v="3.2692000000000001"/>
    <n v="97.297619047619051"/>
    <x v="6"/>
    <s v="tabletop games"/>
  </r>
  <r>
    <n v="7795"/>
    <x v="0"/>
    <s v="AU"/>
    <s v="AUD"/>
    <n v="1487093020"/>
    <n v="1485278620"/>
    <x v="2261"/>
    <d v="2017-02-14T12:23:40"/>
    <b v="0"/>
    <n v="210"/>
    <b v="1"/>
    <s v="games/tabletop games"/>
    <n v="7.7949999999999999"/>
    <n v="37.11904761904762"/>
    <x v="6"/>
    <s v="tabletop games"/>
  </r>
  <r>
    <n v="5087"/>
    <x v="0"/>
    <s v="US"/>
    <s v="USD"/>
    <n v="1416268800"/>
    <n v="1413295358"/>
    <x v="2262"/>
    <d v="2014-11-17T19:00:00"/>
    <b v="0"/>
    <n v="181"/>
    <b v="1"/>
    <s v="games/tabletop games"/>
    <n v="1.5415151515151515"/>
    <n v="28.104972375690608"/>
    <x v="6"/>
    <s v="tabletop games"/>
  </r>
  <r>
    <n v="8666"/>
    <x v="0"/>
    <s v="SE"/>
    <s v="SEK"/>
    <n v="1422734313"/>
    <n v="1420919913"/>
    <x v="2263"/>
    <d v="2015-01-31T14:58:33"/>
    <b v="0"/>
    <n v="60"/>
    <b v="1"/>
    <s v="games/tabletop games"/>
    <n v="1.1554666666666666"/>
    <n v="144.43333333333334"/>
    <x v="6"/>
    <s v="tabletop games"/>
  </r>
  <r>
    <n v="10802"/>
    <x v="0"/>
    <s v="US"/>
    <s v="USD"/>
    <n v="1463972400"/>
    <n v="1462543114"/>
    <x v="2264"/>
    <d v="2016-05-22T22:00:00"/>
    <b v="0"/>
    <n v="445"/>
    <b v="1"/>
    <s v="games/tabletop games"/>
    <n v="1.8003333333333333"/>
    <n v="24.274157303370785"/>
    <x v="6"/>
    <s v="tabletop games"/>
  </r>
  <r>
    <n v="597"/>
    <x v="0"/>
    <s v="GB"/>
    <s v="GBP"/>
    <n v="1479846507"/>
    <n v="1479241707"/>
    <x v="2265"/>
    <d v="2016-11-22T15:28:27"/>
    <b v="0"/>
    <n v="17"/>
    <b v="1"/>
    <s v="games/tabletop games"/>
    <n v="2.9849999999999999"/>
    <n v="35.117647058823529"/>
    <x v="6"/>
    <s v="tabletop games"/>
  </r>
  <r>
    <n v="4804"/>
    <x v="0"/>
    <s v="US"/>
    <s v="USD"/>
    <n v="1461722400"/>
    <n v="1460235592"/>
    <x v="2266"/>
    <d v="2016-04-26T21:00:00"/>
    <b v="0"/>
    <n v="194"/>
    <b v="1"/>
    <s v="games/tabletop games"/>
    <n v="3.2026666666666666"/>
    <n v="24.762886597938145"/>
    <x v="6"/>
    <s v="tabletop games"/>
  </r>
  <r>
    <n v="76105"/>
    <x v="0"/>
    <s v="US"/>
    <s v="USD"/>
    <n v="1419123600"/>
    <n v="1416945297"/>
    <x v="2267"/>
    <d v="2014-12-20T20:00:00"/>
    <b v="0"/>
    <n v="404"/>
    <b v="1"/>
    <s v="games/tabletop games"/>
    <n v="3.80525"/>
    <n v="188.37871287128712"/>
    <x v="6"/>
    <s v="tabletop games"/>
  </r>
  <r>
    <n v="28728"/>
    <x v="0"/>
    <s v="US"/>
    <s v="USD"/>
    <n v="1489283915"/>
    <n v="1486691915"/>
    <x v="2268"/>
    <d v="2017-03-11T20:58:35"/>
    <b v="0"/>
    <n v="194"/>
    <b v="1"/>
    <s v="games/tabletop games"/>
    <n v="1.026"/>
    <n v="148.08247422680412"/>
    <x v="6"/>
    <s v="tabletop games"/>
  </r>
  <r>
    <n v="45041"/>
    <x v="0"/>
    <s v="US"/>
    <s v="USD"/>
    <n v="1488862800"/>
    <n v="1486745663"/>
    <x v="2269"/>
    <d v="2017-03-07T00:00:00"/>
    <b v="0"/>
    <n v="902"/>
    <b v="1"/>
    <s v="games/tabletop games"/>
    <n v="18.016400000000001"/>
    <n v="49.934589800443462"/>
    <x v="6"/>
    <s v="tabletop games"/>
  </r>
  <r>
    <n v="180062"/>
    <x v="0"/>
    <s v="US"/>
    <s v="USD"/>
    <n v="1484085540"/>
    <n v="1482353513"/>
    <x v="2270"/>
    <d v="2017-01-10T16:59:00"/>
    <b v="0"/>
    <n v="1670"/>
    <b v="1"/>
    <s v="games/tabletop games"/>
    <n v="7.2024800000000004"/>
    <n v="107.82155688622754"/>
    <x v="6"/>
    <s v="tabletop games"/>
  </r>
  <r>
    <n v="56618"/>
    <x v="0"/>
    <s v="US"/>
    <s v="USD"/>
    <n v="1481328004"/>
    <n v="1478736004"/>
    <x v="2271"/>
    <d v="2016-12-09T19:00:04"/>
    <b v="0"/>
    <n v="1328"/>
    <b v="1"/>
    <s v="games/tabletop games"/>
    <n v="2.8309000000000002"/>
    <n v="42.63403614457831"/>
    <x v="6"/>
    <s v="tabletop games"/>
  </r>
  <r>
    <n v="13566"/>
    <x v="0"/>
    <s v="US"/>
    <s v="USD"/>
    <n v="1449506836"/>
    <n v="1446914836"/>
    <x v="2272"/>
    <d v="2015-12-07T11:47:16"/>
    <b v="0"/>
    <n v="944"/>
    <b v="1"/>
    <s v="games/tabletop games"/>
    <n v="13.566000000000001"/>
    <n v="14.370762711864407"/>
    <x v="6"/>
    <s v="tabletop games"/>
  </r>
  <r>
    <n v="5509"/>
    <x v="0"/>
    <s v="CA"/>
    <s v="CAD"/>
    <n v="1489320642"/>
    <n v="1487164242"/>
    <x v="2273"/>
    <d v="2017-03-12T07:10:42"/>
    <b v="0"/>
    <n v="147"/>
    <b v="1"/>
    <s v="games/tabletop games"/>
    <n v="2.2035999999999998"/>
    <n v="37.476190476190474"/>
    <x v="6"/>
    <s v="tabletop games"/>
  </r>
  <r>
    <n v="2990"/>
    <x v="0"/>
    <s v="US"/>
    <s v="USD"/>
    <n v="1393156857"/>
    <n v="1390564857"/>
    <x v="2274"/>
    <d v="2014-02-23T07:00:57"/>
    <b v="0"/>
    <n v="99"/>
    <b v="1"/>
    <s v="games/tabletop games"/>
    <n v="1.196"/>
    <n v="30.202020202020201"/>
    <x v="6"/>
    <s v="tabletop games"/>
  </r>
  <r>
    <n v="2650.5"/>
    <x v="0"/>
    <s v="GB"/>
    <s v="GBP"/>
    <n v="1419259679"/>
    <n v="1416667679"/>
    <x v="2275"/>
    <d v="2014-12-22T09:47:59"/>
    <b v="0"/>
    <n v="79"/>
    <b v="1"/>
    <s v="games/tabletop games"/>
    <n v="4.0776923076923079"/>
    <n v="33.550632911392405"/>
    <x v="6"/>
    <s v="tabletop games"/>
  </r>
  <r>
    <n v="4856"/>
    <x v="0"/>
    <s v="US"/>
    <s v="USD"/>
    <n v="1388936289"/>
    <n v="1386344289"/>
    <x v="2276"/>
    <d v="2014-01-05T10:38:09"/>
    <b v="0"/>
    <n v="75"/>
    <b v="1"/>
    <s v="games/tabletop games"/>
    <n v="1.0581826105905425"/>
    <n v="64.74666666666667"/>
    <x v="6"/>
    <s v="tabletop games"/>
  </r>
  <r>
    <n v="11992"/>
    <x v="0"/>
    <s v="US"/>
    <s v="USD"/>
    <n v="1330359423"/>
    <n v="1327767423"/>
    <x v="2277"/>
    <d v="2012-02-27T11:17:03"/>
    <b v="0"/>
    <n v="207"/>
    <b v="1"/>
    <s v="games/tabletop games"/>
    <n v="1.4108235294117648"/>
    <n v="57.932367149758456"/>
    <x v="6"/>
    <s v="tabletop games"/>
  </r>
  <r>
    <n v="5414"/>
    <x v="0"/>
    <s v="IT"/>
    <s v="EUR"/>
    <n v="1451861940"/>
    <n v="1448902867"/>
    <x v="2278"/>
    <d v="2016-01-03T17:59:00"/>
    <b v="0"/>
    <n v="102"/>
    <b v="1"/>
    <s v="games/tabletop games"/>
    <n v="2.7069999999999999"/>
    <n v="53.078431372549019"/>
    <x v="6"/>
    <s v="tabletop games"/>
  </r>
  <r>
    <n v="1538"/>
    <x v="0"/>
    <s v="US"/>
    <s v="USD"/>
    <n v="1423022400"/>
    <n v="1421436099"/>
    <x v="2279"/>
    <d v="2015-02-03T23:00:00"/>
    <b v="0"/>
    <n v="32"/>
    <b v="1"/>
    <s v="games/tabletop games"/>
    <n v="1.538"/>
    <n v="48.0625"/>
    <x v="6"/>
    <s v="tabletop games"/>
  </r>
  <r>
    <n v="39550.5"/>
    <x v="0"/>
    <s v="US"/>
    <s v="USD"/>
    <n v="1442501991"/>
    <n v="1439909991"/>
    <x v="2280"/>
    <d v="2015-09-17T09:59:51"/>
    <b v="0"/>
    <n v="480"/>
    <b v="1"/>
    <s v="games/tabletop games"/>
    <n v="4.0357653061224488"/>
    <n v="82.396874999999994"/>
    <x v="6"/>
    <s v="tabletop games"/>
  </r>
  <r>
    <n v="555"/>
    <x v="0"/>
    <s v="US"/>
    <s v="USD"/>
    <n v="1311576600"/>
    <n v="1306219897"/>
    <x v="2281"/>
    <d v="2011-07-25T01:50:00"/>
    <b v="0"/>
    <n v="11"/>
    <b v="1"/>
    <s v="music/rock"/>
    <n v="1.85"/>
    <n v="50.454545454545453"/>
    <x v="4"/>
    <s v="rock"/>
  </r>
  <r>
    <n v="1390"/>
    <x v="0"/>
    <s v="US"/>
    <s v="USD"/>
    <n v="1452744686"/>
    <n v="1447560686"/>
    <x v="2282"/>
    <d v="2016-01-13T23:11:26"/>
    <b v="0"/>
    <n v="12"/>
    <b v="1"/>
    <s v="music/rock"/>
    <n v="1.8533333333333333"/>
    <n v="115.83333333333333"/>
    <x v="4"/>
    <s v="rock"/>
  </r>
  <r>
    <n v="3025.66"/>
    <x v="0"/>
    <s v="US"/>
    <s v="USD"/>
    <n v="1336528804"/>
    <n v="1331348404"/>
    <x v="2283"/>
    <d v="2012-05-08T21:00:04"/>
    <b v="0"/>
    <n v="48"/>
    <b v="1"/>
    <s v="music/rock"/>
    <n v="1.0085533333333332"/>
    <n v="63.03458333333333"/>
    <x v="4"/>
    <s v="rock"/>
  </r>
  <r>
    <n v="6373.27"/>
    <x v="0"/>
    <s v="US"/>
    <s v="USD"/>
    <n v="1299902400"/>
    <n v="1297451245"/>
    <x v="2284"/>
    <d v="2011-03-11T23:00:00"/>
    <b v="0"/>
    <n v="59"/>
    <b v="1"/>
    <s v="music/rock"/>
    <n v="1.0622116666666668"/>
    <n v="108.02152542372882"/>
    <x v="4"/>
    <s v="rock"/>
  </r>
  <r>
    <n v="3641"/>
    <x v="0"/>
    <s v="US"/>
    <s v="USD"/>
    <n v="1340944043"/>
    <n v="1338352043"/>
    <x v="2285"/>
    <d v="2012-06-28T23:27:23"/>
    <b v="0"/>
    <n v="79"/>
    <b v="1"/>
    <s v="music/rock"/>
    <n v="1.2136666666666667"/>
    <n v="46.088607594936711"/>
    <x v="4"/>
    <s v="rock"/>
  </r>
  <r>
    <n v="1501"/>
    <x v="0"/>
    <s v="US"/>
    <s v="USD"/>
    <n v="1378439940"/>
    <n v="1376003254"/>
    <x v="2286"/>
    <d v="2013-09-05T22:59:00"/>
    <b v="0"/>
    <n v="14"/>
    <b v="1"/>
    <s v="music/rock"/>
    <n v="1.0006666666666666"/>
    <n v="107.21428571428571"/>
    <x v="4"/>
    <s v="rock"/>
  </r>
  <r>
    <n v="5398.99"/>
    <x v="0"/>
    <s v="US"/>
    <s v="USD"/>
    <n v="1403539260"/>
    <n v="1401724860"/>
    <x v="2287"/>
    <d v="2014-06-23T11:01:00"/>
    <b v="0"/>
    <n v="106"/>
    <b v="1"/>
    <s v="music/rock"/>
    <n v="1.1997755555555556"/>
    <n v="50.9338679245283"/>
    <x v="4"/>
    <s v="rock"/>
  </r>
  <r>
    <n v="1001"/>
    <x v="0"/>
    <s v="US"/>
    <s v="USD"/>
    <n v="1340733600"/>
    <n v="1339098689"/>
    <x v="2288"/>
    <d v="2012-06-26T13:00:00"/>
    <b v="0"/>
    <n v="25"/>
    <b v="1"/>
    <s v="music/rock"/>
    <n v="1.0009999999999999"/>
    <n v="40.04"/>
    <x v="4"/>
    <s v="rock"/>
  </r>
  <r>
    <n v="1611"/>
    <x v="0"/>
    <s v="US"/>
    <s v="USD"/>
    <n v="1386372120"/>
    <n v="1382659060"/>
    <x v="2289"/>
    <d v="2013-12-06T18:22:00"/>
    <b v="0"/>
    <n v="25"/>
    <b v="1"/>
    <s v="music/rock"/>
    <n v="1.0740000000000001"/>
    <n v="64.44"/>
    <x v="4"/>
    <s v="rock"/>
  </r>
  <r>
    <n v="1561"/>
    <x v="0"/>
    <s v="US"/>
    <s v="USD"/>
    <n v="1259686800"/>
    <n v="1252908330"/>
    <x v="2290"/>
    <d v="2009-12-01T12:00:00"/>
    <b v="0"/>
    <n v="29"/>
    <b v="1"/>
    <s v="music/rock"/>
    <n v="1.0406666666666666"/>
    <n v="53.827586206896555"/>
    <x v="4"/>
    <s v="rock"/>
  </r>
  <r>
    <n v="4320"/>
    <x v="0"/>
    <s v="US"/>
    <s v="USD"/>
    <n v="1335153600"/>
    <n v="1332199618"/>
    <x v="2291"/>
    <d v="2012-04-22T23:00:00"/>
    <b v="0"/>
    <n v="43"/>
    <b v="1"/>
    <s v="music/rock"/>
    <n v="1.728"/>
    <n v="100.46511627906976"/>
    <x v="4"/>
    <s v="rock"/>
  </r>
  <r>
    <n v="2145.0100000000002"/>
    <x v="0"/>
    <s v="US"/>
    <s v="USD"/>
    <n v="1334767476"/>
    <n v="1332175476"/>
    <x v="2292"/>
    <d v="2012-04-18T11:44:36"/>
    <b v="0"/>
    <n v="46"/>
    <b v="1"/>
    <s v="music/rock"/>
    <n v="1.072505"/>
    <n v="46.630652173913049"/>
    <x v="4"/>
    <s v="rock"/>
  </r>
  <r>
    <n v="920"/>
    <x v="0"/>
    <s v="US"/>
    <s v="USD"/>
    <n v="1348545540"/>
    <n v="1346345999"/>
    <x v="2293"/>
    <d v="2012-09-24T22:59:00"/>
    <b v="0"/>
    <n v="27"/>
    <b v="1"/>
    <s v="music/rock"/>
    <n v="1.0823529411764705"/>
    <n v="34.074074074074076"/>
    <x v="4"/>
    <s v="rock"/>
  </r>
  <r>
    <n v="7304.04"/>
    <x v="0"/>
    <s v="US"/>
    <s v="USD"/>
    <n v="1358702480"/>
    <n v="1356110480"/>
    <x v="2294"/>
    <d v="2013-01-20T12:21:20"/>
    <b v="0"/>
    <n v="112"/>
    <b v="1"/>
    <s v="music/rock"/>
    <n v="1.4608079999999999"/>
    <n v="65.214642857142863"/>
    <x v="4"/>
    <s v="rock"/>
  </r>
  <r>
    <n v="1503"/>
    <x v="0"/>
    <s v="US"/>
    <s v="USD"/>
    <n v="1359240856"/>
    <n v="1356648856"/>
    <x v="2295"/>
    <d v="2013-01-26T17:54:16"/>
    <b v="0"/>
    <n v="34"/>
    <b v="1"/>
    <s v="music/rock"/>
    <n v="1.2524999999999999"/>
    <n v="44.205882352941174"/>
    <x v="4"/>
    <s v="rock"/>
  </r>
  <r>
    <n v="10435"/>
    <x v="0"/>
    <s v="US"/>
    <s v="USD"/>
    <n v="1330018426"/>
    <n v="1326994426"/>
    <x v="2296"/>
    <d v="2012-02-23T12:33:46"/>
    <b v="0"/>
    <n v="145"/>
    <b v="1"/>
    <s v="music/rock"/>
    <n v="1.4907142857142857"/>
    <n v="71.965517241379317"/>
    <x v="4"/>
    <s v="rock"/>
  </r>
  <r>
    <n v="1006"/>
    <x v="0"/>
    <s v="US"/>
    <s v="USD"/>
    <n v="1331697540"/>
    <n v="1328749249"/>
    <x v="2297"/>
    <d v="2012-03-13T22:59:00"/>
    <b v="0"/>
    <n v="19"/>
    <b v="1"/>
    <s v="music/rock"/>
    <n v="1.006"/>
    <n v="52.94736842105263"/>
    <x v="4"/>
    <s v="rock"/>
  </r>
  <r>
    <n v="31522"/>
    <x v="0"/>
    <s v="US"/>
    <s v="USD"/>
    <n v="1395861033"/>
    <n v="1393272633"/>
    <x v="2298"/>
    <d v="2014-03-26T14:10:33"/>
    <b v="0"/>
    <n v="288"/>
    <b v="1"/>
    <s v="music/rock"/>
    <n v="1.0507333333333333"/>
    <n v="109.45138888888889"/>
    <x v="4"/>
    <s v="rock"/>
  </r>
  <r>
    <n v="1050.5"/>
    <x v="0"/>
    <s v="US"/>
    <s v="USD"/>
    <n v="1296953209"/>
    <n v="1295657209"/>
    <x v="2299"/>
    <d v="2011-02-05T19:46:49"/>
    <b v="0"/>
    <n v="14"/>
    <b v="1"/>
    <s v="music/rock"/>
    <n v="3.5016666666666665"/>
    <n v="75.035714285714292"/>
    <x v="4"/>
    <s v="rock"/>
  </r>
  <r>
    <n v="810"/>
    <x v="0"/>
    <s v="US"/>
    <s v="USD"/>
    <n v="1340904416"/>
    <n v="1339694816"/>
    <x v="2300"/>
    <d v="2012-06-28T12:26:56"/>
    <b v="0"/>
    <n v="7"/>
    <b v="1"/>
    <s v="music/rock"/>
    <n v="1.0125"/>
    <n v="115.71428571428571"/>
    <x v="4"/>
    <s v="rock"/>
  </r>
  <r>
    <n v="6680.22"/>
    <x v="0"/>
    <s v="US"/>
    <s v="USD"/>
    <n v="1371785496"/>
    <n v="1369193496"/>
    <x v="2301"/>
    <d v="2013-06-20T22:31:36"/>
    <b v="1"/>
    <n v="211"/>
    <b v="1"/>
    <s v="music/indie rock"/>
    <n v="1.336044"/>
    <n v="31.659810426540286"/>
    <x v="4"/>
    <s v="indie rock"/>
  </r>
  <r>
    <n v="3925"/>
    <x v="0"/>
    <s v="US"/>
    <s v="USD"/>
    <n v="1388473200"/>
    <n v="1385585434"/>
    <x v="2302"/>
    <d v="2013-12-31T02:00:00"/>
    <b v="1"/>
    <n v="85"/>
    <b v="1"/>
    <s v="music/indie rock"/>
    <n v="1.7065217391304348"/>
    <n v="46.176470588235297"/>
    <x v="4"/>
    <s v="indie rock"/>
  </r>
  <r>
    <n v="7053.61"/>
    <x v="0"/>
    <s v="US"/>
    <s v="USD"/>
    <n v="1323747596"/>
    <n v="1320287996"/>
    <x v="2303"/>
    <d v="2011-12-12T22:39:56"/>
    <b v="1"/>
    <n v="103"/>
    <b v="1"/>
    <s v="music/indie rock"/>
    <n v="1.0935829457364341"/>
    <n v="68.481650485436887"/>
    <x v="4"/>
    <s v="indie rock"/>
  </r>
  <r>
    <n v="6042.02"/>
    <x v="0"/>
    <s v="US"/>
    <s v="USD"/>
    <n v="1293857940"/>
    <n v="1290281691"/>
    <x v="2304"/>
    <d v="2010-12-31T23:59:00"/>
    <b v="1"/>
    <n v="113"/>
    <b v="1"/>
    <s v="music/indie rock"/>
    <n v="1.0070033333333335"/>
    <n v="53.469203539823013"/>
    <x v="4"/>
    <s v="indie rock"/>
  </r>
  <r>
    <n v="18221"/>
    <x v="0"/>
    <s v="US"/>
    <s v="USD"/>
    <n v="1407520800"/>
    <n v="1405356072"/>
    <x v="2305"/>
    <d v="2014-08-08T13:00:00"/>
    <b v="1"/>
    <n v="167"/>
    <b v="1"/>
    <s v="music/indie rock"/>
    <n v="1.0122777777777778"/>
    <n v="109.10778443113773"/>
    <x v="4"/>
    <s v="indie rock"/>
  </r>
  <r>
    <n v="3736.55"/>
    <x v="0"/>
    <s v="US"/>
    <s v="USD"/>
    <n v="1331352129"/>
    <n v="1328760129"/>
    <x v="2306"/>
    <d v="2012-03-09T23:02:09"/>
    <b v="1"/>
    <n v="73"/>
    <b v="1"/>
    <s v="music/indie rock"/>
    <n v="1.0675857142857144"/>
    <n v="51.185616438356163"/>
    <x v="4"/>
    <s v="indie rock"/>
  </r>
  <r>
    <n v="2095.2600000000002"/>
    <x v="0"/>
    <s v="US"/>
    <s v="USD"/>
    <n v="1336245328"/>
    <n v="1333653333"/>
    <x v="2307"/>
    <d v="2012-05-05T14:15:28"/>
    <b v="1"/>
    <n v="75"/>
    <b v="1"/>
    <s v="music/indie rock"/>
    <n v="1.0665777537961894"/>
    <n v="27.936800000000002"/>
    <x v="4"/>
    <s v="indie rock"/>
  </r>
  <r>
    <n v="50653.11"/>
    <x v="0"/>
    <s v="US"/>
    <s v="USD"/>
    <n v="1409274000"/>
    <n v="1406847996"/>
    <x v="2308"/>
    <d v="2014-08-28T20:00:00"/>
    <b v="1"/>
    <n v="614"/>
    <b v="1"/>
    <s v="music/indie rock"/>
    <n v="1.0130622"/>
    <n v="82.496921824104234"/>
    <x v="4"/>
    <s v="indie rock"/>
  </r>
  <r>
    <n v="6400.47"/>
    <x v="0"/>
    <s v="US"/>
    <s v="USD"/>
    <n v="1362872537"/>
    <n v="1359848537"/>
    <x v="2309"/>
    <d v="2013-03-09T18:42:17"/>
    <b v="1"/>
    <n v="107"/>
    <b v="1"/>
    <s v="music/indie rock"/>
    <n v="1.0667450000000001"/>
    <n v="59.817476635514019"/>
    <x v="4"/>
    <s v="indie rock"/>
  </r>
  <r>
    <n v="79335.360000000001"/>
    <x v="0"/>
    <s v="US"/>
    <s v="USD"/>
    <n v="1363889015"/>
    <n v="1361300615"/>
    <x v="2310"/>
    <d v="2013-03-21T13:03:35"/>
    <b v="1"/>
    <n v="1224"/>
    <b v="1"/>
    <s v="music/indie rock"/>
    <n v="4.288397837837838"/>
    <n v="64.816470588235291"/>
    <x v="4"/>
    <s v="indie rock"/>
  </r>
  <r>
    <n v="9370"/>
    <x v="0"/>
    <s v="US"/>
    <s v="USD"/>
    <n v="1399421189"/>
    <n v="1396829189"/>
    <x v="2311"/>
    <d v="2014-05-06T19:06:29"/>
    <b v="1"/>
    <n v="104"/>
    <b v="1"/>
    <s v="music/indie rock"/>
    <n v="1.0411111111111111"/>
    <n v="90.09615384615384"/>
    <x v="4"/>
    <s v="indie rock"/>
  </r>
  <r>
    <n v="3236"/>
    <x v="0"/>
    <s v="US"/>
    <s v="USD"/>
    <n v="1397862000"/>
    <n v="1395155478"/>
    <x v="2312"/>
    <d v="2014-04-18T18:00:00"/>
    <b v="1"/>
    <n v="79"/>
    <b v="1"/>
    <s v="music/indie rock"/>
    <n v="1.0786666666666667"/>
    <n v="40.962025316455694"/>
    <x v="4"/>
    <s v="indie rock"/>
  </r>
  <r>
    <n v="8792.02"/>
    <x v="0"/>
    <s v="US"/>
    <s v="USD"/>
    <n v="1336086026"/>
    <n v="1333494026"/>
    <x v="2313"/>
    <d v="2012-05-03T18:00:26"/>
    <b v="1"/>
    <n v="157"/>
    <b v="1"/>
    <s v="music/indie rock"/>
    <n v="1.7584040000000001"/>
    <n v="56.000127388535034"/>
    <x v="4"/>
    <s v="indie rock"/>
  </r>
  <r>
    <n v="1883.64"/>
    <x v="0"/>
    <s v="US"/>
    <s v="USD"/>
    <n v="1339074857"/>
    <n v="1336482857"/>
    <x v="2314"/>
    <d v="2012-06-07T08:14:17"/>
    <b v="1"/>
    <n v="50"/>
    <b v="1"/>
    <s v="music/indie rock"/>
    <n v="1.5697000000000001"/>
    <n v="37.672800000000002"/>
    <x v="4"/>
    <s v="indie rock"/>
  </r>
  <r>
    <n v="2565"/>
    <x v="0"/>
    <s v="US"/>
    <s v="USD"/>
    <n v="1336238743"/>
    <n v="1333646743"/>
    <x v="2315"/>
    <d v="2012-05-05T12:25:43"/>
    <b v="1"/>
    <n v="64"/>
    <b v="1"/>
    <s v="music/indie rock"/>
    <n v="1.026"/>
    <n v="40.078125"/>
    <x v="4"/>
    <s v="indie rock"/>
  </r>
  <r>
    <n v="15606.4"/>
    <x v="0"/>
    <s v="US"/>
    <s v="USD"/>
    <n v="1260383040"/>
    <n v="1253726650"/>
    <x v="2316"/>
    <d v="2009-12-09T13:24:00"/>
    <b v="1"/>
    <n v="200"/>
    <b v="1"/>
    <s v="music/indie rock"/>
    <n v="1.0404266666666666"/>
    <n v="78.031999999999996"/>
    <x v="4"/>
    <s v="indie rock"/>
  </r>
  <r>
    <n v="416"/>
    <x v="0"/>
    <s v="US"/>
    <s v="USD"/>
    <n v="1266210000"/>
    <n v="1263474049"/>
    <x v="2317"/>
    <d v="2010-02-15T00:00:00"/>
    <b v="1"/>
    <n v="22"/>
    <b v="1"/>
    <s v="music/indie rock"/>
    <n v="1.04"/>
    <n v="18.90909090909091"/>
    <x v="4"/>
    <s v="indie rock"/>
  </r>
  <r>
    <n v="6053"/>
    <x v="0"/>
    <s v="US"/>
    <s v="USD"/>
    <n v="1253937540"/>
    <n v="1251214014"/>
    <x v="2318"/>
    <d v="2009-09-25T22:59:00"/>
    <b v="1"/>
    <n v="163"/>
    <b v="1"/>
    <s v="music/indie rock"/>
    <n v="1.2105999999999999"/>
    <n v="37.134969325153371"/>
    <x v="4"/>
    <s v="indie rock"/>
  </r>
  <r>
    <n v="3231"/>
    <x v="0"/>
    <s v="US"/>
    <s v="USD"/>
    <n v="1387072685"/>
    <n v="1384480685"/>
    <x v="2319"/>
    <d v="2013-12-14T20:58:05"/>
    <b v="1"/>
    <n v="77"/>
    <b v="1"/>
    <s v="music/indie rock"/>
    <n v="1.077"/>
    <n v="41.961038961038959"/>
    <x v="4"/>
    <s v="indie rock"/>
  </r>
  <r>
    <n v="5433"/>
    <x v="0"/>
    <s v="US"/>
    <s v="USD"/>
    <n v="1396463800"/>
    <n v="1393443400"/>
    <x v="2320"/>
    <d v="2014-04-02T13:36:40"/>
    <b v="1"/>
    <n v="89"/>
    <b v="1"/>
    <s v="music/indie rock"/>
    <n v="1.0866"/>
    <n v="61.044943820224717"/>
    <x v="4"/>
    <s v="indie rock"/>
  </r>
  <r>
    <n v="4130"/>
    <x v="3"/>
    <s v="AT"/>
    <s v="EUR"/>
    <n v="1491282901"/>
    <n v="1488694501"/>
    <x v="2321"/>
    <d v="2017-04-04T00:15:01"/>
    <b v="0"/>
    <n v="64"/>
    <b v="0"/>
    <s v="food/small batch"/>
    <n v="0.39120962394619685"/>
    <n v="64.53125"/>
    <x v="7"/>
    <s v="small batch"/>
  </r>
  <r>
    <n v="85"/>
    <x v="3"/>
    <s v="US"/>
    <s v="USD"/>
    <n v="1491769769"/>
    <n v="1489181369"/>
    <x v="2322"/>
    <d v="2017-04-09T15:29:29"/>
    <b v="0"/>
    <n v="4"/>
    <b v="0"/>
    <s v="food/small batch"/>
    <n v="3.1481481481481478E-2"/>
    <n v="21.25"/>
    <x v="7"/>
    <s v="small batch"/>
  </r>
  <r>
    <n v="120"/>
    <x v="3"/>
    <s v="US"/>
    <s v="USD"/>
    <n v="1490033247"/>
    <n v="1489428447"/>
    <x v="2323"/>
    <d v="2017-03-20T13:07:27"/>
    <b v="0"/>
    <n v="4"/>
    <b v="0"/>
    <s v="food/small batch"/>
    <n v="0.48"/>
    <n v="30"/>
    <x v="7"/>
    <s v="small batch"/>
  </r>
  <r>
    <n v="1555"/>
    <x v="3"/>
    <s v="GB"/>
    <s v="GBP"/>
    <n v="1490559285"/>
    <n v="1487970885"/>
    <x v="2324"/>
    <d v="2017-03-26T15:14:45"/>
    <b v="0"/>
    <n v="61"/>
    <b v="0"/>
    <s v="food/small batch"/>
    <n v="0.20733333333333334"/>
    <n v="25.491803278688526"/>
    <x v="7"/>
    <s v="small batch"/>
  </r>
  <r>
    <n v="80"/>
    <x v="3"/>
    <s v="US"/>
    <s v="USD"/>
    <n v="1490830331"/>
    <n v="1488241931"/>
    <x v="2325"/>
    <d v="2017-03-29T18:32:11"/>
    <b v="0"/>
    <n v="7"/>
    <b v="0"/>
    <s v="food/small batch"/>
    <n v="0.08"/>
    <n v="11.428571428571429"/>
    <x v="7"/>
    <s v="small batch"/>
  </r>
  <r>
    <n v="108"/>
    <x v="3"/>
    <s v="US"/>
    <s v="USD"/>
    <n v="1493571600"/>
    <n v="1489106948"/>
    <x v="2326"/>
    <d v="2017-04-30T12:00:00"/>
    <b v="0"/>
    <n v="1"/>
    <b v="0"/>
    <s v="food/small batch"/>
    <n v="7.1999999999999998E-3"/>
    <n v="108"/>
    <x v="7"/>
    <s v="small batch"/>
  </r>
  <r>
    <n v="184133.01"/>
    <x v="0"/>
    <s v="US"/>
    <s v="USD"/>
    <n v="1409090440"/>
    <n v="1406066440"/>
    <x v="2327"/>
    <d v="2014-08-26T17:00:40"/>
    <b v="1"/>
    <n v="3355"/>
    <b v="1"/>
    <s v="food/small batch"/>
    <n v="5.2609431428571432"/>
    <n v="54.883162444113267"/>
    <x v="7"/>
    <s v="small batch"/>
  </r>
  <r>
    <n v="25445"/>
    <x v="0"/>
    <s v="US"/>
    <s v="USD"/>
    <n v="1434307537"/>
    <n v="1431715537"/>
    <x v="2328"/>
    <d v="2015-06-14T13:45:37"/>
    <b v="1"/>
    <n v="537"/>
    <b v="1"/>
    <s v="food/small batch"/>
    <n v="2.5445000000000002"/>
    <n v="47.383612662942269"/>
    <x v="7"/>
    <s v="small batch"/>
  </r>
  <r>
    <n v="26480"/>
    <x v="0"/>
    <s v="US"/>
    <s v="USD"/>
    <n v="1405609146"/>
    <n v="1403017146"/>
    <x v="2329"/>
    <d v="2014-07-17T09:59:06"/>
    <b v="1"/>
    <n v="125"/>
    <b v="1"/>
    <s v="food/small batch"/>
    <n v="1.0591999999999999"/>
    <n v="211.84"/>
    <x v="7"/>
    <s v="small batch"/>
  </r>
  <r>
    <n v="35848"/>
    <x v="0"/>
    <s v="US"/>
    <s v="USD"/>
    <n v="1451001600"/>
    <n v="1448400943"/>
    <x v="2330"/>
    <d v="2015-12-24T19:00:00"/>
    <b v="1"/>
    <n v="163"/>
    <b v="1"/>
    <s v="food/small batch"/>
    <n v="1.0242285714285715"/>
    <n v="219.92638036809817"/>
    <x v="7"/>
    <s v="small batch"/>
  </r>
  <r>
    <n v="11545.1"/>
    <x v="0"/>
    <s v="US"/>
    <s v="USD"/>
    <n v="1408320490"/>
    <n v="1405728490"/>
    <x v="2331"/>
    <d v="2014-08-17T19:08:10"/>
    <b v="1"/>
    <n v="283"/>
    <b v="1"/>
    <s v="food/small batch"/>
    <n v="1.4431375"/>
    <n v="40.795406360424032"/>
    <x v="7"/>
    <s v="small batch"/>
  </r>
  <r>
    <n v="26577"/>
    <x v="0"/>
    <s v="US"/>
    <s v="USD"/>
    <n v="1423235071"/>
    <n v="1420643071"/>
    <x v="2332"/>
    <d v="2015-02-06T10:04:31"/>
    <b v="1"/>
    <n v="352"/>
    <b v="1"/>
    <s v="food/small batch"/>
    <n v="1.06308"/>
    <n v="75.502840909090907"/>
    <x v="7"/>
    <s v="small batch"/>
  </r>
  <r>
    <n v="1273"/>
    <x v="0"/>
    <s v="US"/>
    <s v="USD"/>
    <n v="1401385800"/>
    <n v="1399563390"/>
    <x v="2333"/>
    <d v="2014-05-29T12:50:00"/>
    <b v="1"/>
    <n v="94"/>
    <b v="1"/>
    <s v="food/small batch"/>
    <n v="2.1216666666666666"/>
    <n v="13.542553191489361"/>
    <x v="7"/>
    <s v="small batch"/>
  </r>
  <r>
    <n v="4078"/>
    <x v="0"/>
    <s v="US"/>
    <s v="USD"/>
    <n v="1415208840"/>
    <n v="1412611498"/>
    <x v="2334"/>
    <d v="2014-11-05T12:34:00"/>
    <b v="1"/>
    <n v="67"/>
    <b v="1"/>
    <s v="food/small batch"/>
    <n v="1.0195000000000001"/>
    <n v="60.865671641791046"/>
    <x v="7"/>
    <s v="small batch"/>
  </r>
  <r>
    <n v="25568"/>
    <x v="0"/>
    <s v="US"/>
    <s v="USD"/>
    <n v="1402494243"/>
    <n v="1399902243"/>
    <x v="2335"/>
    <d v="2014-06-11T08:44:03"/>
    <b v="1"/>
    <n v="221"/>
    <b v="1"/>
    <s v="food/small batch"/>
    <n v="1.0227200000000001"/>
    <n v="115.69230769230769"/>
    <x v="7"/>
    <s v="small batch"/>
  </r>
  <r>
    <n v="104146.51"/>
    <x v="0"/>
    <s v="US"/>
    <s v="USD"/>
    <n v="1394316695"/>
    <n v="1390860695"/>
    <x v="2336"/>
    <d v="2014-03-08T17:11:35"/>
    <b v="1"/>
    <n v="2165"/>
    <b v="1"/>
    <s v="food/small batch"/>
    <n v="5.2073254999999996"/>
    <n v="48.104623556581984"/>
    <x v="7"/>
    <s v="small batch"/>
  </r>
  <r>
    <n v="13279"/>
    <x v="0"/>
    <s v="US"/>
    <s v="USD"/>
    <n v="1403796143"/>
    <n v="1401204143"/>
    <x v="2337"/>
    <d v="2014-06-26T10:22:23"/>
    <b v="1"/>
    <n v="179"/>
    <b v="1"/>
    <s v="food/small batch"/>
    <n v="1.1065833333333333"/>
    <n v="74.184357541899445"/>
    <x v="7"/>
    <s v="small batch"/>
  </r>
  <r>
    <n v="15171.5"/>
    <x v="0"/>
    <s v="US"/>
    <s v="USD"/>
    <n v="1404077484"/>
    <n v="1401485484"/>
    <x v="2338"/>
    <d v="2014-06-29T16:31:24"/>
    <b v="1"/>
    <n v="123"/>
    <b v="1"/>
    <s v="food/small batch"/>
    <n v="1.0114333333333334"/>
    <n v="123.34552845528455"/>
    <x v="7"/>
    <s v="small batch"/>
  </r>
  <r>
    <n v="73552"/>
    <x v="0"/>
    <s v="US"/>
    <s v="USD"/>
    <n v="1482134340"/>
    <n v="1479496309"/>
    <x v="2339"/>
    <d v="2016-12-19T02:59:00"/>
    <b v="1"/>
    <n v="1104"/>
    <b v="1"/>
    <s v="food/small batch"/>
    <n v="2.9420799999999998"/>
    <n v="66.623188405797094"/>
    <x v="7"/>
    <s v="small batch"/>
  </r>
  <r>
    <n v="42311"/>
    <x v="0"/>
    <s v="US"/>
    <s v="USD"/>
    <n v="1477841138"/>
    <n v="1475249138"/>
    <x v="2340"/>
    <d v="2016-10-30T10:25:38"/>
    <b v="1"/>
    <n v="403"/>
    <b v="1"/>
    <s v="food/small batch"/>
    <n v="1.0577749999999999"/>
    <n v="104.99007444168734"/>
    <x v="7"/>
    <s v="small batch"/>
  </r>
  <r>
    <n v="0"/>
    <x v="1"/>
    <s v="US"/>
    <s v="USD"/>
    <n v="1436729504"/>
    <n v="1434137504"/>
    <x v="2341"/>
    <d v="2015-07-12T14:31:44"/>
    <b v="0"/>
    <n v="0"/>
    <b v="0"/>
    <s v="technology/web"/>
    <n v="0"/>
    <s v="-"/>
    <x v="2"/>
    <s v="web"/>
  </r>
  <r>
    <n v="0"/>
    <x v="1"/>
    <s v="US"/>
    <s v="USD"/>
    <n v="1412571600"/>
    <n v="1410799870"/>
    <x v="2342"/>
    <d v="2014-10-06T00:00:00"/>
    <b v="0"/>
    <n v="0"/>
    <b v="0"/>
    <s v="technology/web"/>
    <n v="0"/>
    <s v="-"/>
    <x v="2"/>
    <s v="web"/>
  </r>
  <r>
    <n v="300"/>
    <x v="1"/>
    <s v="US"/>
    <s v="USD"/>
    <n v="1452282420"/>
    <n v="1447962505"/>
    <x v="2343"/>
    <d v="2016-01-08T14:47:00"/>
    <b v="0"/>
    <n v="1"/>
    <b v="0"/>
    <s v="technology/web"/>
    <n v="0.03"/>
    <n v="300"/>
    <x v="2"/>
    <s v="web"/>
  </r>
  <r>
    <n v="1"/>
    <x v="1"/>
    <s v="CA"/>
    <s v="CAD"/>
    <n v="1466789269"/>
    <n v="1464197269"/>
    <x v="2344"/>
    <d v="2016-06-24T12:27:49"/>
    <b v="0"/>
    <n v="1"/>
    <b v="0"/>
    <s v="technology/web"/>
    <n v="1E-3"/>
    <n v="1"/>
    <x v="2"/>
    <s v="web"/>
  </r>
  <r>
    <n v="0"/>
    <x v="1"/>
    <s v="US"/>
    <s v="USD"/>
    <n v="1427845140"/>
    <n v="1424822556"/>
    <x v="2345"/>
    <d v="2015-03-31T18:39:00"/>
    <b v="0"/>
    <n v="0"/>
    <b v="0"/>
    <s v="technology/web"/>
    <n v="0"/>
    <s v="-"/>
    <x v="2"/>
    <s v="web"/>
  </r>
  <r>
    <n v="39"/>
    <x v="1"/>
    <s v="US"/>
    <s v="USD"/>
    <n v="1476731431"/>
    <n v="1472843431"/>
    <x v="2346"/>
    <d v="2016-10-17T14:10:31"/>
    <b v="0"/>
    <n v="3"/>
    <b v="0"/>
    <s v="technology/web"/>
    <n v="6.4999999999999997E-4"/>
    <n v="13"/>
    <x v="2"/>
    <s v="web"/>
  </r>
  <r>
    <n v="15"/>
    <x v="1"/>
    <s v="US"/>
    <s v="USD"/>
    <n v="1472135676"/>
    <n v="1469543676"/>
    <x v="2347"/>
    <d v="2016-08-25T09:34:36"/>
    <b v="0"/>
    <n v="1"/>
    <b v="0"/>
    <s v="technology/web"/>
    <n v="1.4999999999999999E-2"/>
    <n v="15"/>
    <x v="2"/>
    <s v="web"/>
  </r>
  <r>
    <n v="270"/>
    <x v="1"/>
    <s v="US"/>
    <s v="USD"/>
    <n v="1456006938"/>
    <n v="1450822938"/>
    <x v="2348"/>
    <d v="2016-02-20T17:22:18"/>
    <b v="0"/>
    <n v="5"/>
    <b v="0"/>
    <s v="technology/web"/>
    <n v="3.8571428571428572E-3"/>
    <n v="54"/>
    <x v="2"/>
    <s v="web"/>
  </r>
  <r>
    <n v="0"/>
    <x v="1"/>
    <s v="SE"/>
    <s v="SEK"/>
    <n v="1439318228"/>
    <n v="1436812628"/>
    <x v="2349"/>
    <d v="2015-08-11T13:37:08"/>
    <b v="0"/>
    <n v="0"/>
    <b v="0"/>
    <s v="technology/web"/>
    <n v="0"/>
    <s v="-"/>
    <x v="2"/>
    <s v="web"/>
  </r>
  <r>
    <n v="0"/>
    <x v="1"/>
    <s v="IE"/>
    <s v="EUR"/>
    <n v="1483474370"/>
    <n v="1480882370"/>
    <x v="2350"/>
    <d v="2017-01-03T15:12:50"/>
    <b v="0"/>
    <n v="0"/>
    <b v="0"/>
    <s v="technology/web"/>
    <n v="0"/>
    <s v="-"/>
    <x v="2"/>
    <s v="web"/>
  </r>
  <r>
    <n v="108"/>
    <x v="1"/>
    <s v="NZ"/>
    <s v="NZD"/>
    <n v="1430360739"/>
    <n v="1427768739"/>
    <x v="2351"/>
    <d v="2015-04-29T21:25:39"/>
    <b v="0"/>
    <n v="7"/>
    <b v="0"/>
    <s v="technology/web"/>
    <n v="5.7142857142857143E-3"/>
    <n v="15.428571428571429"/>
    <x v="2"/>
    <s v="web"/>
  </r>
  <r>
    <n v="0"/>
    <x v="1"/>
    <s v="US"/>
    <s v="USD"/>
    <n v="1433603552"/>
    <n v="1428419552"/>
    <x v="2352"/>
    <d v="2015-06-06T10:12:32"/>
    <b v="0"/>
    <n v="0"/>
    <b v="0"/>
    <s v="technology/web"/>
    <n v="0"/>
    <s v="-"/>
    <x v="2"/>
    <s v="web"/>
  </r>
  <r>
    <n v="0"/>
    <x v="1"/>
    <s v="US"/>
    <s v="USD"/>
    <n v="1429632822"/>
    <n v="1428596022"/>
    <x v="2353"/>
    <d v="2015-04-21T11:13:42"/>
    <b v="0"/>
    <n v="0"/>
    <b v="0"/>
    <s v="technology/web"/>
    <n v="0"/>
    <s v="-"/>
    <x v="2"/>
    <s v="web"/>
  </r>
  <r>
    <n v="25"/>
    <x v="1"/>
    <s v="US"/>
    <s v="USD"/>
    <n v="1420910460"/>
    <n v="1415726460"/>
    <x v="2354"/>
    <d v="2015-01-10T12:21:00"/>
    <b v="0"/>
    <n v="1"/>
    <b v="0"/>
    <s v="technology/web"/>
    <n v="7.1428571428571429E-4"/>
    <n v="25"/>
    <x v="2"/>
    <s v="web"/>
  </r>
  <r>
    <n v="55"/>
    <x v="1"/>
    <s v="AU"/>
    <s v="AUD"/>
    <n v="1430604136"/>
    <n v="1428012136"/>
    <x v="2355"/>
    <d v="2015-05-02T17:02:16"/>
    <b v="0"/>
    <n v="2"/>
    <b v="0"/>
    <s v="technology/web"/>
    <n v="6.875E-3"/>
    <n v="27.5"/>
    <x v="2"/>
    <s v="web"/>
  </r>
  <r>
    <n v="0"/>
    <x v="1"/>
    <s v="NL"/>
    <s v="EUR"/>
    <n v="1433530104"/>
    <n v="1430938104"/>
    <x v="2356"/>
    <d v="2015-06-05T13:48:24"/>
    <b v="0"/>
    <n v="0"/>
    <b v="0"/>
    <s v="technology/web"/>
    <n v="0"/>
    <s v="-"/>
    <x v="2"/>
    <s v="web"/>
  </r>
  <r>
    <n v="0"/>
    <x v="1"/>
    <s v="GB"/>
    <s v="GBP"/>
    <n v="1445093578"/>
    <n v="1442501578"/>
    <x v="2357"/>
    <d v="2015-10-17T09:52:58"/>
    <b v="0"/>
    <n v="0"/>
    <b v="0"/>
    <s v="technology/web"/>
    <n v="0"/>
    <s v="-"/>
    <x v="2"/>
    <s v="web"/>
  </r>
  <r>
    <n v="0"/>
    <x v="1"/>
    <s v="GB"/>
    <s v="GBP"/>
    <n v="1422664740"/>
    <n v="1417818036"/>
    <x v="2358"/>
    <d v="2015-01-30T19:39:00"/>
    <b v="0"/>
    <n v="0"/>
    <b v="0"/>
    <s v="technology/web"/>
    <n v="0"/>
    <s v="-"/>
    <x v="2"/>
    <s v="web"/>
  </r>
  <r>
    <n v="1101"/>
    <x v="1"/>
    <s v="US"/>
    <s v="USD"/>
    <n v="1438616124"/>
    <n v="1433432124"/>
    <x v="2359"/>
    <d v="2015-08-03T10:35:24"/>
    <b v="0"/>
    <n v="3"/>
    <b v="0"/>
    <s v="technology/web"/>
    <n v="0.14680000000000001"/>
    <n v="367"/>
    <x v="2"/>
    <s v="web"/>
  </r>
  <r>
    <n v="2"/>
    <x v="1"/>
    <s v="CA"/>
    <s v="CAD"/>
    <n v="1454864280"/>
    <n v="1452272280"/>
    <x v="2360"/>
    <d v="2016-02-07T11:58:00"/>
    <b v="0"/>
    <n v="1"/>
    <b v="0"/>
    <s v="technology/web"/>
    <n v="4.0000000000000002E-4"/>
    <n v="2"/>
    <x v="2"/>
    <s v="web"/>
  </r>
  <r>
    <n v="0"/>
    <x v="1"/>
    <s v="CA"/>
    <s v="CAD"/>
    <n v="1462053600"/>
    <n v="1459975008"/>
    <x v="2361"/>
    <d v="2016-04-30T17:00:00"/>
    <b v="0"/>
    <n v="0"/>
    <b v="0"/>
    <s v="technology/web"/>
    <n v="0"/>
    <s v="-"/>
    <x v="2"/>
    <s v="web"/>
  </r>
  <r>
    <n v="120"/>
    <x v="1"/>
    <s v="US"/>
    <s v="USD"/>
    <n v="1418315470"/>
    <n v="1415723470"/>
    <x v="2362"/>
    <d v="2014-12-11T11:31:10"/>
    <b v="0"/>
    <n v="2"/>
    <b v="0"/>
    <s v="technology/web"/>
    <n v="0.2857142857142857"/>
    <n v="60"/>
    <x v="2"/>
    <s v="web"/>
  </r>
  <r>
    <n v="0"/>
    <x v="1"/>
    <s v="US"/>
    <s v="USD"/>
    <n v="1451348200"/>
    <n v="1447460200"/>
    <x v="2363"/>
    <d v="2015-12-28T19:16:40"/>
    <b v="0"/>
    <n v="0"/>
    <b v="0"/>
    <s v="technology/web"/>
    <n v="0"/>
    <s v="-"/>
    <x v="2"/>
    <s v="web"/>
  </r>
  <r>
    <n v="0"/>
    <x v="1"/>
    <s v="US"/>
    <s v="USD"/>
    <n v="1445898356"/>
    <n v="1441146356"/>
    <x v="2364"/>
    <d v="2015-10-26T17:25:56"/>
    <b v="0"/>
    <n v="0"/>
    <b v="0"/>
    <s v="technology/web"/>
    <n v="0"/>
    <s v="-"/>
    <x v="2"/>
    <s v="web"/>
  </r>
  <r>
    <n v="0"/>
    <x v="1"/>
    <s v="IT"/>
    <s v="EUR"/>
    <n v="1453071600"/>
    <n v="1449596425"/>
    <x v="2365"/>
    <d v="2016-01-17T18:00:00"/>
    <b v="0"/>
    <n v="0"/>
    <b v="0"/>
    <s v="technology/web"/>
    <n v="0"/>
    <s v="-"/>
    <x v="2"/>
    <s v="web"/>
  </r>
  <r>
    <n v="2630"/>
    <x v="1"/>
    <s v="GB"/>
    <s v="GBP"/>
    <n v="1445431533"/>
    <n v="1442839533"/>
    <x v="2366"/>
    <d v="2015-10-21T07:45:33"/>
    <b v="0"/>
    <n v="27"/>
    <b v="0"/>
    <s v="technology/web"/>
    <n v="0.1052"/>
    <n v="97.407407407407405"/>
    <x v="2"/>
    <s v="web"/>
  </r>
  <r>
    <n v="670"/>
    <x v="1"/>
    <s v="US"/>
    <s v="USD"/>
    <n v="1461622616"/>
    <n v="1456442216"/>
    <x v="2367"/>
    <d v="2016-04-25T17:16:56"/>
    <b v="0"/>
    <n v="14"/>
    <b v="0"/>
    <s v="technology/web"/>
    <n v="1.34E-2"/>
    <n v="47.857142857142854"/>
    <x v="2"/>
    <s v="web"/>
  </r>
  <r>
    <n v="100"/>
    <x v="1"/>
    <s v="US"/>
    <s v="USD"/>
    <n v="1429028365"/>
    <n v="1425143965"/>
    <x v="2368"/>
    <d v="2015-04-14T11:19:25"/>
    <b v="0"/>
    <n v="2"/>
    <b v="0"/>
    <s v="technology/web"/>
    <n v="2.5000000000000001E-3"/>
    <n v="50"/>
    <x v="2"/>
    <s v="web"/>
  </r>
  <r>
    <n v="0"/>
    <x v="1"/>
    <s v="US"/>
    <s v="USD"/>
    <n v="1455132611"/>
    <n v="1452540611"/>
    <x v="2369"/>
    <d v="2016-02-10T14:30:11"/>
    <b v="0"/>
    <n v="0"/>
    <b v="0"/>
    <s v="technology/web"/>
    <n v="0"/>
    <s v="-"/>
    <x v="2"/>
    <s v="web"/>
  </r>
  <r>
    <n v="82"/>
    <x v="1"/>
    <s v="US"/>
    <s v="USD"/>
    <n v="1418877141"/>
    <n v="1416285141"/>
    <x v="2370"/>
    <d v="2014-12-17T23:32:21"/>
    <b v="0"/>
    <n v="4"/>
    <b v="0"/>
    <s v="technology/web"/>
    <n v="3.2799999999999999E-3"/>
    <n v="20.5"/>
    <x v="2"/>
    <s v="web"/>
  </r>
  <r>
    <n v="0"/>
    <x v="1"/>
    <s v="US"/>
    <s v="USD"/>
    <n v="1435257596"/>
    <n v="1432665596"/>
    <x v="2371"/>
    <d v="2015-06-25T13:39:56"/>
    <b v="0"/>
    <n v="0"/>
    <b v="0"/>
    <s v="technology/web"/>
    <n v="0"/>
    <s v="-"/>
    <x v="2"/>
    <s v="web"/>
  </r>
  <r>
    <n v="180"/>
    <x v="1"/>
    <s v="AU"/>
    <s v="AUD"/>
    <n v="1429839571"/>
    <n v="1427247571"/>
    <x v="2372"/>
    <d v="2015-04-23T20:39:31"/>
    <b v="0"/>
    <n v="6"/>
    <b v="0"/>
    <s v="technology/web"/>
    <n v="3.272727272727273E-2"/>
    <n v="30"/>
    <x v="2"/>
    <s v="web"/>
  </r>
  <r>
    <n v="50"/>
    <x v="1"/>
    <s v="SE"/>
    <s v="SEK"/>
    <n v="1440863624"/>
    <n v="1438271624"/>
    <x v="2373"/>
    <d v="2015-08-29T10:53:44"/>
    <b v="0"/>
    <n v="1"/>
    <b v="0"/>
    <s v="technology/web"/>
    <n v="5.8823529411764708E-5"/>
    <n v="50"/>
    <x v="2"/>
    <s v="web"/>
  </r>
  <r>
    <n v="10"/>
    <x v="1"/>
    <s v="US"/>
    <s v="USD"/>
    <n v="1423772060"/>
    <n v="1421180060"/>
    <x v="2374"/>
    <d v="2015-02-12T15:14:20"/>
    <b v="0"/>
    <n v="1"/>
    <b v="0"/>
    <s v="technology/web"/>
    <n v="4.5454545454545455E-4"/>
    <n v="10"/>
    <x v="2"/>
    <s v="web"/>
  </r>
  <r>
    <n v="0"/>
    <x v="1"/>
    <s v="US"/>
    <s v="USD"/>
    <n v="1473451437"/>
    <n v="1470859437"/>
    <x v="2375"/>
    <d v="2016-09-09T15:03:57"/>
    <b v="0"/>
    <n v="0"/>
    <b v="0"/>
    <s v="technology/web"/>
    <n v="0"/>
    <s v="-"/>
    <x v="2"/>
    <s v="web"/>
  </r>
  <r>
    <n v="326.33"/>
    <x v="1"/>
    <s v="US"/>
    <s v="USD"/>
    <n v="1449785566"/>
    <n v="1447193566"/>
    <x v="2376"/>
    <d v="2015-12-10T17:12:46"/>
    <b v="0"/>
    <n v="4"/>
    <b v="0"/>
    <s v="technology/web"/>
    <n v="0.10877666666666666"/>
    <n v="81.582499999999996"/>
    <x v="2"/>
    <s v="web"/>
  </r>
  <r>
    <n v="0"/>
    <x v="1"/>
    <s v="CA"/>
    <s v="CAD"/>
    <n v="1480110783"/>
    <n v="1477515183"/>
    <x v="2377"/>
    <d v="2016-11-25T16:53:03"/>
    <b v="0"/>
    <n v="0"/>
    <b v="0"/>
    <s v="technology/web"/>
    <n v="0"/>
    <s v="-"/>
    <x v="2"/>
    <s v="web"/>
  </r>
  <r>
    <n v="0"/>
    <x v="1"/>
    <s v="US"/>
    <s v="USD"/>
    <n v="1440548330"/>
    <n v="1438042730"/>
    <x v="2378"/>
    <d v="2015-08-25T19:18:50"/>
    <b v="0"/>
    <n v="0"/>
    <b v="0"/>
    <s v="technology/web"/>
    <n v="0"/>
    <s v="-"/>
    <x v="2"/>
    <s v="web"/>
  </r>
  <r>
    <n v="0"/>
    <x v="1"/>
    <s v="US"/>
    <s v="USD"/>
    <n v="1444004616"/>
    <n v="1440116616"/>
    <x v="2379"/>
    <d v="2015-10-04T19:23:36"/>
    <b v="0"/>
    <n v="0"/>
    <b v="0"/>
    <s v="technology/web"/>
    <n v="0"/>
    <s v="-"/>
    <x v="2"/>
    <s v="web"/>
  </r>
  <r>
    <n v="55"/>
    <x v="1"/>
    <s v="US"/>
    <s v="USD"/>
    <n v="1443726142"/>
    <n v="1441134142"/>
    <x v="2380"/>
    <d v="2015-10-01T14:02:22"/>
    <b v="0"/>
    <n v="3"/>
    <b v="0"/>
    <s v="technology/web"/>
    <n v="3.6666666666666666E-3"/>
    <n v="18.333333333333332"/>
    <x v="2"/>
    <s v="web"/>
  </r>
  <r>
    <n v="1571"/>
    <x v="1"/>
    <s v="US"/>
    <s v="USD"/>
    <n v="1428704848"/>
    <n v="1426112848"/>
    <x v="2381"/>
    <d v="2015-04-10T17:27:28"/>
    <b v="0"/>
    <n v="7"/>
    <b v="0"/>
    <s v="technology/web"/>
    <n v="1.8193398957730169E-2"/>
    <n v="224.42857142857142"/>
    <x v="2"/>
    <s v="web"/>
  </r>
  <r>
    <n v="75"/>
    <x v="1"/>
    <s v="US"/>
    <s v="USD"/>
    <n v="1438662603"/>
    <n v="1436502603"/>
    <x v="2382"/>
    <d v="2015-08-03T23:30:03"/>
    <b v="0"/>
    <n v="2"/>
    <b v="0"/>
    <s v="technology/web"/>
    <n v="2.5000000000000001E-2"/>
    <n v="37.5"/>
    <x v="2"/>
    <s v="web"/>
  </r>
  <r>
    <n v="435"/>
    <x v="1"/>
    <s v="NZ"/>
    <s v="NZD"/>
    <n v="1424568107"/>
    <n v="1421976107"/>
    <x v="2383"/>
    <d v="2015-02-21T20:21:47"/>
    <b v="0"/>
    <n v="3"/>
    <b v="0"/>
    <s v="technology/web"/>
    <n v="4.3499999999999997E-2"/>
    <n v="145"/>
    <x v="2"/>
    <s v="web"/>
  </r>
  <r>
    <n v="8"/>
    <x v="1"/>
    <s v="US"/>
    <s v="USD"/>
    <n v="1415932643"/>
    <n v="1413337043"/>
    <x v="2384"/>
    <d v="2014-11-13T21:37:23"/>
    <b v="0"/>
    <n v="8"/>
    <b v="0"/>
    <s v="technology/web"/>
    <n v="8.0000000000000002E-3"/>
    <n v="1"/>
    <x v="2"/>
    <s v="web"/>
  </r>
  <r>
    <n v="788"/>
    <x v="1"/>
    <s v="US"/>
    <s v="USD"/>
    <n v="1438793432"/>
    <n v="1436201432"/>
    <x v="2385"/>
    <d v="2015-08-05T11:50:32"/>
    <b v="0"/>
    <n v="7"/>
    <b v="0"/>
    <s v="technology/web"/>
    <n v="1.2123076923076924E-2"/>
    <n v="112.57142857142857"/>
    <x v="2"/>
    <s v="web"/>
  </r>
  <r>
    <n v="0"/>
    <x v="1"/>
    <s v="CA"/>
    <s v="CAD"/>
    <n v="1420920424"/>
    <n v="1415736424"/>
    <x v="2386"/>
    <d v="2015-01-10T15:07:04"/>
    <b v="0"/>
    <n v="0"/>
    <b v="0"/>
    <s v="technology/web"/>
    <n v="0"/>
    <s v="-"/>
    <x v="2"/>
    <s v="web"/>
  </r>
  <r>
    <n v="1026"/>
    <x v="1"/>
    <s v="US"/>
    <s v="USD"/>
    <n v="1469199740"/>
    <n v="1465311740"/>
    <x v="2387"/>
    <d v="2016-07-22T10:02:20"/>
    <b v="0"/>
    <n v="3"/>
    <b v="0"/>
    <s v="technology/web"/>
    <n v="6.8399999999999997E-3"/>
    <n v="342"/>
    <x v="2"/>
    <s v="web"/>
  </r>
  <r>
    <n v="463"/>
    <x v="1"/>
    <s v="US"/>
    <s v="USD"/>
    <n v="1421350140"/>
    <n v="1418761759"/>
    <x v="2388"/>
    <d v="2015-01-15T14:29:00"/>
    <b v="0"/>
    <n v="8"/>
    <b v="0"/>
    <s v="technology/web"/>
    <n v="1.2513513513513513E-2"/>
    <n v="57.875"/>
    <x v="2"/>
    <s v="web"/>
  </r>
  <r>
    <n v="30"/>
    <x v="1"/>
    <s v="FR"/>
    <s v="EUR"/>
    <n v="1437861540"/>
    <n v="1435160452"/>
    <x v="2389"/>
    <d v="2015-07-25T16:59:00"/>
    <b v="0"/>
    <n v="1"/>
    <b v="0"/>
    <s v="technology/web"/>
    <n v="1.8749999999999999E-3"/>
    <n v="30"/>
    <x v="2"/>
    <s v="web"/>
  </r>
  <r>
    <n v="0"/>
    <x v="1"/>
    <s v="AU"/>
    <s v="AUD"/>
    <n v="1420352264"/>
    <n v="1416896264"/>
    <x v="2390"/>
    <d v="2015-01-04T01:17:44"/>
    <b v="0"/>
    <n v="0"/>
    <b v="0"/>
    <s v="technology/web"/>
    <n v="0"/>
    <s v="-"/>
    <x v="2"/>
    <s v="web"/>
  </r>
  <r>
    <n v="25"/>
    <x v="1"/>
    <s v="US"/>
    <s v="USD"/>
    <n v="1427825044"/>
    <n v="1425236644"/>
    <x v="2391"/>
    <d v="2015-03-31T13:04:04"/>
    <b v="0"/>
    <n v="1"/>
    <b v="0"/>
    <s v="technology/web"/>
    <n v="1.25E-3"/>
    <n v="25"/>
    <x v="2"/>
    <s v="web"/>
  </r>
  <r>
    <n v="0"/>
    <x v="1"/>
    <s v="US"/>
    <s v="USD"/>
    <n v="1446087223"/>
    <n v="1443495223"/>
    <x v="2392"/>
    <d v="2015-10-28T21:53:43"/>
    <b v="0"/>
    <n v="0"/>
    <b v="0"/>
    <s v="technology/web"/>
    <n v="0"/>
    <s v="-"/>
    <x v="2"/>
    <s v="web"/>
  </r>
  <r>
    <n v="50"/>
    <x v="1"/>
    <s v="US"/>
    <s v="USD"/>
    <n v="1439048017"/>
    <n v="1436456017"/>
    <x v="2393"/>
    <d v="2015-08-08T10:33:37"/>
    <b v="0"/>
    <n v="1"/>
    <b v="0"/>
    <s v="technology/web"/>
    <n v="5.0000000000000001E-4"/>
    <n v="50"/>
    <x v="2"/>
    <s v="web"/>
  </r>
  <r>
    <n v="3"/>
    <x v="1"/>
    <s v="IE"/>
    <s v="EUR"/>
    <n v="1424940093"/>
    <n v="1422348093"/>
    <x v="2394"/>
    <d v="2015-02-26T03:41:33"/>
    <b v="0"/>
    <n v="2"/>
    <b v="0"/>
    <s v="technology/web"/>
    <n v="5.9999999999999995E-4"/>
    <n v="1.5"/>
    <x v="2"/>
    <s v="web"/>
  </r>
  <r>
    <n v="0"/>
    <x v="1"/>
    <s v="US"/>
    <s v="USD"/>
    <n v="1484038620"/>
    <n v="1481597687"/>
    <x v="2395"/>
    <d v="2017-01-10T03:57:00"/>
    <b v="0"/>
    <n v="0"/>
    <b v="0"/>
    <s v="technology/web"/>
    <n v="0"/>
    <s v="-"/>
    <x v="2"/>
    <s v="web"/>
  </r>
  <r>
    <n v="10"/>
    <x v="1"/>
    <s v="CH"/>
    <s v="CHF"/>
    <n v="1444940558"/>
    <n v="1442348558"/>
    <x v="2396"/>
    <d v="2015-10-15T15:22:38"/>
    <b v="0"/>
    <n v="1"/>
    <b v="0"/>
    <s v="technology/web"/>
    <n v="2E-3"/>
    <n v="10"/>
    <x v="2"/>
    <s v="web"/>
  </r>
  <r>
    <n v="0"/>
    <x v="1"/>
    <s v="US"/>
    <s v="USD"/>
    <n v="1420233256"/>
    <n v="1417641256"/>
    <x v="2397"/>
    <d v="2015-01-02T16:14:16"/>
    <b v="0"/>
    <n v="0"/>
    <b v="0"/>
    <s v="technology/web"/>
    <n v="0"/>
    <s v="-"/>
    <x v="2"/>
    <s v="web"/>
  </r>
  <r>
    <n v="0"/>
    <x v="1"/>
    <s v="US"/>
    <s v="USD"/>
    <n v="1435874384"/>
    <n v="1433282384"/>
    <x v="2398"/>
    <d v="2015-07-02T16:59:44"/>
    <b v="0"/>
    <n v="0"/>
    <b v="0"/>
    <s v="technology/web"/>
    <n v="0"/>
    <s v="-"/>
    <x v="2"/>
    <s v="web"/>
  </r>
  <r>
    <n v="0"/>
    <x v="1"/>
    <s v="SE"/>
    <s v="SEK"/>
    <n v="1418934506"/>
    <n v="1415910506"/>
    <x v="2399"/>
    <d v="2014-12-18T15:28:26"/>
    <b v="0"/>
    <n v="0"/>
    <b v="0"/>
    <s v="technology/web"/>
    <n v="0"/>
    <s v="-"/>
    <x v="2"/>
    <s v="web"/>
  </r>
  <r>
    <n v="0"/>
    <x v="1"/>
    <s v="AU"/>
    <s v="AUD"/>
    <n v="1460615164"/>
    <n v="1458023164"/>
    <x v="2400"/>
    <d v="2016-04-14T01:26:04"/>
    <b v="0"/>
    <n v="0"/>
    <b v="0"/>
    <s v="technology/web"/>
    <n v="0"/>
    <s v="-"/>
    <x v="2"/>
    <s v="web"/>
  </r>
  <r>
    <n v="201"/>
    <x v="2"/>
    <s v="US"/>
    <s v="USD"/>
    <n v="1457207096"/>
    <n v="1452023096"/>
    <x v="2401"/>
    <d v="2016-03-05T14:44:56"/>
    <b v="0"/>
    <n v="9"/>
    <b v="0"/>
    <s v="food/food trucks"/>
    <n v="7.1785714285714283E-3"/>
    <n v="22.333333333333332"/>
    <x v="7"/>
    <s v="food trucks"/>
  </r>
  <r>
    <n v="52"/>
    <x v="2"/>
    <s v="US"/>
    <s v="USD"/>
    <n v="1431533931"/>
    <n v="1428941931"/>
    <x v="2402"/>
    <d v="2015-05-13T11:18:51"/>
    <b v="0"/>
    <n v="1"/>
    <b v="0"/>
    <s v="food/food trucks"/>
    <n v="4.3333333333333331E-3"/>
    <n v="52"/>
    <x v="7"/>
    <s v="food trucks"/>
  </r>
  <r>
    <n v="202"/>
    <x v="2"/>
    <s v="GB"/>
    <s v="GBP"/>
    <n v="1459368658"/>
    <n v="1454188258"/>
    <x v="2403"/>
    <d v="2016-03-30T15:10:58"/>
    <b v="0"/>
    <n v="12"/>
    <b v="0"/>
    <s v="food/food trucks"/>
    <n v="0.16833333333333333"/>
    <n v="16.833333333333332"/>
    <x v="7"/>
    <s v="food trucks"/>
  </r>
  <r>
    <n v="0"/>
    <x v="2"/>
    <s v="US"/>
    <s v="USD"/>
    <n v="1451782607"/>
    <n v="1449190607"/>
    <x v="2404"/>
    <d v="2016-01-02T19:56:47"/>
    <b v="0"/>
    <n v="0"/>
    <b v="0"/>
    <s v="food/food trucks"/>
    <n v="0"/>
    <s v="-"/>
    <x v="7"/>
    <s v="food trucks"/>
  </r>
  <r>
    <n v="1126"/>
    <x v="2"/>
    <s v="US"/>
    <s v="USD"/>
    <n v="1472911375"/>
    <n v="1471096975"/>
    <x v="2405"/>
    <d v="2016-09-03T09:02:55"/>
    <b v="0"/>
    <n v="20"/>
    <b v="0"/>
    <s v="food/food trucks"/>
    <n v="0.22520000000000001"/>
    <n v="56.3"/>
    <x v="7"/>
    <s v="food trucks"/>
  </r>
  <r>
    <n v="1345"/>
    <x v="2"/>
    <s v="US"/>
    <s v="USD"/>
    <n v="1421635190"/>
    <n v="1418179190"/>
    <x v="2406"/>
    <d v="2015-01-18T21:39:50"/>
    <b v="0"/>
    <n v="16"/>
    <b v="0"/>
    <s v="food/food trucks"/>
    <n v="0.41384615384615386"/>
    <n v="84.0625"/>
    <x v="7"/>
    <s v="food trucks"/>
  </r>
  <r>
    <n v="5557"/>
    <x v="2"/>
    <s v="US"/>
    <s v="USD"/>
    <n v="1428732000"/>
    <n v="1426772928"/>
    <x v="2407"/>
    <d v="2015-04-11T01:00:00"/>
    <b v="0"/>
    <n v="33"/>
    <b v="0"/>
    <s v="food/food trucks"/>
    <n v="0.25259090909090909"/>
    <n v="168.39393939393941"/>
    <x v="7"/>
    <s v="food trucks"/>
  </r>
  <r>
    <n v="30"/>
    <x v="2"/>
    <s v="US"/>
    <s v="USD"/>
    <n v="1415247757"/>
    <n v="1412652157"/>
    <x v="2408"/>
    <d v="2014-11-05T23:22:37"/>
    <b v="0"/>
    <n v="2"/>
    <b v="0"/>
    <s v="food/food trucks"/>
    <n v="2E-3"/>
    <n v="15"/>
    <x v="7"/>
    <s v="food trucks"/>
  </r>
  <r>
    <n v="460"/>
    <x v="2"/>
    <s v="US"/>
    <s v="USD"/>
    <n v="1439931675"/>
    <n v="1437339675"/>
    <x v="2409"/>
    <d v="2015-08-18T16:01:15"/>
    <b v="0"/>
    <n v="6"/>
    <b v="0"/>
    <s v="food/food trucks"/>
    <n v="1.84E-2"/>
    <n v="76.666666666666671"/>
    <x v="7"/>
    <s v="food trucks"/>
  </r>
  <r>
    <n v="0"/>
    <x v="2"/>
    <s v="AU"/>
    <s v="AUD"/>
    <n v="1441619275"/>
    <n v="1439027275"/>
    <x v="2410"/>
    <d v="2015-09-07T04:47:55"/>
    <b v="0"/>
    <n v="0"/>
    <b v="0"/>
    <s v="food/food trucks"/>
    <n v="0"/>
    <s v="-"/>
    <x v="7"/>
    <s v="food trucks"/>
  </r>
  <r>
    <n v="151"/>
    <x v="2"/>
    <s v="US"/>
    <s v="USD"/>
    <n v="1440524082"/>
    <n v="1437932082"/>
    <x v="2411"/>
    <d v="2015-08-25T12:34:42"/>
    <b v="0"/>
    <n v="3"/>
    <b v="0"/>
    <s v="food/food trucks"/>
    <n v="6.0400000000000002E-3"/>
    <n v="50.333333333333336"/>
    <x v="7"/>
    <s v="food trucks"/>
  </r>
  <r>
    <n v="0"/>
    <x v="2"/>
    <s v="FR"/>
    <s v="EUR"/>
    <n v="1480185673"/>
    <n v="1476294073"/>
    <x v="2412"/>
    <d v="2016-11-26T13:41:13"/>
    <b v="0"/>
    <n v="0"/>
    <b v="0"/>
    <s v="food/food trucks"/>
    <n v="0"/>
    <s v="-"/>
    <x v="7"/>
    <s v="food trucks"/>
  </r>
  <r>
    <n v="25"/>
    <x v="2"/>
    <s v="US"/>
    <s v="USD"/>
    <n v="1401579000"/>
    <n v="1398911882"/>
    <x v="2413"/>
    <d v="2014-05-31T18:30:00"/>
    <b v="0"/>
    <n v="3"/>
    <b v="0"/>
    <s v="food/food trucks"/>
    <n v="8.3333333333333332E-3"/>
    <n v="8.3333333333333339"/>
    <x v="7"/>
    <s v="food trucks"/>
  </r>
  <r>
    <n v="460"/>
    <x v="2"/>
    <s v="US"/>
    <s v="USD"/>
    <n v="1440215940"/>
    <n v="1436805660"/>
    <x v="2414"/>
    <d v="2015-08-21T22:59:00"/>
    <b v="0"/>
    <n v="13"/>
    <b v="0"/>
    <s v="food/food trucks"/>
    <n v="3.0666666666666665E-2"/>
    <n v="35.384615384615387"/>
    <x v="7"/>
    <s v="food trucks"/>
  </r>
  <r>
    <n v="335"/>
    <x v="2"/>
    <s v="US"/>
    <s v="USD"/>
    <n v="1468615346"/>
    <n v="1466023346"/>
    <x v="2415"/>
    <d v="2016-07-15T15:42:26"/>
    <b v="0"/>
    <n v="6"/>
    <b v="0"/>
    <s v="food/food trucks"/>
    <n v="5.5833333333333334E-3"/>
    <n v="55.833333333333336"/>
    <x v="7"/>
    <s v="food trucks"/>
  </r>
  <r>
    <n v="5"/>
    <x v="2"/>
    <s v="US"/>
    <s v="USD"/>
    <n v="1426345200"/>
    <n v="1421343743"/>
    <x v="2416"/>
    <d v="2015-03-14T10:00:00"/>
    <b v="0"/>
    <n v="1"/>
    <b v="0"/>
    <s v="food/food trucks"/>
    <n v="2.5000000000000001E-4"/>
    <n v="5"/>
    <x v="7"/>
    <s v="food trucks"/>
  </r>
  <r>
    <n v="0"/>
    <x v="2"/>
    <s v="US"/>
    <s v="USD"/>
    <n v="1407705187"/>
    <n v="1405113187"/>
    <x v="2417"/>
    <d v="2014-08-10T16:13:07"/>
    <b v="0"/>
    <n v="0"/>
    <b v="0"/>
    <s v="food/food trucks"/>
    <n v="0"/>
    <s v="-"/>
    <x v="7"/>
    <s v="food trucks"/>
  </r>
  <r>
    <n v="5"/>
    <x v="2"/>
    <s v="US"/>
    <s v="USD"/>
    <n v="1427225644"/>
    <n v="1422045244"/>
    <x v="2418"/>
    <d v="2015-03-24T14:34:04"/>
    <b v="0"/>
    <n v="5"/>
    <b v="0"/>
    <s v="food/food trucks"/>
    <n v="2.0000000000000001E-4"/>
    <n v="1"/>
    <x v="7"/>
    <s v="food trucks"/>
  </r>
  <r>
    <n v="0"/>
    <x v="2"/>
    <s v="US"/>
    <s v="USD"/>
    <n v="1424281389"/>
    <n v="1419097389"/>
    <x v="2419"/>
    <d v="2015-02-18T12:43:09"/>
    <b v="0"/>
    <n v="0"/>
    <b v="0"/>
    <s v="food/food trucks"/>
    <n v="0"/>
    <s v="-"/>
    <x v="7"/>
    <s v="food trucks"/>
  </r>
  <r>
    <n v="2501"/>
    <x v="2"/>
    <s v="US"/>
    <s v="USD"/>
    <n v="1415583695"/>
    <n v="1410396095"/>
    <x v="2420"/>
    <d v="2014-11-09T20:41:35"/>
    <b v="0"/>
    <n v="36"/>
    <b v="0"/>
    <s v="food/food trucks"/>
    <n v="0.14825133372851215"/>
    <n v="69.472222222222229"/>
    <x v="7"/>
    <s v="food trucks"/>
  </r>
  <r>
    <n v="1"/>
    <x v="2"/>
    <s v="US"/>
    <s v="USD"/>
    <n v="1424536196"/>
    <n v="1421944196"/>
    <x v="2421"/>
    <d v="2015-02-21T11:29:56"/>
    <b v="0"/>
    <n v="1"/>
    <b v="0"/>
    <s v="food/food trucks"/>
    <n v="1.6666666666666666E-4"/>
    <n v="1"/>
    <x v="7"/>
    <s v="food trucks"/>
  </r>
  <r>
    <n v="1"/>
    <x v="2"/>
    <s v="US"/>
    <s v="USD"/>
    <n v="1426091036"/>
    <n v="1423502636"/>
    <x v="2422"/>
    <d v="2015-03-11T11:23:56"/>
    <b v="0"/>
    <n v="1"/>
    <b v="0"/>
    <s v="food/food trucks"/>
    <n v="2E-3"/>
    <n v="1"/>
    <x v="7"/>
    <s v="food trucks"/>
  </r>
  <r>
    <n v="8"/>
    <x v="2"/>
    <s v="US"/>
    <s v="USD"/>
    <n v="1420044890"/>
    <n v="1417452890"/>
    <x v="2423"/>
    <d v="2014-12-31T11:54:50"/>
    <b v="0"/>
    <n v="1"/>
    <b v="0"/>
    <s v="food/food trucks"/>
    <n v="1.3333333333333334E-4"/>
    <n v="8"/>
    <x v="7"/>
    <s v="food trucks"/>
  </r>
  <r>
    <n v="310"/>
    <x v="2"/>
    <s v="US"/>
    <s v="USD"/>
    <n v="1414445108"/>
    <n v="1411853108"/>
    <x v="2424"/>
    <d v="2014-10-27T16:25:08"/>
    <b v="0"/>
    <n v="9"/>
    <b v="0"/>
    <s v="food/food trucks"/>
    <n v="1.24E-2"/>
    <n v="34.444444444444443"/>
    <x v="7"/>
    <s v="food trucks"/>
  </r>
  <r>
    <n v="1"/>
    <x v="2"/>
    <s v="US"/>
    <s v="USD"/>
    <n v="1464386640"/>
    <n v="1463090149"/>
    <x v="2425"/>
    <d v="2016-05-27T17:04:00"/>
    <b v="0"/>
    <n v="1"/>
    <b v="0"/>
    <s v="food/food trucks"/>
    <n v="2.8571428571428574E-4"/>
    <n v="1"/>
    <x v="7"/>
    <s v="food trucks"/>
  </r>
  <r>
    <n v="0"/>
    <x v="2"/>
    <s v="US"/>
    <s v="USD"/>
    <n v="1439006692"/>
    <n v="1433822692"/>
    <x v="2426"/>
    <d v="2015-08-07T23:04:52"/>
    <b v="0"/>
    <n v="0"/>
    <b v="0"/>
    <s v="food/food trucks"/>
    <n v="0"/>
    <s v="-"/>
    <x v="7"/>
    <s v="food trucks"/>
  </r>
  <r>
    <n v="1"/>
    <x v="2"/>
    <s v="US"/>
    <s v="USD"/>
    <n v="1458715133"/>
    <n v="1455262733"/>
    <x v="2427"/>
    <d v="2016-03-23T01:38:53"/>
    <b v="0"/>
    <n v="1"/>
    <b v="0"/>
    <s v="food/food trucks"/>
    <n v="2.0000000000000002E-5"/>
    <n v="1"/>
    <x v="7"/>
    <s v="food trucks"/>
  </r>
  <r>
    <n v="1"/>
    <x v="2"/>
    <s v="US"/>
    <s v="USD"/>
    <n v="1426182551"/>
    <n v="1423594151"/>
    <x v="2428"/>
    <d v="2015-03-12T12:49:11"/>
    <b v="0"/>
    <n v="1"/>
    <b v="0"/>
    <s v="food/food trucks"/>
    <n v="2.8571428571428571E-5"/>
    <n v="1"/>
    <x v="7"/>
    <s v="food trucks"/>
  </r>
  <r>
    <n v="2005"/>
    <x v="2"/>
    <s v="NO"/>
    <s v="NOK"/>
    <n v="1486313040"/>
    <n v="1483131966"/>
    <x v="2429"/>
    <d v="2017-02-05T11:44:00"/>
    <b v="0"/>
    <n v="4"/>
    <b v="0"/>
    <s v="food/food trucks"/>
    <n v="1.4321428571428572E-2"/>
    <n v="501.25"/>
    <x v="7"/>
    <s v="food trucks"/>
  </r>
  <r>
    <n v="21"/>
    <x v="2"/>
    <s v="US"/>
    <s v="USD"/>
    <n v="1455246504"/>
    <n v="1452654504"/>
    <x v="2430"/>
    <d v="2016-02-11T22:08:24"/>
    <b v="0"/>
    <n v="2"/>
    <b v="0"/>
    <s v="food/food trucks"/>
    <n v="7.0000000000000001E-3"/>
    <n v="10.5"/>
    <x v="7"/>
    <s v="food trucks"/>
  </r>
  <r>
    <n v="2"/>
    <x v="2"/>
    <s v="US"/>
    <s v="USD"/>
    <n v="1467080613"/>
    <n v="1461896613"/>
    <x v="2431"/>
    <d v="2016-06-27T21:23:33"/>
    <b v="0"/>
    <n v="2"/>
    <b v="0"/>
    <s v="food/food trucks"/>
    <n v="2.0000000000000002E-5"/>
    <n v="1"/>
    <x v="7"/>
    <s v="food trucks"/>
  </r>
  <r>
    <n v="2"/>
    <x v="2"/>
    <s v="US"/>
    <s v="USD"/>
    <n v="1425791697"/>
    <n v="1423199697"/>
    <x v="2432"/>
    <d v="2015-03-08T00:14:57"/>
    <b v="0"/>
    <n v="2"/>
    <b v="0"/>
    <s v="food/food trucks"/>
    <n v="1.4285714285714287E-4"/>
    <n v="1"/>
    <x v="7"/>
    <s v="food trucks"/>
  </r>
  <r>
    <n v="0"/>
    <x v="2"/>
    <s v="US"/>
    <s v="USD"/>
    <n v="1456608943"/>
    <n v="1454016943"/>
    <x v="2433"/>
    <d v="2016-02-27T16:35:43"/>
    <b v="0"/>
    <n v="0"/>
    <b v="0"/>
    <s v="food/food trucks"/>
    <n v="0"/>
    <s v="-"/>
    <x v="7"/>
    <s v="food trucks"/>
  </r>
  <r>
    <n v="26"/>
    <x v="2"/>
    <s v="US"/>
    <s v="USD"/>
    <n v="1438662474"/>
    <n v="1435206474"/>
    <x v="2434"/>
    <d v="2015-08-03T23:27:54"/>
    <b v="0"/>
    <n v="2"/>
    <b v="0"/>
    <s v="food/food trucks"/>
    <n v="1.2999999999999999E-3"/>
    <n v="13"/>
    <x v="7"/>
    <s v="food trucks"/>
  </r>
  <r>
    <n v="1224"/>
    <x v="2"/>
    <s v="SE"/>
    <s v="SEK"/>
    <n v="1444027186"/>
    <n v="1441435186"/>
    <x v="2435"/>
    <d v="2015-10-05T01:39:46"/>
    <b v="0"/>
    <n v="4"/>
    <b v="0"/>
    <s v="food/food trucks"/>
    <n v="4.8960000000000002E-3"/>
    <n v="306"/>
    <x v="7"/>
    <s v="food trucks"/>
  </r>
  <r>
    <n v="45"/>
    <x v="2"/>
    <s v="CA"/>
    <s v="CAD"/>
    <n v="1454078770"/>
    <n v="1448894770"/>
    <x v="2436"/>
    <d v="2016-01-29T09:46:10"/>
    <b v="0"/>
    <n v="2"/>
    <b v="0"/>
    <s v="food/food trucks"/>
    <n v="3.8461538461538462E-4"/>
    <n v="22.5"/>
    <x v="7"/>
    <s v="food trucks"/>
  </r>
  <r>
    <n v="0"/>
    <x v="2"/>
    <s v="US"/>
    <s v="USD"/>
    <n v="1426615200"/>
    <n v="1422400188"/>
    <x v="2437"/>
    <d v="2015-03-17T13:00:00"/>
    <b v="0"/>
    <n v="0"/>
    <b v="0"/>
    <s v="food/food trucks"/>
    <n v="0"/>
    <s v="-"/>
    <x v="7"/>
    <s v="food trucks"/>
  </r>
  <r>
    <n v="50"/>
    <x v="2"/>
    <s v="US"/>
    <s v="USD"/>
    <n v="1449529062"/>
    <n v="1444341462"/>
    <x v="2438"/>
    <d v="2015-12-07T17:57:42"/>
    <b v="0"/>
    <n v="1"/>
    <b v="0"/>
    <s v="food/food trucks"/>
    <n v="3.3333333333333335E-3"/>
    <n v="50"/>
    <x v="7"/>
    <s v="food trucks"/>
  </r>
  <r>
    <n v="0"/>
    <x v="2"/>
    <s v="US"/>
    <s v="USD"/>
    <n v="1445197129"/>
    <n v="1442605129"/>
    <x v="2439"/>
    <d v="2015-10-18T14:38:49"/>
    <b v="0"/>
    <n v="0"/>
    <b v="0"/>
    <s v="food/food trucks"/>
    <n v="0"/>
    <s v="-"/>
    <x v="7"/>
    <s v="food trucks"/>
  </r>
  <r>
    <n v="10"/>
    <x v="2"/>
    <s v="BE"/>
    <s v="EUR"/>
    <n v="1455399313"/>
    <n v="1452807313"/>
    <x v="2440"/>
    <d v="2016-02-13T16:35:13"/>
    <b v="0"/>
    <n v="2"/>
    <b v="0"/>
    <s v="food/food trucks"/>
    <n v="2E-3"/>
    <n v="5"/>
    <x v="7"/>
    <s v="food trucks"/>
  </r>
  <r>
    <n v="8091"/>
    <x v="0"/>
    <s v="US"/>
    <s v="USD"/>
    <n v="1437627540"/>
    <n v="1435806054"/>
    <x v="2441"/>
    <d v="2015-07-22T23:59:00"/>
    <b v="0"/>
    <n v="109"/>
    <b v="1"/>
    <s v="food/small batch"/>
    <n v="1.0788"/>
    <n v="74.22935779816514"/>
    <x v="7"/>
    <s v="small batch"/>
  </r>
  <r>
    <n v="30226"/>
    <x v="0"/>
    <s v="US"/>
    <s v="USD"/>
    <n v="1426777228"/>
    <n v="1424188828"/>
    <x v="2442"/>
    <d v="2015-03-19T10:00:28"/>
    <b v="0"/>
    <n v="372"/>
    <b v="1"/>
    <s v="food/small batch"/>
    <n v="1.2594166666666666"/>
    <n v="81.252688172043008"/>
    <x v="7"/>
    <s v="small batch"/>
  </r>
  <r>
    <n v="40502.99"/>
    <x v="0"/>
    <s v="US"/>
    <s v="USD"/>
    <n v="1408114822"/>
    <n v="1405522822"/>
    <x v="2443"/>
    <d v="2014-08-15T10:00:22"/>
    <b v="0"/>
    <n v="311"/>
    <b v="1"/>
    <s v="food/small batch"/>
    <n v="2.0251494999999999"/>
    <n v="130.23469453376205"/>
    <x v="7"/>
    <s v="small batch"/>
  </r>
  <r>
    <n v="3258"/>
    <x v="0"/>
    <s v="US"/>
    <s v="USD"/>
    <n v="1464199591"/>
    <n v="1461607591"/>
    <x v="2444"/>
    <d v="2016-05-25T13:06:31"/>
    <b v="0"/>
    <n v="61"/>
    <b v="1"/>
    <s v="food/small batch"/>
    <n v="1.0860000000000001"/>
    <n v="53.409836065573771"/>
    <x v="7"/>
    <s v="small batch"/>
  </r>
  <r>
    <n v="8640"/>
    <x v="0"/>
    <s v="US"/>
    <s v="USD"/>
    <n v="1443242021"/>
    <n v="1440650021"/>
    <x v="2445"/>
    <d v="2015-09-25T23:33:41"/>
    <b v="0"/>
    <n v="115"/>
    <b v="1"/>
    <s v="food/small batch"/>
    <n v="1.728"/>
    <n v="75.130434782608702"/>
    <x v="7"/>
    <s v="small batch"/>
  </r>
  <r>
    <n v="8399"/>
    <x v="0"/>
    <s v="US"/>
    <s v="USD"/>
    <n v="1480174071"/>
    <n v="1477578471"/>
    <x v="2446"/>
    <d v="2016-11-26T10:27:51"/>
    <b v="0"/>
    <n v="111"/>
    <b v="1"/>
    <s v="food/small batch"/>
    <n v="1.6798"/>
    <n v="75.666666666666671"/>
    <x v="7"/>
    <s v="small batch"/>
  </r>
  <r>
    <n v="10680"/>
    <x v="0"/>
    <s v="US"/>
    <s v="USD"/>
    <n v="1478923200"/>
    <n v="1476184593"/>
    <x v="2447"/>
    <d v="2016-11-11T23:00:00"/>
    <b v="0"/>
    <n v="337"/>
    <b v="1"/>
    <s v="food/small batch"/>
    <n v="4.2720000000000002"/>
    <n v="31.691394658753708"/>
    <x v="7"/>
    <s v="small batch"/>
  </r>
  <r>
    <n v="430"/>
    <x v="0"/>
    <s v="US"/>
    <s v="USD"/>
    <n v="1472621760"/>
    <n v="1472110513"/>
    <x v="2448"/>
    <d v="2016-08-31T00:36:00"/>
    <b v="0"/>
    <n v="9"/>
    <b v="1"/>
    <s v="food/small batch"/>
    <n v="1.075"/>
    <n v="47.777777777777779"/>
    <x v="7"/>
    <s v="small batch"/>
  </r>
  <r>
    <n v="10800"/>
    <x v="0"/>
    <s v="US"/>
    <s v="USD"/>
    <n v="1417321515"/>
    <n v="1414725915"/>
    <x v="2449"/>
    <d v="2014-11-29T23:25:15"/>
    <b v="0"/>
    <n v="120"/>
    <b v="1"/>
    <s v="food/small batch"/>
    <n v="1.08"/>
    <n v="90"/>
    <x v="7"/>
    <s v="small batch"/>
  </r>
  <r>
    <n v="15230.03"/>
    <x v="0"/>
    <s v="US"/>
    <s v="USD"/>
    <n v="1414465860"/>
    <n v="1411177456"/>
    <x v="2450"/>
    <d v="2014-10-27T22:11:00"/>
    <b v="0"/>
    <n v="102"/>
    <b v="1"/>
    <s v="food/small batch"/>
    <n v="1.0153353333333335"/>
    <n v="149.31401960784314"/>
    <x v="7"/>
    <s v="small batch"/>
  </r>
  <r>
    <n v="11545"/>
    <x v="0"/>
    <s v="US"/>
    <s v="USD"/>
    <n v="1488750490"/>
    <n v="1487022490"/>
    <x v="2451"/>
    <d v="2017-03-05T16:48:10"/>
    <b v="0"/>
    <n v="186"/>
    <b v="1"/>
    <s v="food/small batch"/>
    <n v="1.1545000000000001"/>
    <n v="62.06989247311828"/>
    <x v="7"/>
    <s v="small batch"/>
  </r>
  <r>
    <n v="801"/>
    <x v="0"/>
    <s v="US"/>
    <s v="USD"/>
    <n v="1451430000"/>
    <n v="1448914500"/>
    <x v="2452"/>
    <d v="2015-12-29T18:00:00"/>
    <b v="0"/>
    <n v="15"/>
    <b v="1"/>
    <s v="food/small batch"/>
    <n v="1.335"/>
    <n v="53.4"/>
    <x v="7"/>
    <s v="small batch"/>
  </r>
  <r>
    <n v="4641"/>
    <x v="0"/>
    <s v="US"/>
    <s v="USD"/>
    <n v="1486053409"/>
    <n v="1483461409"/>
    <x v="2453"/>
    <d v="2017-02-02T11:36:49"/>
    <b v="0"/>
    <n v="67"/>
    <b v="1"/>
    <s v="food/small batch"/>
    <n v="1.5469999999999999"/>
    <n v="69.268656716417908"/>
    <x v="7"/>
    <s v="small batch"/>
  </r>
  <r>
    <n v="35296"/>
    <x v="0"/>
    <s v="US"/>
    <s v="USD"/>
    <n v="1489207808"/>
    <n v="1486183808"/>
    <x v="2454"/>
    <d v="2017-03-10T23:50:08"/>
    <b v="0"/>
    <n v="130"/>
    <b v="1"/>
    <s v="food/small batch"/>
    <n v="1.0084571428571429"/>
    <n v="271.50769230769231"/>
    <x v="7"/>
    <s v="small batch"/>
  </r>
  <r>
    <n v="546"/>
    <x v="0"/>
    <s v="US"/>
    <s v="USD"/>
    <n v="1461177950"/>
    <n v="1458758750"/>
    <x v="2455"/>
    <d v="2016-04-20T13:45:50"/>
    <b v="0"/>
    <n v="16"/>
    <b v="1"/>
    <s v="food/small batch"/>
    <n v="1.82"/>
    <n v="34.125"/>
    <x v="7"/>
    <s v="small batch"/>
  </r>
  <r>
    <n v="2713"/>
    <x v="0"/>
    <s v="US"/>
    <s v="USD"/>
    <n v="1488063839"/>
    <n v="1485471839"/>
    <x v="2456"/>
    <d v="2017-02-25T18:03:59"/>
    <b v="0"/>
    <n v="67"/>
    <b v="1"/>
    <s v="food/small batch"/>
    <n v="1.8086666666666666"/>
    <n v="40.492537313432834"/>
    <x v="7"/>
    <s v="small batch"/>
  </r>
  <r>
    <n v="23530"/>
    <x v="0"/>
    <s v="US"/>
    <s v="USD"/>
    <n v="1458826056"/>
    <n v="1456237656"/>
    <x v="2457"/>
    <d v="2016-03-24T08:27:36"/>
    <b v="0"/>
    <n v="124"/>
    <b v="1"/>
    <s v="food/small batch"/>
    <n v="1.0230434782608695"/>
    <n v="189.75806451612902"/>
    <x v="7"/>
    <s v="small batch"/>
  </r>
  <r>
    <n v="5509"/>
    <x v="0"/>
    <s v="US"/>
    <s v="USD"/>
    <n v="1465498800"/>
    <n v="1462481718"/>
    <x v="2458"/>
    <d v="2016-06-09T14:00:00"/>
    <b v="0"/>
    <n v="80"/>
    <b v="1"/>
    <s v="food/small batch"/>
    <n v="1.1017999999999999"/>
    <n v="68.862499999999997"/>
    <x v="7"/>
    <s v="small batch"/>
  </r>
  <r>
    <n v="30675"/>
    <x v="0"/>
    <s v="US"/>
    <s v="USD"/>
    <n v="1458742685"/>
    <n v="1454858285"/>
    <x v="2459"/>
    <d v="2016-03-23T09:18:05"/>
    <b v="0"/>
    <n v="282"/>
    <b v="1"/>
    <s v="food/small batch"/>
    <n v="1.0225"/>
    <n v="108.77659574468085"/>
    <x v="7"/>
    <s v="small batch"/>
  </r>
  <r>
    <n v="8567"/>
    <x v="0"/>
    <s v="US"/>
    <s v="USD"/>
    <n v="1483417020"/>
    <n v="1480480167"/>
    <x v="2460"/>
    <d v="2017-01-02T23:17:00"/>
    <b v="0"/>
    <n v="68"/>
    <b v="1"/>
    <s v="food/small batch"/>
    <n v="1.0078823529411765"/>
    <n v="125.98529411764706"/>
    <x v="7"/>
    <s v="small batch"/>
  </r>
  <r>
    <n v="7785"/>
    <x v="0"/>
    <s v="US"/>
    <s v="USD"/>
    <n v="1317438000"/>
    <n v="1314577097"/>
    <x v="2461"/>
    <d v="2011-09-30T22:00:00"/>
    <b v="0"/>
    <n v="86"/>
    <b v="1"/>
    <s v="music/indie rock"/>
    <n v="1.038"/>
    <n v="90.523255813953483"/>
    <x v="4"/>
    <s v="indie rock"/>
  </r>
  <r>
    <n v="3321.25"/>
    <x v="0"/>
    <s v="US"/>
    <s v="USD"/>
    <n v="1342672096"/>
    <n v="1340944096"/>
    <x v="2462"/>
    <d v="2012-07-18T23:28:16"/>
    <b v="0"/>
    <n v="115"/>
    <b v="1"/>
    <s v="music/indie rock"/>
    <n v="1.1070833333333334"/>
    <n v="28.880434782608695"/>
    <x v="4"/>
    <s v="indie rock"/>
  </r>
  <r>
    <n v="2325"/>
    <x v="0"/>
    <s v="US"/>
    <s v="USD"/>
    <n v="1366138800"/>
    <n v="1362710425"/>
    <x v="2463"/>
    <d v="2013-04-16T14:00:00"/>
    <b v="0"/>
    <n v="75"/>
    <b v="1"/>
    <s v="music/indie rock"/>
    <n v="1.1625000000000001"/>
    <n v="31"/>
    <x v="4"/>
    <s v="indie rock"/>
  </r>
  <r>
    <n v="2222"/>
    <x v="0"/>
    <s v="CA"/>
    <s v="CAD"/>
    <n v="1443641340"/>
    <n v="1441143397"/>
    <x v="2464"/>
    <d v="2015-09-30T14:29:00"/>
    <b v="0"/>
    <n v="43"/>
    <b v="1"/>
    <s v="music/indie rock"/>
    <n v="1.111"/>
    <n v="51.674418604651166"/>
    <x v="4"/>
    <s v="indie rock"/>
  </r>
  <r>
    <n v="1261"/>
    <x v="0"/>
    <s v="US"/>
    <s v="USD"/>
    <n v="1348420548"/>
    <n v="1345828548"/>
    <x v="2465"/>
    <d v="2012-09-23T12:15:48"/>
    <b v="0"/>
    <n v="48"/>
    <b v="1"/>
    <s v="music/indie rock"/>
    <n v="1.8014285714285714"/>
    <n v="26.270833333333332"/>
    <x v="4"/>
    <s v="indie rock"/>
  </r>
  <r>
    <n v="2500"/>
    <x v="0"/>
    <s v="US"/>
    <s v="USD"/>
    <n v="1368066453"/>
    <n v="1365474453"/>
    <x v="2466"/>
    <d v="2013-05-08T21:27:33"/>
    <b v="0"/>
    <n v="52"/>
    <b v="1"/>
    <s v="music/indie rock"/>
    <n v="1"/>
    <n v="48.07692307692308"/>
    <x v="4"/>
    <s v="indie rock"/>
  </r>
  <r>
    <n v="1185"/>
    <x v="0"/>
    <s v="US"/>
    <s v="USD"/>
    <n v="1336669200"/>
    <n v="1335473931"/>
    <x v="2467"/>
    <d v="2012-05-10T12:00:00"/>
    <b v="0"/>
    <n v="43"/>
    <b v="1"/>
    <s v="music/indie rock"/>
    <n v="1.1850000000000001"/>
    <n v="27.558139534883722"/>
    <x v="4"/>
    <s v="indie rock"/>
  </r>
  <r>
    <n v="2144.34"/>
    <x v="0"/>
    <s v="US"/>
    <s v="USD"/>
    <n v="1351400400"/>
    <n v="1348285321"/>
    <x v="2468"/>
    <d v="2012-10-28T00:00:00"/>
    <b v="0"/>
    <n v="58"/>
    <b v="1"/>
    <s v="music/indie rock"/>
    <n v="1.0721700000000001"/>
    <n v="36.97137931034483"/>
    <x v="4"/>
    <s v="indie rock"/>
  </r>
  <r>
    <n v="1364"/>
    <x v="0"/>
    <s v="US"/>
    <s v="USD"/>
    <n v="1297160329"/>
    <n v="1295000329"/>
    <x v="2469"/>
    <d v="2011-02-08T05:18:49"/>
    <b v="0"/>
    <n v="47"/>
    <b v="1"/>
    <s v="music/indie rock"/>
    <n v="1.1366666666666667"/>
    <n v="29.021276595744681"/>
    <x v="4"/>
    <s v="indie rock"/>
  </r>
  <r>
    <n v="1031.6400000000001"/>
    <x v="0"/>
    <s v="US"/>
    <s v="USD"/>
    <n v="1337824055"/>
    <n v="1335232055"/>
    <x v="2470"/>
    <d v="2012-05-23T20:47:35"/>
    <b v="0"/>
    <n v="36"/>
    <b v="1"/>
    <s v="music/indie rock"/>
    <n v="1.0316400000000001"/>
    <n v="28.65666666666667"/>
    <x v="4"/>
    <s v="indie rock"/>
  </r>
  <r>
    <n v="640"/>
    <x v="0"/>
    <s v="US"/>
    <s v="USD"/>
    <n v="1327535392"/>
    <n v="1324079392"/>
    <x v="2471"/>
    <d v="2012-01-25T18:49:52"/>
    <b v="0"/>
    <n v="17"/>
    <b v="1"/>
    <s v="music/indie rock"/>
    <n v="1.28"/>
    <n v="37.647058823529413"/>
    <x v="4"/>
    <s v="indie rock"/>
  </r>
  <r>
    <n v="10182.02"/>
    <x v="0"/>
    <s v="US"/>
    <s v="USD"/>
    <n v="1283562180"/>
    <n v="1277433980"/>
    <x v="2472"/>
    <d v="2010-09-03T20:03:00"/>
    <b v="0"/>
    <n v="104"/>
    <b v="1"/>
    <s v="music/indie rock"/>
    <n v="1.3576026666666667"/>
    <n v="97.904038461538462"/>
    <x v="4"/>
    <s v="indie rock"/>
  </r>
  <r>
    <n v="2000"/>
    <x v="0"/>
    <s v="US"/>
    <s v="USD"/>
    <n v="1352573869"/>
    <n v="1349978269"/>
    <x v="2473"/>
    <d v="2012-11-10T13:57:49"/>
    <b v="0"/>
    <n v="47"/>
    <b v="1"/>
    <s v="music/indie rock"/>
    <n v="1"/>
    <n v="42.553191489361701"/>
    <x v="4"/>
    <s v="indie rock"/>
  </r>
  <r>
    <n v="5000.18"/>
    <x v="0"/>
    <s v="US"/>
    <s v="USD"/>
    <n v="1286756176"/>
    <n v="1282868176"/>
    <x v="2474"/>
    <d v="2010-10-10T19:16:16"/>
    <b v="0"/>
    <n v="38"/>
    <b v="1"/>
    <s v="music/indie rock"/>
    <n v="1.0000360000000001"/>
    <n v="131.58368421052631"/>
    <x v="4"/>
    <s v="indie rock"/>
  </r>
  <r>
    <n v="2618"/>
    <x v="0"/>
    <s v="US"/>
    <s v="USD"/>
    <n v="1278799200"/>
    <n v="1273647255"/>
    <x v="2475"/>
    <d v="2010-07-10T17:00:00"/>
    <b v="0"/>
    <n v="81"/>
    <b v="1"/>
    <s v="music/indie rock"/>
    <n v="1.0471999999999999"/>
    <n v="32.320987654320987"/>
    <x v="4"/>
    <s v="indie rock"/>
  </r>
  <r>
    <n v="3360.72"/>
    <x v="0"/>
    <s v="US"/>
    <s v="USD"/>
    <n v="1415004770"/>
    <n v="1412149970"/>
    <x v="2476"/>
    <d v="2014-11-03T03:52:50"/>
    <b v="0"/>
    <n v="55"/>
    <b v="1"/>
    <s v="music/indie rock"/>
    <n v="1.050225"/>
    <n v="61.103999999999999"/>
    <x v="4"/>
    <s v="indie rock"/>
  </r>
  <r>
    <n v="1285"/>
    <x v="0"/>
    <s v="US"/>
    <s v="USD"/>
    <n v="1344789345"/>
    <n v="1340901345"/>
    <x v="2477"/>
    <d v="2012-08-12T11:35:45"/>
    <b v="0"/>
    <n v="41"/>
    <b v="1"/>
    <s v="music/indie rock"/>
    <n v="1.7133333333333334"/>
    <n v="31.341463414634145"/>
    <x v="4"/>
    <s v="indie rock"/>
  </r>
  <r>
    <n v="10200"/>
    <x v="0"/>
    <s v="US"/>
    <s v="USD"/>
    <n v="1358117313"/>
    <n v="1355525313"/>
    <x v="2478"/>
    <d v="2013-01-13T17:48:33"/>
    <b v="0"/>
    <n v="79"/>
    <b v="1"/>
    <s v="music/indie rock"/>
    <n v="1.2749999999999999"/>
    <n v="129.1139240506329"/>
    <x v="4"/>
    <s v="indie rock"/>
  </r>
  <r>
    <n v="400.33"/>
    <x v="0"/>
    <s v="US"/>
    <s v="USD"/>
    <n v="1343440800"/>
    <n v="1342545994"/>
    <x v="2479"/>
    <d v="2012-07-27T21:00:00"/>
    <b v="0"/>
    <n v="16"/>
    <b v="1"/>
    <s v="music/indie rock"/>
    <n v="1.3344333333333334"/>
    <n v="25.020624999999999"/>
    <x v="4"/>
    <s v="indie rock"/>
  </r>
  <r>
    <n v="2000"/>
    <x v="0"/>
    <s v="US"/>
    <s v="USD"/>
    <n v="1444516084"/>
    <n v="1439332084"/>
    <x v="2480"/>
    <d v="2015-10-10T17:28:04"/>
    <b v="0"/>
    <n v="8"/>
    <b v="1"/>
    <s v="music/indie rock"/>
    <n v="1"/>
    <n v="250"/>
    <x v="4"/>
    <s v="indie rock"/>
  </r>
  <r>
    <n v="4516.4399999999996"/>
    <x v="0"/>
    <s v="US"/>
    <s v="USD"/>
    <n v="1335799808"/>
    <n v="1333207808"/>
    <x v="2481"/>
    <d v="2012-04-30T10:30:08"/>
    <b v="0"/>
    <n v="95"/>
    <b v="1"/>
    <s v="music/indie rock"/>
    <n v="1.1291099999999998"/>
    <n v="47.541473684210523"/>
    <x v="4"/>
    <s v="indie rock"/>
  </r>
  <r>
    <n v="1001"/>
    <x v="0"/>
    <s v="US"/>
    <s v="USD"/>
    <n v="1312224383"/>
    <n v="1308336383"/>
    <x v="2482"/>
    <d v="2011-08-01T13:46:23"/>
    <b v="0"/>
    <n v="25"/>
    <b v="1"/>
    <s v="music/indie rock"/>
    <n v="1.0009999999999999"/>
    <n v="40.04"/>
    <x v="4"/>
    <s v="indie rock"/>
  </r>
  <r>
    <n v="1251"/>
    <x v="0"/>
    <s v="US"/>
    <s v="USD"/>
    <n v="1335891603"/>
    <n v="1330711203"/>
    <x v="2483"/>
    <d v="2012-05-01T12:00:03"/>
    <b v="0"/>
    <n v="19"/>
    <b v="1"/>
    <s v="music/indie rock"/>
    <n v="1.1372727272727272"/>
    <n v="65.84210526315789"/>
    <x v="4"/>
    <s v="indie rock"/>
  </r>
  <r>
    <n v="4176.1099999999997"/>
    <x v="0"/>
    <s v="US"/>
    <s v="USD"/>
    <n v="1316124003"/>
    <n v="1313532003"/>
    <x v="2484"/>
    <d v="2011-09-15T17:00:03"/>
    <b v="0"/>
    <n v="90"/>
    <b v="1"/>
    <s v="music/indie rock"/>
    <n v="1.1931742857142855"/>
    <n v="46.401222222222216"/>
    <x v="4"/>
    <s v="indie rock"/>
  </r>
  <r>
    <n v="2065"/>
    <x v="0"/>
    <s v="US"/>
    <s v="USD"/>
    <n v="1318463879"/>
    <n v="1315439879"/>
    <x v="2485"/>
    <d v="2011-10-12T18:57:59"/>
    <b v="0"/>
    <n v="41"/>
    <b v="1"/>
    <s v="music/indie rock"/>
    <n v="1.0325"/>
    <n v="50.365853658536587"/>
    <x v="4"/>
    <s v="indie rock"/>
  </r>
  <r>
    <n v="797"/>
    <x v="0"/>
    <s v="US"/>
    <s v="USD"/>
    <n v="1335113976"/>
    <n v="1332521976"/>
    <x v="2486"/>
    <d v="2012-04-22T11:59:36"/>
    <b v="0"/>
    <n v="30"/>
    <b v="1"/>
    <s v="music/indie rock"/>
    <n v="2.6566666666666667"/>
    <n v="26.566666666666666"/>
    <x v="4"/>
    <s v="indie rock"/>
  </r>
  <r>
    <n v="1500.76"/>
    <x v="0"/>
    <s v="US"/>
    <s v="USD"/>
    <n v="1338083997"/>
    <n v="1335491997"/>
    <x v="2487"/>
    <d v="2012-05-26T20:59:57"/>
    <b v="0"/>
    <n v="38"/>
    <b v="1"/>
    <s v="music/indie rock"/>
    <n v="1.0005066666666667"/>
    <n v="39.493684210526318"/>
    <x v="4"/>
    <s v="indie rock"/>
  </r>
  <r>
    <n v="3201"/>
    <x v="0"/>
    <s v="US"/>
    <s v="USD"/>
    <n v="1321459908"/>
    <n v="1318864308"/>
    <x v="2488"/>
    <d v="2011-11-16T11:11:48"/>
    <b v="0"/>
    <n v="65"/>
    <b v="1"/>
    <s v="music/indie rock"/>
    <n v="1.0669999999999999"/>
    <n v="49.246153846153845"/>
    <x v="4"/>
    <s v="indie rock"/>
  </r>
  <r>
    <n v="4678.5"/>
    <x v="0"/>
    <s v="US"/>
    <s v="USD"/>
    <n v="1368117239"/>
    <n v="1365525239"/>
    <x v="2489"/>
    <d v="2013-05-09T11:33:59"/>
    <b v="0"/>
    <n v="75"/>
    <b v="1"/>
    <s v="music/indie rock"/>
    <n v="1.3367142857142857"/>
    <n v="62.38"/>
    <x v="4"/>
    <s v="indie rock"/>
  </r>
  <r>
    <n v="607"/>
    <x v="0"/>
    <s v="US"/>
    <s v="USD"/>
    <n v="1340429276"/>
    <n v="1335245276"/>
    <x v="2490"/>
    <d v="2012-06-23T00:27:56"/>
    <b v="0"/>
    <n v="16"/>
    <b v="1"/>
    <s v="music/indie rock"/>
    <n v="1.214"/>
    <n v="37.9375"/>
    <x v="4"/>
    <s v="indie rock"/>
  </r>
  <r>
    <n v="516"/>
    <x v="0"/>
    <s v="US"/>
    <s v="USD"/>
    <n v="1295142660"/>
    <n v="1293739714"/>
    <x v="2491"/>
    <d v="2011-01-15T20:51:00"/>
    <b v="0"/>
    <n v="10"/>
    <b v="1"/>
    <s v="music/indie rock"/>
    <n v="1.032"/>
    <n v="51.6"/>
    <x v="4"/>
    <s v="indie rock"/>
  </r>
  <r>
    <n v="750"/>
    <x v="0"/>
    <s v="US"/>
    <s v="USD"/>
    <n v="1339840740"/>
    <n v="1335397188"/>
    <x v="2492"/>
    <d v="2012-06-16T04:59:00"/>
    <b v="0"/>
    <n v="27"/>
    <b v="1"/>
    <s v="music/indie rock"/>
    <n v="1.25"/>
    <n v="27.777777777777779"/>
    <x v="4"/>
    <s v="indie rock"/>
  </r>
  <r>
    <n v="25740"/>
    <x v="0"/>
    <s v="US"/>
    <s v="USD"/>
    <n v="1367208140"/>
    <n v="1363320140"/>
    <x v="2493"/>
    <d v="2013-04-28T23:02:20"/>
    <b v="0"/>
    <n v="259"/>
    <b v="1"/>
    <s v="music/indie rock"/>
    <n v="1.2869999999999999"/>
    <n v="99.382239382239376"/>
    <x v="4"/>
    <s v="indie rock"/>
  </r>
  <r>
    <n v="1515.08"/>
    <x v="0"/>
    <s v="US"/>
    <s v="USD"/>
    <n v="1337786944"/>
    <n v="1335194944"/>
    <x v="2494"/>
    <d v="2012-05-23T10:29:04"/>
    <b v="0"/>
    <n v="39"/>
    <b v="1"/>
    <s v="music/indie rock"/>
    <n v="1.0100533333333332"/>
    <n v="38.848205128205123"/>
    <x v="4"/>
    <s v="indie rock"/>
  </r>
  <r>
    <n v="1913.05"/>
    <x v="0"/>
    <s v="US"/>
    <s v="USD"/>
    <n v="1339022575"/>
    <n v="1336430575"/>
    <x v="2495"/>
    <d v="2012-06-06T17:42:55"/>
    <b v="0"/>
    <n v="42"/>
    <b v="1"/>
    <s v="music/indie rock"/>
    <n v="1.2753666666666665"/>
    <n v="45.548809523809524"/>
    <x v="4"/>
    <s v="indie rock"/>
  </r>
  <r>
    <n v="6000"/>
    <x v="0"/>
    <s v="US"/>
    <s v="USD"/>
    <n v="1364597692"/>
    <n v="1361577292"/>
    <x v="2496"/>
    <d v="2013-03-29T17:54:52"/>
    <b v="0"/>
    <n v="10"/>
    <b v="1"/>
    <s v="music/indie rock"/>
    <n v="1"/>
    <n v="600"/>
    <x v="4"/>
    <s v="indie rock"/>
  </r>
  <r>
    <n v="4510.8599999999997"/>
    <x v="0"/>
    <s v="US"/>
    <s v="USD"/>
    <n v="1312578338"/>
    <n v="1309986338"/>
    <x v="2497"/>
    <d v="2011-08-05T16:05:38"/>
    <b v="0"/>
    <n v="56"/>
    <b v="1"/>
    <s v="music/indie rock"/>
    <n v="1.127715"/>
    <n v="80.551071428571419"/>
    <x v="4"/>
    <s v="indie rock"/>
  </r>
  <r>
    <n v="1056"/>
    <x v="0"/>
    <s v="US"/>
    <s v="USD"/>
    <n v="1422400387"/>
    <n v="1421190787"/>
    <x v="2498"/>
    <d v="2015-01-27T18:13:07"/>
    <b v="0"/>
    <n v="20"/>
    <b v="1"/>
    <s v="music/indie rock"/>
    <n v="1.056"/>
    <n v="52.8"/>
    <x v="4"/>
    <s v="indie rock"/>
  </r>
  <r>
    <n v="8105"/>
    <x v="0"/>
    <s v="US"/>
    <s v="USD"/>
    <n v="1356976800"/>
    <n v="1352820837"/>
    <x v="2499"/>
    <d v="2012-12-31T13:00:00"/>
    <b v="0"/>
    <n v="170"/>
    <b v="1"/>
    <s v="music/indie rock"/>
    <n v="2.0262500000000001"/>
    <n v="47.676470588235297"/>
    <x v="4"/>
    <s v="indie rock"/>
  </r>
  <r>
    <n v="680"/>
    <x v="0"/>
    <s v="US"/>
    <s v="USD"/>
    <n v="1340476375"/>
    <n v="1337884375"/>
    <x v="2500"/>
    <d v="2012-06-23T13:32:55"/>
    <b v="0"/>
    <n v="29"/>
    <b v="1"/>
    <s v="music/indie rock"/>
    <n v="1.1333333333333333"/>
    <n v="23.448275862068964"/>
    <x v="4"/>
    <s v="indie rock"/>
  </r>
  <r>
    <n v="281"/>
    <x v="2"/>
    <s v="CA"/>
    <s v="CAD"/>
    <n v="1443379104"/>
    <n v="1440787104"/>
    <x v="2501"/>
    <d v="2015-09-27T13:38:24"/>
    <b v="0"/>
    <n v="7"/>
    <b v="0"/>
    <s v="food/restaurants"/>
    <n v="2.5545454545454545E-2"/>
    <n v="40.142857142857146"/>
    <x v="7"/>
    <s v="restaurants"/>
  </r>
  <r>
    <n v="86"/>
    <x v="2"/>
    <s v="US"/>
    <s v="USD"/>
    <n v="1411328918"/>
    <n v="1407440918"/>
    <x v="2502"/>
    <d v="2014-09-21T14:48:38"/>
    <b v="0"/>
    <n v="5"/>
    <b v="0"/>
    <s v="food/restaurants"/>
    <n v="7.8181818181818181E-4"/>
    <n v="17.2"/>
    <x v="7"/>
    <s v="restaurants"/>
  </r>
  <r>
    <n v="0"/>
    <x v="2"/>
    <s v="US"/>
    <s v="USD"/>
    <n v="1465333560"/>
    <n v="1462743308"/>
    <x v="2503"/>
    <d v="2016-06-07T16:06:00"/>
    <b v="0"/>
    <n v="0"/>
    <b v="0"/>
    <s v="food/restaurants"/>
    <n v="0"/>
    <s v="-"/>
    <x v="7"/>
    <s v="restaurants"/>
  </r>
  <r>
    <n v="0"/>
    <x v="2"/>
    <s v="US"/>
    <s v="USD"/>
    <n v="1416014534"/>
    <n v="1413418934"/>
    <x v="2504"/>
    <d v="2014-11-14T20:22:14"/>
    <b v="0"/>
    <n v="0"/>
    <b v="0"/>
    <s v="food/restaurants"/>
    <n v="0"/>
    <s v="-"/>
    <x v="7"/>
    <s v="restaurants"/>
  </r>
  <r>
    <n v="0"/>
    <x v="2"/>
    <s v="US"/>
    <s v="USD"/>
    <n v="1426292416"/>
    <n v="1423704016"/>
    <x v="2505"/>
    <d v="2015-03-13T19:20:16"/>
    <b v="0"/>
    <n v="0"/>
    <b v="0"/>
    <s v="food/restaurants"/>
    <n v="0"/>
    <s v="-"/>
    <x v="7"/>
    <s v="restaurants"/>
  </r>
  <r>
    <n v="30"/>
    <x v="2"/>
    <s v="GB"/>
    <s v="GBP"/>
    <n v="1443906000"/>
    <n v="1441955269"/>
    <x v="2506"/>
    <d v="2015-10-03T16:00:00"/>
    <b v="0"/>
    <n v="2"/>
    <b v="0"/>
    <s v="food/restaurants"/>
    <n v="6.0000000000000001E-3"/>
    <n v="15"/>
    <x v="7"/>
    <s v="restaurants"/>
  </r>
  <r>
    <n v="0"/>
    <x v="2"/>
    <s v="US"/>
    <s v="USD"/>
    <n v="1431308704"/>
    <n v="1428716704"/>
    <x v="2507"/>
    <d v="2015-05-10T20:45:04"/>
    <b v="0"/>
    <n v="0"/>
    <b v="0"/>
    <s v="food/restaurants"/>
    <n v="0"/>
    <s v="-"/>
    <x v="7"/>
    <s v="restaurants"/>
  </r>
  <r>
    <n v="0"/>
    <x v="2"/>
    <s v="US"/>
    <s v="USD"/>
    <n v="1408056634"/>
    <n v="1405464634"/>
    <x v="2508"/>
    <d v="2014-08-14T17:50:34"/>
    <b v="0"/>
    <n v="0"/>
    <b v="0"/>
    <s v="food/restaurants"/>
    <n v="0"/>
    <s v="-"/>
    <x v="7"/>
    <s v="restaurants"/>
  </r>
  <r>
    <n v="1000"/>
    <x v="2"/>
    <s v="GB"/>
    <s v="GBP"/>
    <n v="1429554349"/>
    <n v="1424719549"/>
    <x v="2509"/>
    <d v="2015-04-20T13:25:49"/>
    <b v="0"/>
    <n v="28"/>
    <b v="0"/>
    <s v="food/restaurants"/>
    <n v="1.0526315789473684E-2"/>
    <n v="35.714285714285715"/>
    <x v="7"/>
    <s v="restaurants"/>
  </r>
  <r>
    <n v="75"/>
    <x v="2"/>
    <s v="US"/>
    <s v="USD"/>
    <n v="1431647772"/>
    <n v="1426463772"/>
    <x v="2510"/>
    <d v="2015-05-14T18:56:12"/>
    <b v="0"/>
    <n v="2"/>
    <b v="0"/>
    <s v="food/restaurants"/>
    <n v="1.5E-3"/>
    <n v="37.5"/>
    <x v="7"/>
    <s v="restaurants"/>
  </r>
  <r>
    <n v="0"/>
    <x v="2"/>
    <s v="GB"/>
    <s v="GBP"/>
    <n v="1454323413"/>
    <n v="1451731413"/>
    <x v="2511"/>
    <d v="2016-02-01T05:43:33"/>
    <b v="0"/>
    <n v="0"/>
    <b v="0"/>
    <s v="food/restaurants"/>
    <n v="0"/>
    <s v="-"/>
    <x v="7"/>
    <s v="restaurants"/>
  </r>
  <r>
    <n v="0"/>
    <x v="2"/>
    <s v="US"/>
    <s v="USD"/>
    <n v="1418504561"/>
    <n v="1417208561"/>
    <x v="2512"/>
    <d v="2014-12-13T16:02:41"/>
    <b v="0"/>
    <n v="0"/>
    <b v="0"/>
    <s v="food/restaurants"/>
    <n v="0"/>
    <s v="-"/>
    <x v="7"/>
    <s v="restaurants"/>
  </r>
  <r>
    <n v="0"/>
    <x v="2"/>
    <s v="DE"/>
    <s v="EUR"/>
    <n v="1488067789"/>
    <n v="1482883789"/>
    <x v="2513"/>
    <d v="2017-02-25T19:09:49"/>
    <b v="0"/>
    <n v="0"/>
    <b v="0"/>
    <s v="food/restaurants"/>
    <n v="0"/>
    <s v="-"/>
    <x v="7"/>
    <s v="restaurants"/>
  </r>
  <r>
    <n v="210"/>
    <x v="2"/>
    <s v="US"/>
    <s v="USD"/>
    <n v="1408526477"/>
    <n v="1407057677"/>
    <x v="2514"/>
    <d v="2014-08-20T04:21:17"/>
    <b v="0"/>
    <n v="4"/>
    <b v="0"/>
    <s v="food/restaurants"/>
    <n v="1.7500000000000002E-2"/>
    <n v="52.5"/>
    <x v="7"/>
    <s v="restaurants"/>
  </r>
  <r>
    <n v="930"/>
    <x v="2"/>
    <s v="US"/>
    <s v="USD"/>
    <n v="1424635753"/>
    <n v="1422043753"/>
    <x v="2515"/>
    <d v="2015-02-22T15:09:13"/>
    <b v="0"/>
    <n v="12"/>
    <b v="0"/>
    <s v="food/restaurants"/>
    <n v="0.186"/>
    <n v="77.5"/>
    <x v="7"/>
    <s v="restaurants"/>
  </r>
  <r>
    <n v="0"/>
    <x v="2"/>
    <s v="US"/>
    <s v="USD"/>
    <n v="1417279252"/>
    <n v="1414683652"/>
    <x v="2516"/>
    <d v="2014-11-29T11:40:52"/>
    <b v="0"/>
    <n v="0"/>
    <b v="0"/>
    <s v="food/restaurants"/>
    <n v="0"/>
    <s v="-"/>
    <x v="7"/>
    <s v="restaurants"/>
  </r>
  <r>
    <n v="1767"/>
    <x v="2"/>
    <s v="CA"/>
    <s v="CAD"/>
    <n v="1426788930"/>
    <n v="1424200530"/>
    <x v="2517"/>
    <d v="2015-03-19T13:15:30"/>
    <b v="0"/>
    <n v="33"/>
    <b v="0"/>
    <s v="food/restaurants"/>
    <n v="9.8166666666666666E-2"/>
    <n v="53.545454545454547"/>
    <x v="7"/>
    <s v="restaurants"/>
  </r>
  <r>
    <n v="0"/>
    <x v="2"/>
    <s v="US"/>
    <s v="USD"/>
    <n v="1415899228"/>
    <n v="1413303628"/>
    <x v="2518"/>
    <d v="2014-11-13T12:20:28"/>
    <b v="0"/>
    <n v="0"/>
    <b v="0"/>
    <s v="food/restaurants"/>
    <n v="0"/>
    <s v="-"/>
    <x v="7"/>
    <s v="restaurants"/>
  </r>
  <r>
    <n v="65"/>
    <x v="2"/>
    <s v="US"/>
    <s v="USD"/>
    <n v="1405741404"/>
    <n v="1403149404"/>
    <x v="2519"/>
    <d v="2014-07-18T22:43:24"/>
    <b v="0"/>
    <n v="4"/>
    <b v="0"/>
    <s v="food/restaurants"/>
    <n v="4.3333333333333331E-4"/>
    <n v="16.25"/>
    <x v="7"/>
    <s v="restaurants"/>
  </r>
  <r>
    <n v="0"/>
    <x v="2"/>
    <s v="US"/>
    <s v="USD"/>
    <n v="1476559260"/>
    <n v="1472567085"/>
    <x v="2520"/>
    <d v="2016-10-15T14:21:00"/>
    <b v="0"/>
    <n v="0"/>
    <b v="0"/>
    <s v="food/restaurants"/>
    <n v="0"/>
    <s v="-"/>
    <x v="7"/>
    <s v="restaurants"/>
  </r>
  <r>
    <n v="13685.99"/>
    <x v="0"/>
    <s v="US"/>
    <s v="USD"/>
    <n v="1444778021"/>
    <n v="1442963621"/>
    <x v="2521"/>
    <d v="2015-10-13T18:13:41"/>
    <b v="0"/>
    <n v="132"/>
    <b v="1"/>
    <s v="music/classical music"/>
    <n v="1.0948792000000001"/>
    <n v="103.68174242424243"/>
    <x v="4"/>
    <s v="classical music"/>
  </r>
  <r>
    <n v="5000"/>
    <x v="0"/>
    <s v="US"/>
    <s v="USD"/>
    <n v="1461336720"/>
    <n v="1459431960"/>
    <x v="2522"/>
    <d v="2016-04-22T09:52:00"/>
    <b v="0"/>
    <n v="27"/>
    <b v="1"/>
    <s v="music/classical music"/>
    <n v="1"/>
    <n v="185.18518518518519"/>
    <x v="4"/>
    <s v="classical music"/>
  </r>
  <r>
    <n v="1408"/>
    <x v="0"/>
    <s v="US"/>
    <s v="USD"/>
    <n v="1416270292"/>
    <n v="1413674692"/>
    <x v="2523"/>
    <d v="2014-11-17T19:24:52"/>
    <b v="0"/>
    <n v="26"/>
    <b v="1"/>
    <s v="music/classical music"/>
    <n v="1.5644444444444445"/>
    <n v="54.153846153846153"/>
    <x v="4"/>
    <s v="classical music"/>
  </r>
  <r>
    <n v="7620"/>
    <x v="0"/>
    <s v="US"/>
    <s v="USD"/>
    <n v="1419136200"/>
    <n v="1416338557"/>
    <x v="2524"/>
    <d v="2014-12-20T23:30:00"/>
    <b v="0"/>
    <n v="43"/>
    <b v="1"/>
    <s v="music/classical music"/>
    <n v="1.016"/>
    <n v="177.2093023255814"/>
    <x v="4"/>
    <s v="classical music"/>
  </r>
  <r>
    <n v="8026"/>
    <x v="0"/>
    <s v="US"/>
    <s v="USD"/>
    <n v="1340914571"/>
    <n v="1338322571"/>
    <x v="2525"/>
    <d v="2012-06-28T15:16:11"/>
    <b v="0"/>
    <n v="80"/>
    <b v="1"/>
    <s v="music/classical music"/>
    <n v="1.00325"/>
    <n v="100.325"/>
    <x v="4"/>
    <s v="classical music"/>
  </r>
  <r>
    <n v="4518"/>
    <x v="0"/>
    <s v="US"/>
    <s v="USD"/>
    <n v="1418014740"/>
    <n v="1415585474"/>
    <x v="2526"/>
    <d v="2014-12-07T23:59:00"/>
    <b v="0"/>
    <n v="33"/>
    <b v="1"/>
    <s v="music/classical music"/>
    <n v="1.1294999999999999"/>
    <n v="136.90909090909091"/>
    <x v="4"/>
    <s v="classical music"/>
  </r>
  <r>
    <n v="4085"/>
    <x v="0"/>
    <s v="US"/>
    <s v="USD"/>
    <n v="1382068740"/>
    <n v="1380477691"/>
    <x v="2527"/>
    <d v="2013-10-17T22:59:00"/>
    <b v="0"/>
    <n v="71"/>
    <b v="1"/>
    <s v="music/classical music"/>
    <n v="1.02125"/>
    <n v="57.535211267605632"/>
    <x v="4"/>
    <s v="classical music"/>
  </r>
  <r>
    <n v="4289.99"/>
    <x v="0"/>
    <s v="GB"/>
    <s v="GBP"/>
    <n v="1440068400"/>
    <n v="1438459303"/>
    <x v="2528"/>
    <d v="2015-08-20T06:00:00"/>
    <b v="0"/>
    <n v="81"/>
    <b v="1"/>
    <s v="music/classical music"/>
    <n v="1.0724974999999999"/>
    <n v="52.962839506172834"/>
    <x v="4"/>
    <s v="classical music"/>
  </r>
  <r>
    <n v="6257"/>
    <x v="0"/>
    <s v="US"/>
    <s v="USD"/>
    <n v="1332636975"/>
    <n v="1328752575"/>
    <x v="2529"/>
    <d v="2012-03-24T19:56:15"/>
    <b v="0"/>
    <n v="76"/>
    <b v="1"/>
    <s v="music/classical music"/>
    <n v="1.0428333333333333"/>
    <n v="82.328947368421055"/>
    <x v="4"/>
    <s v="classical music"/>
  </r>
  <r>
    <n v="6500"/>
    <x v="0"/>
    <s v="US"/>
    <s v="USD"/>
    <n v="1429505400"/>
    <n v="1426711505"/>
    <x v="2530"/>
    <d v="2015-04-19T23:50:00"/>
    <b v="0"/>
    <n v="48"/>
    <b v="1"/>
    <s v="music/classical music"/>
    <n v="1"/>
    <n v="135.41666666666666"/>
    <x v="4"/>
    <s v="classical music"/>
  </r>
  <r>
    <n v="4518"/>
    <x v="0"/>
    <s v="US"/>
    <s v="USD"/>
    <n v="1439611140"/>
    <n v="1437668354"/>
    <x v="2531"/>
    <d v="2015-08-14T22:59:00"/>
    <b v="0"/>
    <n v="61"/>
    <b v="1"/>
    <s v="music/classical music"/>
    <n v="1.004"/>
    <n v="74.06557377049181"/>
    <x v="4"/>
    <s v="classical music"/>
  </r>
  <r>
    <n v="5045"/>
    <x v="0"/>
    <s v="US"/>
    <s v="USD"/>
    <n v="1345148566"/>
    <n v="1342556566"/>
    <x v="2532"/>
    <d v="2012-08-16T15:22:46"/>
    <b v="0"/>
    <n v="60"/>
    <b v="1"/>
    <s v="music/classical music"/>
    <n v="1.26125"/>
    <n v="84.083333333333329"/>
    <x v="4"/>
    <s v="classical music"/>
  </r>
  <r>
    <n v="8300"/>
    <x v="0"/>
    <s v="US"/>
    <s v="USD"/>
    <n v="1362160868"/>
    <n v="1359568911"/>
    <x v="2533"/>
    <d v="2013-03-01T13:01:08"/>
    <b v="0"/>
    <n v="136"/>
    <b v="1"/>
    <s v="music/classical music"/>
    <n v="1.1066666666666667"/>
    <n v="61.029411764705884"/>
    <x v="4"/>
    <s v="classical music"/>
  </r>
  <r>
    <n v="2100"/>
    <x v="0"/>
    <s v="US"/>
    <s v="USD"/>
    <n v="1262325600"/>
    <n v="1257871712"/>
    <x v="2534"/>
    <d v="2010-01-01T01:00:00"/>
    <b v="0"/>
    <n v="14"/>
    <b v="1"/>
    <s v="music/classical music"/>
    <n v="1.05"/>
    <n v="150"/>
    <x v="4"/>
    <s v="classical music"/>
  </r>
  <r>
    <n v="20755"/>
    <x v="0"/>
    <s v="US"/>
    <s v="USD"/>
    <n v="1417463945"/>
    <n v="1414781945"/>
    <x v="2535"/>
    <d v="2014-12-01T14:59:05"/>
    <b v="0"/>
    <n v="78"/>
    <b v="1"/>
    <s v="music/classical music"/>
    <n v="1.03775"/>
    <n v="266.08974358974359"/>
    <x v="4"/>
    <s v="classical music"/>
  </r>
  <r>
    <n v="29"/>
    <x v="0"/>
    <s v="US"/>
    <s v="USD"/>
    <n v="1375151566"/>
    <n v="1373337166"/>
    <x v="2536"/>
    <d v="2013-07-29T21:32:46"/>
    <b v="0"/>
    <n v="4"/>
    <b v="1"/>
    <s v="music/classical music"/>
    <n v="1.1599999999999999"/>
    <n v="7.25"/>
    <x v="4"/>
    <s v="classical music"/>
  </r>
  <r>
    <n v="1100"/>
    <x v="0"/>
    <s v="US"/>
    <s v="USD"/>
    <n v="1312212855"/>
    <n v="1307028855"/>
    <x v="2537"/>
    <d v="2011-08-01T10:34:15"/>
    <b v="0"/>
    <n v="11"/>
    <b v="1"/>
    <s v="music/classical music"/>
    <n v="1.1000000000000001"/>
    <n v="100"/>
    <x v="4"/>
    <s v="classical music"/>
  </r>
  <r>
    <n v="20343.169999999998"/>
    <x v="0"/>
    <s v="US"/>
    <s v="USD"/>
    <n v="1361681940"/>
    <n v="1359029661"/>
    <x v="2538"/>
    <d v="2013-02-23T23:59:00"/>
    <b v="0"/>
    <n v="185"/>
    <b v="1"/>
    <s v="music/classical music"/>
    <n v="1.130176111111111"/>
    <n v="109.96308108108107"/>
    <x v="4"/>
    <s v="classical music"/>
  </r>
  <r>
    <n v="10025"/>
    <x v="0"/>
    <s v="US"/>
    <s v="USD"/>
    <n v="1422913152"/>
    <n v="1417729152"/>
    <x v="2539"/>
    <d v="2015-02-02T16:39:12"/>
    <b v="0"/>
    <n v="59"/>
    <b v="1"/>
    <s v="music/classical music"/>
    <n v="1.0024999999999999"/>
    <n v="169.91525423728814"/>
    <x v="4"/>
    <s v="classical music"/>
  </r>
  <r>
    <n v="2585"/>
    <x v="0"/>
    <s v="US"/>
    <s v="USD"/>
    <n v="1319904721"/>
    <n v="1314720721"/>
    <x v="2540"/>
    <d v="2011-10-29T11:12:01"/>
    <b v="0"/>
    <n v="27"/>
    <b v="1"/>
    <s v="music/classical music"/>
    <n v="1.034"/>
    <n v="95.740740740740748"/>
    <x v="4"/>
    <s v="classical music"/>
  </r>
  <r>
    <n v="3746"/>
    <x v="0"/>
    <s v="GB"/>
    <s v="GBP"/>
    <n v="1380192418"/>
    <n v="1375008418"/>
    <x v="2541"/>
    <d v="2013-09-26T05:46:58"/>
    <b v="0"/>
    <n v="63"/>
    <b v="1"/>
    <s v="music/classical music"/>
    <n v="1.0702857142857143"/>
    <n v="59.460317460317462"/>
    <x v="4"/>
    <s v="classical music"/>
  </r>
  <r>
    <n v="725"/>
    <x v="0"/>
    <s v="US"/>
    <s v="USD"/>
    <n v="1380599940"/>
    <n v="1377252857"/>
    <x v="2542"/>
    <d v="2013-09-30T22:59:00"/>
    <b v="0"/>
    <n v="13"/>
    <b v="1"/>
    <s v="music/classical music"/>
    <n v="1.0357142857142858"/>
    <n v="55.769230769230766"/>
    <x v="4"/>
    <s v="classical music"/>
  </r>
  <r>
    <n v="391"/>
    <x v="0"/>
    <s v="US"/>
    <s v="USD"/>
    <n v="1293937200"/>
    <n v="1291257298"/>
    <x v="2543"/>
    <d v="2011-01-01T22:00:00"/>
    <b v="0"/>
    <n v="13"/>
    <b v="1"/>
    <s v="music/classical music"/>
    <n v="1.5640000000000001"/>
    <n v="30.076923076923077"/>
    <x v="4"/>
    <s v="classical music"/>
  </r>
  <r>
    <n v="5041"/>
    <x v="0"/>
    <s v="US"/>
    <s v="USD"/>
    <n v="1341750569"/>
    <n v="1339158569"/>
    <x v="2544"/>
    <d v="2012-07-08T07:29:29"/>
    <b v="0"/>
    <n v="57"/>
    <b v="1"/>
    <s v="music/classical music"/>
    <n v="1.0082"/>
    <n v="88.438596491228068"/>
    <x v="4"/>
    <s v="classical music"/>
  </r>
  <r>
    <n v="3906"/>
    <x v="0"/>
    <s v="US"/>
    <s v="USD"/>
    <n v="1424997000"/>
    <n v="1421983138"/>
    <x v="2545"/>
    <d v="2015-02-26T19:30:00"/>
    <b v="0"/>
    <n v="61"/>
    <b v="1"/>
    <s v="music/classical music"/>
    <n v="1.9530000000000001"/>
    <n v="64.032786885245898"/>
    <x v="4"/>
    <s v="classical music"/>
  </r>
  <r>
    <n v="3910"/>
    <x v="0"/>
    <s v="US"/>
    <s v="USD"/>
    <n v="1380949200"/>
    <n v="1378586179"/>
    <x v="2546"/>
    <d v="2013-10-05T00:00:00"/>
    <b v="0"/>
    <n v="65"/>
    <b v="1"/>
    <s v="music/classical music"/>
    <n v="1.1171428571428572"/>
    <n v="60.153846153846153"/>
    <x v="4"/>
    <s v="classical music"/>
  </r>
  <r>
    <n v="6592"/>
    <x v="0"/>
    <s v="US"/>
    <s v="USD"/>
    <n v="1333560803"/>
    <n v="1330972403"/>
    <x v="2547"/>
    <d v="2012-04-04T12:33:23"/>
    <b v="0"/>
    <n v="134"/>
    <b v="1"/>
    <s v="music/classical music"/>
    <n v="1.1985454545454546"/>
    <n v="49.194029850746269"/>
    <x v="4"/>
    <s v="classical music"/>
  </r>
  <r>
    <n v="6111"/>
    <x v="0"/>
    <s v="FR"/>
    <s v="EUR"/>
    <n v="1475209620"/>
    <n v="1473087637"/>
    <x v="2548"/>
    <d v="2016-09-29T23:27:00"/>
    <b v="0"/>
    <n v="37"/>
    <b v="1"/>
    <s v="music/classical music"/>
    <n v="1.0185"/>
    <n v="165.16216216216216"/>
    <x v="4"/>
    <s v="classical music"/>
  </r>
  <r>
    <n v="1614"/>
    <x v="0"/>
    <s v="GB"/>
    <s v="GBP"/>
    <n v="1370019600"/>
    <n v="1366999870"/>
    <x v="2549"/>
    <d v="2013-05-31T12:00:00"/>
    <b v="0"/>
    <n v="37"/>
    <b v="1"/>
    <s v="music/classical music"/>
    <n v="1.0280254777070064"/>
    <n v="43.621621621621621"/>
    <x v="4"/>
    <s v="classical music"/>
  </r>
  <r>
    <n v="6555"/>
    <x v="0"/>
    <s v="US"/>
    <s v="USD"/>
    <n v="1444276740"/>
    <n v="1439392406"/>
    <x v="2550"/>
    <d v="2015-10-07T22:59:00"/>
    <b v="0"/>
    <n v="150"/>
    <b v="1"/>
    <s v="music/classical music"/>
    <n v="1.0084615384615385"/>
    <n v="43.7"/>
    <x v="4"/>
    <s v="classical music"/>
  </r>
  <r>
    <n v="3775.5"/>
    <x v="0"/>
    <s v="US"/>
    <s v="USD"/>
    <n v="1332362880"/>
    <n v="1329890585"/>
    <x v="2551"/>
    <d v="2012-03-21T15:48:00"/>
    <b v="0"/>
    <n v="56"/>
    <b v="1"/>
    <s v="music/classical music"/>
    <n v="1.0273469387755103"/>
    <n v="67.419642857142861"/>
    <x v="4"/>
    <s v="classical music"/>
  </r>
  <r>
    <n v="3195"/>
    <x v="0"/>
    <s v="US"/>
    <s v="USD"/>
    <n v="1488741981"/>
    <n v="1486149981"/>
    <x v="2552"/>
    <d v="2017-03-05T14:26:21"/>
    <b v="0"/>
    <n v="18"/>
    <b v="1"/>
    <s v="music/classical music"/>
    <n v="1.0649999999999999"/>
    <n v="177.5"/>
    <x v="4"/>
    <s v="classical music"/>
  </r>
  <r>
    <n v="2333"/>
    <x v="0"/>
    <s v="US"/>
    <s v="USD"/>
    <n v="1348202807"/>
    <n v="1343018807"/>
    <x v="2553"/>
    <d v="2012-09-20T23:46:47"/>
    <b v="0"/>
    <n v="60"/>
    <b v="1"/>
    <s v="music/classical music"/>
    <n v="1.5553333333333332"/>
    <n v="38.883333333333333"/>
    <x v="4"/>
    <s v="classical music"/>
  </r>
  <r>
    <n v="3684"/>
    <x v="0"/>
    <s v="US"/>
    <s v="USD"/>
    <n v="1433131140"/>
    <n v="1430445163"/>
    <x v="2554"/>
    <d v="2015-05-31T22:59:00"/>
    <b v="0"/>
    <n v="67"/>
    <b v="1"/>
    <s v="music/classical music"/>
    <n v="1.228"/>
    <n v="54.985074626865675"/>
    <x v="4"/>
    <s v="classical music"/>
  </r>
  <r>
    <n v="2147"/>
    <x v="0"/>
    <s v="US"/>
    <s v="USD"/>
    <n v="1338219793"/>
    <n v="1335541393"/>
    <x v="2555"/>
    <d v="2012-05-28T10:43:13"/>
    <b v="0"/>
    <n v="35"/>
    <b v="1"/>
    <s v="music/classical music"/>
    <n v="1.0734999999999999"/>
    <n v="61.342857142857142"/>
    <x v="4"/>
    <s v="classical music"/>
  </r>
  <r>
    <n v="786"/>
    <x v="0"/>
    <s v="US"/>
    <s v="USD"/>
    <n v="1356392857"/>
    <n v="1352504857"/>
    <x v="2556"/>
    <d v="2012-12-24T18:47:37"/>
    <b v="0"/>
    <n v="34"/>
    <b v="1"/>
    <s v="music/classical music"/>
    <n v="1.0550335570469798"/>
    <n v="23.117647058823529"/>
    <x v="4"/>
    <s v="classical music"/>
  </r>
  <r>
    <n v="1066"/>
    <x v="0"/>
    <s v="GB"/>
    <s v="GBP"/>
    <n v="1400176386"/>
    <n v="1397584386"/>
    <x v="2557"/>
    <d v="2014-05-15T12:53:06"/>
    <b v="0"/>
    <n v="36"/>
    <b v="1"/>
    <s v="music/classical music"/>
    <n v="1.1844444444444444"/>
    <n v="29.611111111111111"/>
    <x v="4"/>
    <s v="classical music"/>
  </r>
  <r>
    <n v="1361"/>
    <x v="0"/>
    <s v="AU"/>
    <s v="AUD"/>
    <n v="1430488740"/>
    <n v="1427747906"/>
    <x v="2558"/>
    <d v="2015-05-01T08:59:00"/>
    <b v="0"/>
    <n v="18"/>
    <b v="1"/>
    <s v="music/classical music"/>
    <n v="1.0888"/>
    <n v="75.611111111111114"/>
    <x v="4"/>
    <s v="classical music"/>
  </r>
  <r>
    <n v="890"/>
    <x v="0"/>
    <s v="US"/>
    <s v="USD"/>
    <n v="1321385820"/>
    <n v="1318539484"/>
    <x v="2559"/>
    <d v="2011-11-15T14:37:00"/>
    <b v="0"/>
    <n v="25"/>
    <b v="1"/>
    <s v="music/classical music"/>
    <n v="1.1125"/>
    <n v="35.6"/>
    <x v="4"/>
    <s v="classical music"/>
  </r>
  <r>
    <n v="3003"/>
    <x v="0"/>
    <s v="GB"/>
    <s v="GBP"/>
    <n v="1425682174"/>
    <n v="1423090174"/>
    <x v="2560"/>
    <d v="2015-03-06T17:49:34"/>
    <b v="0"/>
    <n v="21"/>
    <b v="1"/>
    <s v="music/classical music"/>
    <n v="1.0009999999999999"/>
    <n v="143"/>
    <x v="4"/>
    <s v="classical music"/>
  </r>
  <r>
    <n v="0"/>
    <x v="1"/>
    <s v="CA"/>
    <s v="CAD"/>
    <n v="1444740089"/>
    <n v="1442148089"/>
    <x v="2561"/>
    <d v="2015-10-13T07:41:29"/>
    <b v="0"/>
    <n v="0"/>
    <b v="0"/>
    <s v="food/food trucks"/>
    <n v="0"/>
    <s v="-"/>
    <x v="7"/>
    <s v="food trucks"/>
  </r>
  <r>
    <n v="75"/>
    <x v="1"/>
    <s v="DE"/>
    <s v="EUR"/>
    <n v="1476189339"/>
    <n v="1471005339"/>
    <x v="2562"/>
    <d v="2016-10-11T07:35:39"/>
    <b v="0"/>
    <n v="3"/>
    <b v="0"/>
    <s v="food/food trucks"/>
    <n v="7.4999999999999997E-3"/>
    <n v="25"/>
    <x v="7"/>
    <s v="food trucks"/>
  </r>
  <r>
    <n v="0"/>
    <x v="1"/>
    <s v="US"/>
    <s v="USD"/>
    <n v="1438226451"/>
    <n v="1433042451"/>
    <x v="2563"/>
    <d v="2015-07-29T22:20:51"/>
    <b v="0"/>
    <n v="0"/>
    <b v="0"/>
    <s v="food/food trucks"/>
    <n v="0"/>
    <s v="-"/>
    <x v="7"/>
    <s v="food trucks"/>
  </r>
  <r>
    <n v="0"/>
    <x v="1"/>
    <s v="CA"/>
    <s v="CAD"/>
    <n v="1406854699"/>
    <n v="1404262699"/>
    <x v="2564"/>
    <d v="2014-07-31T19:58:19"/>
    <b v="0"/>
    <n v="0"/>
    <b v="0"/>
    <s v="food/food trucks"/>
    <n v="0"/>
    <s v="-"/>
    <x v="7"/>
    <s v="food trucks"/>
  </r>
  <r>
    <n v="100"/>
    <x v="1"/>
    <s v="US"/>
    <s v="USD"/>
    <n v="1462827000"/>
    <n v="1457710589"/>
    <x v="2565"/>
    <d v="2016-05-09T15:50:00"/>
    <b v="0"/>
    <n v="1"/>
    <b v="0"/>
    <s v="food/food trucks"/>
    <n v="0.01"/>
    <n v="100"/>
    <x v="7"/>
    <s v="food trucks"/>
  </r>
  <r>
    <n v="0"/>
    <x v="1"/>
    <s v="US"/>
    <s v="USD"/>
    <n v="1408663948"/>
    <n v="1406071948"/>
    <x v="2566"/>
    <d v="2014-08-21T18:32:28"/>
    <b v="0"/>
    <n v="0"/>
    <b v="0"/>
    <s v="food/food trucks"/>
    <n v="0"/>
    <s v="-"/>
    <x v="7"/>
    <s v="food trucks"/>
  </r>
  <r>
    <n v="120"/>
    <x v="1"/>
    <s v="US"/>
    <s v="USD"/>
    <n v="1429823138"/>
    <n v="1427231138"/>
    <x v="2567"/>
    <d v="2015-04-23T16:05:38"/>
    <b v="0"/>
    <n v="2"/>
    <b v="0"/>
    <s v="food/food trucks"/>
    <n v="2.6666666666666666E-3"/>
    <n v="60"/>
    <x v="7"/>
    <s v="food trucks"/>
  </r>
  <r>
    <n v="50"/>
    <x v="1"/>
    <s v="GB"/>
    <s v="GBP"/>
    <n v="1472745594"/>
    <n v="1470153594"/>
    <x v="2568"/>
    <d v="2016-09-01T10:59:54"/>
    <b v="0"/>
    <n v="1"/>
    <b v="0"/>
    <s v="food/food trucks"/>
    <n v="5.0000000000000001E-3"/>
    <n v="50"/>
    <x v="7"/>
    <s v="food trucks"/>
  </r>
  <r>
    <n v="145"/>
    <x v="1"/>
    <s v="US"/>
    <s v="USD"/>
    <n v="1442457112"/>
    <n v="1439865112"/>
    <x v="2569"/>
    <d v="2015-09-16T21:31:52"/>
    <b v="0"/>
    <n v="2"/>
    <b v="0"/>
    <s v="food/food trucks"/>
    <n v="2.2307692307692306E-2"/>
    <n v="72.5"/>
    <x v="7"/>
    <s v="food trucks"/>
  </r>
  <r>
    <n v="59"/>
    <x v="1"/>
    <s v="US"/>
    <s v="USD"/>
    <n v="1486590035"/>
    <n v="1483998035"/>
    <x v="2570"/>
    <d v="2017-02-08T16:40:35"/>
    <b v="0"/>
    <n v="2"/>
    <b v="0"/>
    <s v="food/food trucks"/>
    <n v="8.4285714285714294E-3"/>
    <n v="29.5"/>
    <x v="7"/>
    <s v="food trucks"/>
  </r>
  <r>
    <n v="250"/>
    <x v="1"/>
    <s v="AU"/>
    <s v="AUD"/>
    <n v="1463645521"/>
    <n v="1458461521"/>
    <x v="2571"/>
    <d v="2016-05-19T03:12:01"/>
    <b v="0"/>
    <n v="4"/>
    <b v="0"/>
    <s v="food/food trucks"/>
    <n v="2.5000000000000001E-3"/>
    <n v="62.5"/>
    <x v="7"/>
    <s v="food trucks"/>
  </r>
  <r>
    <n v="0"/>
    <x v="1"/>
    <s v="US"/>
    <s v="USD"/>
    <n v="1428893517"/>
    <n v="1426301517"/>
    <x v="2572"/>
    <d v="2015-04-12T21:51:57"/>
    <b v="0"/>
    <n v="0"/>
    <b v="0"/>
    <s v="food/food trucks"/>
    <n v="0"/>
    <s v="-"/>
    <x v="7"/>
    <s v="food trucks"/>
  </r>
  <r>
    <n v="0"/>
    <x v="1"/>
    <s v="US"/>
    <s v="USD"/>
    <n v="1408803149"/>
    <n v="1404915149"/>
    <x v="2573"/>
    <d v="2014-08-23T09:12:29"/>
    <b v="0"/>
    <n v="0"/>
    <b v="0"/>
    <s v="food/food trucks"/>
    <n v="0"/>
    <s v="-"/>
    <x v="7"/>
    <s v="food trucks"/>
  </r>
  <r>
    <n v="0"/>
    <x v="1"/>
    <s v="US"/>
    <s v="USD"/>
    <n v="1463600945"/>
    <n v="1461786545"/>
    <x v="2574"/>
    <d v="2016-05-18T14:49:05"/>
    <b v="0"/>
    <n v="0"/>
    <b v="0"/>
    <s v="food/food trucks"/>
    <n v="0"/>
    <s v="-"/>
    <x v="7"/>
    <s v="food trucks"/>
  </r>
  <r>
    <n v="0"/>
    <x v="1"/>
    <s v="US"/>
    <s v="USD"/>
    <n v="1421030194"/>
    <n v="1418438194"/>
    <x v="2575"/>
    <d v="2015-01-11T21:36:34"/>
    <b v="0"/>
    <n v="0"/>
    <b v="0"/>
    <s v="food/food trucks"/>
    <n v="0"/>
    <s v="-"/>
    <x v="7"/>
    <s v="food trucks"/>
  </r>
  <r>
    <n v="0"/>
    <x v="1"/>
    <s v="US"/>
    <s v="USD"/>
    <n v="1428707647"/>
    <n v="1424823247"/>
    <x v="2576"/>
    <d v="2015-04-10T18:14:07"/>
    <b v="0"/>
    <n v="0"/>
    <b v="0"/>
    <s v="food/food trucks"/>
    <n v="0"/>
    <s v="-"/>
    <x v="7"/>
    <s v="food trucks"/>
  </r>
  <r>
    <n v="0"/>
    <x v="1"/>
    <s v="US"/>
    <s v="USD"/>
    <n v="1407181297"/>
    <n v="1405021297"/>
    <x v="2577"/>
    <d v="2014-08-04T14:41:37"/>
    <b v="0"/>
    <n v="0"/>
    <b v="0"/>
    <s v="food/food trucks"/>
    <n v="0"/>
    <s v="-"/>
    <x v="7"/>
    <s v="food trucks"/>
  </r>
  <r>
    <n v="0"/>
    <x v="1"/>
    <s v="US"/>
    <s v="USD"/>
    <n v="1444410000"/>
    <n v="1440203579"/>
    <x v="2578"/>
    <d v="2015-10-09T12:00:00"/>
    <b v="0"/>
    <n v="0"/>
    <b v="0"/>
    <s v="food/food trucks"/>
    <n v="0"/>
    <s v="-"/>
    <x v="7"/>
    <s v="food trucks"/>
  </r>
  <r>
    <n v="277"/>
    <x v="1"/>
    <s v="US"/>
    <s v="USD"/>
    <n v="1410810903"/>
    <n v="1405626903"/>
    <x v="2579"/>
    <d v="2014-09-15T14:55:03"/>
    <b v="0"/>
    <n v="12"/>
    <b v="0"/>
    <s v="food/food trucks"/>
    <n v="1.3849999999999999E-3"/>
    <n v="23.083333333333332"/>
    <x v="7"/>
    <s v="food trucks"/>
  </r>
  <r>
    <n v="51"/>
    <x v="1"/>
    <s v="US"/>
    <s v="USD"/>
    <n v="1431745200"/>
    <n v="1429170603"/>
    <x v="2580"/>
    <d v="2015-05-15T22:00:00"/>
    <b v="0"/>
    <n v="2"/>
    <b v="0"/>
    <s v="food/food trucks"/>
    <n v="6.0000000000000001E-3"/>
    <n v="25.5"/>
    <x v="7"/>
    <s v="food trucks"/>
  </r>
  <r>
    <n v="530"/>
    <x v="2"/>
    <s v="US"/>
    <s v="USD"/>
    <n v="1447689898"/>
    <n v="1445094298"/>
    <x v="2581"/>
    <d v="2015-11-16T11:04:58"/>
    <b v="0"/>
    <n v="11"/>
    <b v="0"/>
    <s v="food/food trucks"/>
    <n v="0.106"/>
    <n v="48.18181818181818"/>
    <x v="7"/>
    <s v="food trucks"/>
  </r>
  <r>
    <n v="1"/>
    <x v="2"/>
    <s v="US"/>
    <s v="USD"/>
    <n v="1477784634"/>
    <n v="1475192634"/>
    <x v="2582"/>
    <d v="2016-10-29T18:43:54"/>
    <b v="0"/>
    <n v="1"/>
    <b v="0"/>
    <s v="food/food trucks"/>
    <n v="1.1111111111111112E-5"/>
    <n v="1"/>
    <x v="7"/>
    <s v="food trucks"/>
  </r>
  <r>
    <n v="5"/>
    <x v="2"/>
    <s v="US"/>
    <s v="USD"/>
    <n v="1426526880"/>
    <n v="1421346480"/>
    <x v="2583"/>
    <d v="2015-03-16T12:28:00"/>
    <b v="0"/>
    <n v="5"/>
    <b v="0"/>
    <s v="food/food trucks"/>
    <n v="5.0000000000000001E-3"/>
    <n v="1"/>
    <x v="7"/>
    <s v="food trucks"/>
  </r>
  <r>
    <n v="0"/>
    <x v="2"/>
    <s v="US"/>
    <s v="USD"/>
    <n v="1434341369"/>
    <n v="1431749369"/>
    <x v="2584"/>
    <d v="2015-06-14T23:09:29"/>
    <b v="0"/>
    <n v="0"/>
    <b v="0"/>
    <s v="food/food trucks"/>
    <n v="0"/>
    <s v="-"/>
    <x v="7"/>
    <s v="food trucks"/>
  </r>
  <r>
    <n v="50"/>
    <x v="2"/>
    <s v="US"/>
    <s v="USD"/>
    <n v="1404601632"/>
    <n v="1402009632"/>
    <x v="2585"/>
    <d v="2014-07-05T18:07:12"/>
    <b v="0"/>
    <n v="1"/>
    <b v="0"/>
    <s v="food/food trucks"/>
    <n v="1.6666666666666668E-3"/>
    <n v="50"/>
    <x v="7"/>
    <s v="food trucks"/>
  </r>
  <r>
    <n v="5"/>
    <x v="2"/>
    <s v="GB"/>
    <s v="GBP"/>
    <n v="1451030136"/>
    <n v="1448438136"/>
    <x v="2586"/>
    <d v="2015-12-25T02:55:36"/>
    <b v="0"/>
    <n v="1"/>
    <b v="0"/>
    <s v="food/food trucks"/>
    <n v="1.6666666666666668E-3"/>
    <n v="5"/>
    <x v="7"/>
    <s v="food trucks"/>
  </r>
  <r>
    <n v="1217"/>
    <x v="2"/>
    <s v="US"/>
    <s v="USD"/>
    <n v="1451491953"/>
    <n v="1448899953"/>
    <x v="2587"/>
    <d v="2015-12-30T11:12:33"/>
    <b v="0"/>
    <n v="6"/>
    <b v="0"/>
    <s v="food/food trucks"/>
    <n v="2.4340000000000001E-2"/>
    <n v="202.83333333333334"/>
    <x v="7"/>
    <s v="food trucks"/>
  </r>
  <r>
    <n v="233"/>
    <x v="2"/>
    <s v="US"/>
    <s v="USD"/>
    <n v="1427807640"/>
    <n v="1423325626"/>
    <x v="2588"/>
    <d v="2015-03-31T08:14:00"/>
    <b v="0"/>
    <n v="8"/>
    <b v="0"/>
    <s v="food/food trucks"/>
    <n v="3.8833333333333331E-2"/>
    <n v="29.125"/>
    <x v="7"/>
    <s v="food trucks"/>
  </r>
  <r>
    <n v="5"/>
    <x v="2"/>
    <s v="DK"/>
    <s v="DKK"/>
    <n v="1458733927"/>
    <n v="1456145527"/>
    <x v="2589"/>
    <d v="2016-03-23T06:52:07"/>
    <b v="0"/>
    <n v="1"/>
    <b v="0"/>
    <s v="food/food trucks"/>
    <n v="1E-4"/>
    <n v="5"/>
    <x v="7"/>
    <s v="food trucks"/>
  </r>
  <r>
    <n v="0"/>
    <x v="2"/>
    <s v="AU"/>
    <s v="AUD"/>
    <n v="1453817297"/>
    <n v="1453212497"/>
    <x v="2590"/>
    <d v="2016-01-26T09:08:17"/>
    <b v="0"/>
    <n v="0"/>
    <b v="0"/>
    <s v="food/food trucks"/>
    <n v="0"/>
    <s v="-"/>
    <x v="7"/>
    <s v="food trucks"/>
  </r>
  <r>
    <n v="26"/>
    <x v="2"/>
    <s v="US"/>
    <s v="USD"/>
    <n v="1457901924"/>
    <n v="1452721524"/>
    <x v="2591"/>
    <d v="2016-03-13T15:45:24"/>
    <b v="0"/>
    <n v="2"/>
    <b v="0"/>
    <s v="food/food trucks"/>
    <n v="1.7333333333333333E-2"/>
    <n v="13"/>
    <x v="7"/>
    <s v="food trucks"/>
  </r>
  <r>
    <n v="50"/>
    <x v="2"/>
    <s v="US"/>
    <s v="USD"/>
    <n v="1412536421"/>
    <n v="1409944421"/>
    <x v="2592"/>
    <d v="2014-10-05T14:13:41"/>
    <b v="0"/>
    <n v="1"/>
    <b v="0"/>
    <s v="food/food trucks"/>
    <n v="1.6666666666666668E-3"/>
    <n v="50"/>
    <x v="7"/>
    <s v="food trucks"/>
  </r>
  <r>
    <n v="0"/>
    <x v="2"/>
    <s v="US"/>
    <s v="USD"/>
    <n v="1429993026"/>
    <n v="1427401026"/>
    <x v="2593"/>
    <d v="2015-04-25T15:17:06"/>
    <b v="0"/>
    <n v="0"/>
    <b v="0"/>
    <s v="food/food trucks"/>
    <n v="0"/>
    <s v="-"/>
    <x v="7"/>
    <s v="food trucks"/>
  </r>
  <r>
    <n v="1"/>
    <x v="2"/>
    <s v="US"/>
    <s v="USD"/>
    <n v="1407453228"/>
    <n v="1404861228"/>
    <x v="2594"/>
    <d v="2014-08-07T18:13:48"/>
    <b v="0"/>
    <n v="1"/>
    <b v="0"/>
    <s v="food/food trucks"/>
    <n v="1.2500000000000001E-5"/>
    <n v="1"/>
    <x v="7"/>
    <s v="food trucks"/>
  </r>
  <r>
    <n v="1825"/>
    <x v="2"/>
    <s v="US"/>
    <s v="USD"/>
    <n v="1487915500"/>
    <n v="1485323500"/>
    <x v="2595"/>
    <d v="2017-02-24T00:51:40"/>
    <b v="0"/>
    <n v="19"/>
    <b v="0"/>
    <s v="food/food trucks"/>
    <n v="0.12166666666666667"/>
    <n v="96.05263157894737"/>
    <x v="7"/>
    <s v="food trucks"/>
  </r>
  <r>
    <n v="8256"/>
    <x v="2"/>
    <s v="CA"/>
    <s v="CAD"/>
    <n v="1407427009"/>
    <n v="1404835009"/>
    <x v="2596"/>
    <d v="2014-08-07T10:56:49"/>
    <b v="0"/>
    <n v="27"/>
    <b v="0"/>
    <s v="food/food trucks"/>
    <n v="0.23588571428571428"/>
    <n v="305.77777777777777"/>
    <x v="7"/>
    <s v="food trucks"/>
  </r>
  <r>
    <n v="85"/>
    <x v="2"/>
    <s v="GB"/>
    <s v="GBP"/>
    <n v="1466323917"/>
    <n v="1463731917"/>
    <x v="2597"/>
    <d v="2016-06-19T03:11:57"/>
    <b v="0"/>
    <n v="7"/>
    <b v="0"/>
    <s v="food/food trucks"/>
    <n v="5.6666666666666664E-2"/>
    <n v="12.142857142857142"/>
    <x v="7"/>
    <s v="food trucks"/>
  </r>
  <r>
    <n v="1170"/>
    <x v="2"/>
    <s v="US"/>
    <s v="USD"/>
    <n v="1443039001"/>
    <n v="1440447001"/>
    <x v="2598"/>
    <d v="2015-09-23T15:10:01"/>
    <b v="0"/>
    <n v="14"/>
    <b v="0"/>
    <s v="food/food trucks"/>
    <n v="0.39"/>
    <n v="83.571428571428569"/>
    <x v="7"/>
    <s v="food trucks"/>
  </r>
  <r>
    <n v="90"/>
    <x v="2"/>
    <s v="US"/>
    <s v="USD"/>
    <n v="1407089147"/>
    <n v="1403201147"/>
    <x v="2599"/>
    <d v="2014-08-03T13:05:47"/>
    <b v="0"/>
    <n v="5"/>
    <b v="0"/>
    <s v="food/food trucks"/>
    <n v="9.9546510341776348E-3"/>
    <n v="18"/>
    <x v="7"/>
    <s v="food trucks"/>
  </r>
  <r>
    <n v="3466"/>
    <x v="2"/>
    <s v="US"/>
    <s v="USD"/>
    <n v="1458938200"/>
    <n v="1453757800"/>
    <x v="2600"/>
    <d v="2016-03-25T15:36:40"/>
    <b v="0"/>
    <n v="30"/>
    <b v="0"/>
    <s v="food/food trucks"/>
    <n v="6.9320000000000007E-2"/>
    <n v="115.53333333333333"/>
    <x v="7"/>
    <s v="food trucks"/>
  </r>
  <r>
    <n v="3307"/>
    <x v="0"/>
    <s v="US"/>
    <s v="USD"/>
    <n v="1347508740"/>
    <n v="1346276349"/>
    <x v="2601"/>
    <d v="2012-09-12T22:59:00"/>
    <b v="1"/>
    <n v="151"/>
    <b v="1"/>
    <s v="technology/space exploration"/>
    <n v="6.6139999999999999"/>
    <n v="21.900662251655628"/>
    <x v="2"/>
    <s v="space exploration"/>
  </r>
  <r>
    <n v="39131"/>
    <x v="0"/>
    <s v="US"/>
    <s v="USD"/>
    <n v="1415827200"/>
    <n v="1412358968"/>
    <x v="2602"/>
    <d v="2014-11-12T16:20:00"/>
    <b v="1"/>
    <n v="489"/>
    <b v="1"/>
    <s v="technology/space exploration"/>
    <n v="3.2609166666666667"/>
    <n v="80.022494887525568"/>
    <x v="2"/>
    <s v="space exploration"/>
  </r>
  <r>
    <n v="1776"/>
    <x v="0"/>
    <s v="US"/>
    <s v="USD"/>
    <n v="1387835654"/>
    <n v="1386626054"/>
    <x v="2603"/>
    <d v="2013-12-23T16:54:14"/>
    <b v="1"/>
    <n v="50"/>
    <b v="1"/>
    <s v="technology/space exploration"/>
    <n v="1.0148571428571429"/>
    <n v="35.520000000000003"/>
    <x v="2"/>
    <s v="space exploration"/>
  </r>
  <r>
    <n v="20843.599999999999"/>
    <x v="0"/>
    <s v="US"/>
    <s v="USD"/>
    <n v="1335662023"/>
    <n v="1333070023"/>
    <x v="2604"/>
    <d v="2012-04-28T20:13:43"/>
    <b v="1"/>
    <n v="321"/>
    <b v="1"/>
    <s v="technology/space exploration"/>
    <n v="1.0421799999999999"/>
    <n v="64.933333333333323"/>
    <x v="2"/>
    <s v="space exploration"/>
  </r>
  <r>
    <n v="107421.57"/>
    <x v="0"/>
    <s v="US"/>
    <s v="USD"/>
    <n v="1466168390"/>
    <n v="1463576390"/>
    <x v="2605"/>
    <d v="2016-06-17T07:59:50"/>
    <b v="1"/>
    <n v="1762"/>
    <b v="1"/>
    <s v="technology/space exploration"/>
    <n v="1.0742157000000001"/>
    <n v="60.965703745743475"/>
    <x v="2"/>
    <s v="space exploration"/>
  </r>
  <r>
    <n v="12106"/>
    <x v="0"/>
    <s v="US"/>
    <s v="USD"/>
    <n v="1398791182"/>
    <n v="1396026382"/>
    <x v="2606"/>
    <d v="2014-04-29T12:06:22"/>
    <b v="1"/>
    <n v="385"/>
    <b v="1"/>
    <s v="technology/space exploration"/>
    <n v="1.1005454545454545"/>
    <n v="31.444155844155844"/>
    <x v="2"/>
    <s v="space exploration"/>
  </r>
  <r>
    <n v="32616"/>
    <x v="0"/>
    <s v="US"/>
    <s v="USD"/>
    <n v="1439344800"/>
    <n v="1435611572"/>
    <x v="2607"/>
    <d v="2015-08-11T21:00:00"/>
    <b v="1"/>
    <n v="398"/>
    <b v="1"/>
    <s v="technology/space exploration"/>
    <n v="4.077"/>
    <n v="81.949748743718587"/>
    <x v="2"/>
    <s v="space exploration"/>
  </r>
  <r>
    <n v="17914"/>
    <x v="0"/>
    <s v="US"/>
    <s v="USD"/>
    <n v="1489536000"/>
    <n v="1485976468"/>
    <x v="2608"/>
    <d v="2017-03-14T19:00:00"/>
    <b v="1"/>
    <n v="304"/>
    <b v="1"/>
    <s v="technology/space exploration"/>
    <n v="2.2392500000000002"/>
    <n v="58.92763157894737"/>
    <x v="2"/>
    <s v="space exploration"/>
  </r>
  <r>
    <n v="106330.39"/>
    <x v="0"/>
    <s v="US"/>
    <s v="USD"/>
    <n v="1342330951"/>
    <n v="1339738951"/>
    <x v="2609"/>
    <d v="2012-07-15T00:42:31"/>
    <b v="1"/>
    <n v="676"/>
    <b v="1"/>
    <s v="technology/space exploration"/>
    <n v="3.038011142857143"/>
    <n v="157.29347633136095"/>
    <x v="2"/>
    <s v="space exploration"/>
  </r>
  <r>
    <n v="32172.66"/>
    <x v="0"/>
    <s v="US"/>
    <s v="USD"/>
    <n v="1471849140"/>
    <n v="1468444125"/>
    <x v="2610"/>
    <d v="2016-08-22T01:59:00"/>
    <b v="1"/>
    <n v="577"/>
    <b v="1"/>
    <s v="technology/space exploration"/>
    <n v="1.4132510432681749"/>
    <n v="55.758509532062391"/>
    <x v="2"/>
    <s v="space exploration"/>
  </r>
  <r>
    <n v="306970"/>
    <x v="0"/>
    <s v="DE"/>
    <s v="EUR"/>
    <n v="1483397940"/>
    <n v="1480493014"/>
    <x v="2611"/>
    <d v="2017-01-02T17:59:00"/>
    <b v="1"/>
    <n v="3663"/>
    <b v="1"/>
    <s v="technology/space exploration"/>
    <n v="27.906363636363636"/>
    <n v="83.802893802893806"/>
    <x v="2"/>
    <s v="space exploration"/>
  </r>
  <r>
    <n v="17176.13"/>
    <x v="0"/>
    <s v="US"/>
    <s v="USD"/>
    <n v="1420773970"/>
    <n v="1418095570"/>
    <x v="2612"/>
    <d v="2015-01-08T22:26:10"/>
    <b v="1"/>
    <n v="294"/>
    <b v="1"/>
    <s v="technology/space exploration"/>
    <n v="1.7176130000000001"/>
    <n v="58.422210884353746"/>
    <x v="2"/>
    <s v="space exploration"/>
  </r>
  <r>
    <n v="7576"/>
    <x v="0"/>
    <s v="US"/>
    <s v="USD"/>
    <n v="1348256294"/>
    <n v="1345664294"/>
    <x v="2613"/>
    <d v="2012-09-21T14:38:14"/>
    <b v="1"/>
    <n v="28"/>
    <b v="1"/>
    <s v="technology/space exploration"/>
    <n v="1.0101333333333333"/>
    <n v="270.57142857142856"/>
    <x v="2"/>
    <s v="space exploration"/>
  </r>
  <r>
    <n v="10710"/>
    <x v="0"/>
    <s v="US"/>
    <s v="USD"/>
    <n v="1398834000"/>
    <n v="1396371612"/>
    <x v="2614"/>
    <d v="2014-04-30T00:00:00"/>
    <b v="1"/>
    <n v="100"/>
    <b v="1"/>
    <s v="technology/space exploration"/>
    <n v="1.02"/>
    <n v="107.1"/>
    <x v="2"/>
    <s v="space exploration"/>
  </r>
  <r>
    <n v="3397"/>
    <x v="0"/>
    <s v="GB"/>
    <s v="GBP"/>
    <n v="1462017600"/>
    <n v="1458820564"/>
    <x v="2615"/>
    <d v="2016-04-30T07:00:00"/>
    <b v="0"/>
    <n v="72"/>
    <b v="1"/>
    <s v="technology/space exploration"/>
    <n v="1.6976511744127936"/>
    <n v="47.180555555555557"/>
    <x v="2"/>
    <s v="space exploration"/>
  </r>
  <r>
    <n v="28633.5"/>
    <x v="0"/>
    <s v="US"/>
    <s v="USD"/>
    <n v="1440546729"/>
    <n v="1437954729"/>
    <x v="2616"/>
    <d v="2015-08-25T18:52:09"/>
    <b v="1"/>
    <n v="238"/>
    <b v="1"/>
    <s v="technology/space exploration"/>
    <n v="1.14534"/>
    <n v="120.30882352941177"/>
    <x v="2"/>
    <s v="space exploration"/>
  </r>
  <r>
    <n v="4388"/>
    <x v="0"/>
    <s v="US"/>
    <s v="USD"/>
    <n v="1413838751"/>
    <n v="1411246751"/>
    <x v="2617"/>
    <d v="2014-10-20T15:59:11"/>
    <b v="1"/>
    <n v="159"/>
    <b v="1"/>
    <s v="technology/space exploration"/>
    <n v="8.7759999999999998"/>
    <n v="27.59748427672956"/>
    <x v="2"/>
    <s v="space exploration"/>
  </r>
  <r>
    <n v="15808"/>
    <x v="0"/>
    <s v="US"/>
    <s v="USD"/>
    <n v="1449000061"/>
    <n v="1443812461"/>
    <x v="2618"/>
    <d v="2015-12-01T15:01:01"/>
    <b v="1"/>
    <n v="77"/>
    <b v="1"/>
    <s v="technology/space exploration"/>
    <n v="1.0538666666666667"/>
    <n v="205.2987012987013"/>
    <x v="2"/>
    <s v="space exploration"/>
  </r>
  <r>
    <n v="1884"/>
    <x v="0"/>
    <s v="US"/>
    <s v="USD"/>
    <n v="1445598000"/>
    <n v="1443302004"/>
    <x v="2619"/>
    <d v="2015-10-23T06:00:00"/>
    <b v="1"/>
    <n v="53"/>
    <b v="1"/>
    <s v="technology/space exploration"/>
    <n v="1.8839999999999999"/>
    <n v="35.547169811320757"/>
    <x v="2"/>
    <s v="space exploration"/>
  </r>
  <r>
    <n v="93374"/>
    <x v="0"/>
    <s v="AU"/>
    <s v="AUD"/>
    <n v="1444525200"/>
    <n v="1441339242"/>
    <x v="2620"/>
    <d v="2015-10-10T20:00:00"/>
    <b v="1"/>
    <n v="1251"/>
    <b v="1"/>
    <s v="technology/space exploration"/>
    <n v="1.436523076923077"/>
    <n v="74.639488409272587"/>
    <x v="2"/>
    <s v="space exploration"/>
  </r>
  <r>
    <n v="21882"/>
    <x v="0"/>
    <s v="US"/>
    <s v="USD"/>
    <n v="1432230988"/>
    <n v="1429638988"/>
    <x v="2621"/>
    <d v="2015-05-21T12:56:28"/>
    <b v="1"/>
    <n v="465"/>
    <b v="1"/>
    <s v="technology/space exploration"/>
    <n v="1.4588000000000001"/>
    <n v="47.058064516129029"/>
    <x v="2"/>
    <s v="space exploration"/>
  </r>
  <r>
    <n v="1967.76"/>
    <x v="0"/>
    <s v="IT"/>
    <s v="EUR"/>
    <n v="1483120216"/>
    <n v="1479232216"/>
    <x v="2622"/>
    <d v="2016-12-30T12:50:16"/>
    <b v="0"/>
    <n v="74"/>
    <b v="1"/>
    <s v="technology/space exploration"/>
    <n v="1.3118399999999999"/>
    <n v="26.591351351351353"/>
    <x v="2"/>
    <s v="space exploration"/>
  </r>
  <r>
    <n v="2280"/>
    <x v="0"/>
    <s v="US"/>
    <s v="USD"/>
    <n v="1480658966"/>
    <n v="1479449366"/>
    <x v="2623"/>
    <d v="2016-12-02T01:09:26"/>
    <b v="0"/>
    <n v="62"/>
    <b v="1"/>
    <s v="technology/space exploration"/>
    <n v="1.1399999999999999"/>
    <n v="36.774193548387096"/>
    <x v="2"/>
    <s v="space exploration"/>
  </r>
  <r>
    <n v="110353.65"/>
    <x v="0"/>
    <s v="US"/>
    <s v="USD"/>
    <n v="1347530822"/>
    <n v="1345716422"/>
    <x v="2624"/>
    <d v="2012-09-13T05:07:02"/>
    <b v="0"/>
    <n v="3468"/>
    <b v="1"/>
    <s v="technology/space exploration"/>
    <n v="13.794206249999998"/>
    <n v="31.820544982698959"/>
    <x v="2"/>
    <s v="space exploration"/>
  </r>
  <r>
    <n v="1434"/>
    <x v="0"/>
    <s v="DE"/>
    <s v="EUR"/>
    <n v="1478723208"/>
    <n v="1476559608"/>
    <x v="2625"/>
    <d v="2016-11-09T15:26:48"/>
    <b v="0"/>
    <n v="52"/>
    <b v="1"/>
    <s v="technology/space exploration"/>
    <n v="9.56"/>
    <n v="27.576923076923077"/>
    <x v="2"/>
    <s v="space exploration"/>
  </r>
  <r>
    <n v="2800"/>
    <x v="0"/>
    <s v="US"/>
    <s v="USD"/>
    <n v="1433343869"/>
    <n v="1430751869"/>
    <x v="2626"/>
    <d v="2015-06-03T10:04:29"/>
    <b v="0"/>
    <n v="50"/>
    <b v="1"/>
    <s v="technology/space exploration"/>
    <n v="1.1200000000000001"/>
    <n v="56"/>
    <x v="2"/>
    <s v="space exploration"/>
  </r>
  <r>
    <n v="970"/>
    <x v="0"/>
    <s v="US"/>
    <s v="USD"/>
    <n v="1448571261"/>
    <n v="1445975661"/>
    <x v="2627"/>
    <d v="2015-11-26T15:54:21"/>
    <b v="0"/>
    <n v="45"/>
    <b v="1"/>
    <s v="technology/space exploration"/>
    <n v="6.4666666666666668"/>
    <n v="21.555555555555557"/>
    <x v="2"/>
    <s v="space exploration"/>
  </r>
  <r>
    <n v="926"/>
    <x v="0"/>
    <s v="US"/>
    <s v="USD"/>
    <n v="1417389067"/>
    <n v="1415661067"/>
    <x v="2628"/>
    <d v="2014-11-30T18:11:07"/>
    <b v="0"/>
    <n v="21"/>
    <b v="1"/>
    <s v="technology/space exploration"/>
    <n v="1.1036948748510131"/>
    <n v="44.095238095238095"/>
    <x v="2"/>
    <s v="space exploration"/>
  </r>
  <r>
    <n v="6387"/>
    <x v="0"/>
    <s v="GB"/>
    <s v="GBP"/>
    <n v="1431608122"/>
    <n v="1429016122"/>
    <x v="2629"/>
    <d v="2015-05-14T07:55:22"/>
    <b v="0"/>
    <n v="100"/>
    <b v="1"/>
    <s v="technology/space exploration"/>
    <n v="1.2774000000000001"/>
    <n v="63.87"/>
    <x v="2"/>
    <s v="space exploration"/>
  </r>
  <r>
    <n v="3158"/>
    <x v="0"/>
    <s v="AU"/>
    <s v="AUD"/>
    <n v="1467280800"/>
    <n v="1464921112"/>
    <x v="2630"/>
    <d v="2016-06-30T05:00:00"/>
    <b v="0"/>
    <n v="81"/>
    <b v="1"/>
    <s v="technology/space exploration"/>
    <n v="1.579"/>
    <n v="38.987654320987652"/>
    <x v="2"/>
    <s v="space exploration"/>
  </r>
  <r>
    <n v="22933.05"/>
    <x v="0"/>
    <s v="US"/>
    <s v="USD"/>
    <n v="1440907427"/>
    <n v="1438488227"/>
    <x v="2631"/>
    <d v="2015-08-29T23:03:47"/>
    <b v="0"/>
    <n v="286"/>
    <b v="1"/>
    <s v="technology/space exploration"/>
    <n v="1.1466525000000001"/>
    <n v="80.185489510489504"/>
    <x v="2"/>
    <s v="space exploration"/>
  </r>
  <r>
    <n v="1466"/>
    <x v="0"/>
    <s v="US"/>
    <s v="USD"/>
    <n v="1464485339"/>
    <n v="1462325339"/>
    <x v="2632"/>
    <d v="2016-05-28T20:28:59"/>
    <b v="0"/>
    <n v="42"/>
    <b v="1"/>
    <s v="technology/space exploration"/>
    <n v="1.3700934579439252"/>
    <n v="34.904761904761905"/>
    <x v="2"/>
    <s v="space exploration"/>
  </r>
  <r>
    <n v="17731"/>
    <x v="0"/>
    <s v="US"/>
    <s v="USD"/>
    <n v="1393542000"/>
    <n v="1390938332"/>
    <x v="2633"/>
    <d v="2014-02-27T18:00:00"/>
    <b v="0"/>
    <n v="199"/>
    <b v="1"/>
    <s v="technology/space exploration"/>
    <n v="3.5461999999999998"/>
    <n v="89.100502512562812"/>
    <x v="2"/>
    <s v="space exploration"/>
  </r>
  <r>
    <n v="986"/>
    <x v="0"/>
    <s v="US"/>
    <s v="USD"/>
    <n v="1475163921"/>
    <n v="1472571921"/>
    <x v="2634"/>
    <d v="2016-09-29T10:45:21"/>
    <b v="0"/>
    <n v="25"/>
    <b v="1"/>
    <s v="technology/space exploration"/>
    <n v="1.0602150537634409"/>
    <n v="39.44"/>
    <x v="2"/>
    <s v="space exploration"/>
  </r>
  <r>
    <n v="11500"/>
    <x v="0"/>
    <s v="CA"/>
    <s v="CAD"/>
    <n v="1425937761"/>
    <n v="1422917361"/>
    <x v="2635"/>
    <d v="2015-03-09T16:49:21"/>
    <b v="0"/>
    <n v="84"/>
    <b v="1"/>
    <s v="technology/space exploration"/>
    <n v="1"/>
    <n v="136.9047619047619"/>
    <x v="2"/>
    <s v="space exploration"/>
  </r>
  <r>
    <n v="1873"/>
    <x v="0"/>
    <s v="US"/>
    <s v="USD"/>
    <n v="1476579600"/>
    <n v="1474641914"/>
    <x v="2636"/>
    <d v="2016-10-15T20:00:00"/>
    <b v="0"/>
    <n v="50"/>
    <b v="1"/>
    <s v="technology/space exploration"/>
    <n v="1.873"/>
    <n v="37.46"/>
    <x v="2"/>
    <s v="space exploration"/>
  </r>
  <r>
    <n v="831"/>
    <x v="0"/>
    <s v="US"/>
    <s v="USD"/>
    <n v="1476277875"/>
    <n v="1474895475"/>
    <x v="2637"/>
    <d v="2016-10-12T08:11:15"/>
    <b v="0"/>
    <n v="26"/>
    <b v="1"/>
    <s v="technology/space exploration"/>
    <n v="1.6619999999999999"/>
    <n v="31.96153846153846"/>
    <x v="2"/>
    <s v="space exploration"/>
  </r>
  <r>
    <n v="353"/>
    <x v="0"/>
    <s v="US"/>
    <s v="USD"/>
    <n v="1421358895"/>
    <n v="1418766895"/>
    <x v="2638"/>
    <d v="2015-01-15T16:54:55"/>
    <b v="0"/>
    <n v="14"/>
    <b v="1"/>
    <s v="technology/space exploration"/>
    <n v="1.0172910662824208"/>
    <n v="25.214285714285715"/>
    <x v="2"/>
    <s v="space exploration"/>
  </r>
  <r>
    <n v="492"/>
    <x v="0"/>
    <s v="GB"/>
    <s v="GBP"/>
    <n v="1424378748"/>
    <n v="1421786748"/>
    <x v="2639"/>
    <d v="2015-02-19T15:45:48"/>
    <b v="0"/>
    <n v="49"/>
    <b v="1"/>
    <s v="technology/space exploration"/>
    <n v="1.64"/>
    <n v="10.040816326530612"/>
    <x v="2"/>
    <s v="space exploration"/>
  </r>
  <r>
    <n v="3170"/>
    <x v="0"/>
    <s v="US"/>
    <s v="USD"/>
    <n v="1433735474"/>
    <n v="1428551474"/>
    <x v="2640"/>
    <d v="2015-06-07T22:51:14"/>
    <b v="0"/>
    <n v="69"/>
    <b v="1"/>
    <s v="technology/space exploration"/>
    <n v="1.0566666666666666"/>
    <n v="45.94202898550725"/>
    <x v="2"/>
    <s v="space exploration"/>
  </r>
  <r>
    <n v="15"/>
    <x v="2"/>
    <s v="US"/>
    <s v="USD"/>
    <n v="1410811740"/>
    <n v="1409341863"/>
    <x v="2641"/>
    <d v="2014-09-15T15:09:00"/>
    <b v="0"/>
    <n v="1"/>
    <b v="0"/>
    <s v="technology/space exploration"/>
    <n v="0.01"/>
    <n v="15"/>
    <x v="2"/>
    <s v="space exploration"/>
  </r>
  <r>
    <n v="0"/>
    <x v="2"/>
    <s v="DE"/>
    <s v="EUR"/>
    <n v="1468565820"/>
    <n v="1465970108"/>
    <x v="2642"/>
    <d v="2016-07-15T01:57:00"/>
    <b v="0"/>
    <n v="0"/>
    <b v="0"/>
    <s v="technology/space exploration"/>
    <n v="0"/>
    <s v="-"/>
    <x v="2"/>
    <s v="space exploration"/>
  </r>
  <r>
    <n v="335597.31"/>
    <x v="1"/>
    <s v="US"/>
    <s v="USD"/>
    <n v="1482307140"/>
    <n v="1479218315"/>
    <x v="2643"/>
    <d v="2016-12-21T02:59:00"/>
    <b v="1"/>
    <n v="1501"/>
    <b v="0"/>
    <s v="technology/space exploration"/>
    <n v="0.33559730999999998"/>
    <n v="223.58248500999335"/>
    <x v="2"/>
    <s v="space exploration"/>
  </r>
  <r>
    <n v="2053"/>
    <x v="1"/>
    <s v="US"/>
    <s v="USD"/>
    <n v="1489172435"/>
    <n v="1486580435"/>
    <x v="2644"/>
    <d v="2017-03-10T14:00:35"/>
    <b v="1"/>
    <n v="52"/>
    <b v="0"/>
    <s v="technology/space exploration"/>
    <n v="2.053E-2"/>
    <n v="39.480769230769234"/>
    <x v="2"/>
    <s v="space exploration"/>
  </r>
  <r>
    <n v="2100"/>
    <x v="1"/>
    <s v="AU"/>
    <s v="AUD"/>
    <n v="1415481203"/>
    <n v="1412885603"/>
    <x v="2645"/>
    <d v="2014-11-08T16:13:23"/>
    <b v="1"/>
    <n v="23"/>
    <b v="0"/>
    <s v="technology/space exploration"/>
    <n v="0.105"/>
    <n v="91.304347826086953"/>
    <x v="2"/>
    <s v="space exploration"/>
  </r>
  <r>
    <n v="42086.42"/>
    <x v="1"/>
    <s v="US"/>
    <s v="USD"/>
    <n v="1441783869"/>
    <n v="1439191869"/>
    <x v="2646"/>
    <d v="2015-09-09T02:31:09"/>
    <b v="1"/>
    <n v="535"/>
    <b v="0"/>
    <s v="technology/space exploration"/>
    <n v="8.4172839999999999E-2"/>
    <n v="78.666205607476627"/>
    <x v="2"/>
    <s v="space exploration"/>
  </r>
  <r>
    <n v="36"/>
    <x v="1"/>
    <s v="CA"/>
    <s v="CAD"/>
    <n v="1439533019"/>
    <n v="1436941019"/>
    <x v="2647"/>
    <d v="2015-08-14T01:16:59"/>
    <b v="0"/>
    <n v="3"/>
    <b v="0"/>
    <s v="technology/space exploration"/>
    <n v="1.44E-2"/>
    <n v="12"/>
    <x v="2"/>
    <s v="space exploration"/>
  </r>
  <r>
    <n v="106"/>
    <x v="1"/>
    <s v="US"/>
    <s v="USD"/>
    <n v="1457543360"/>
    <n v="1454951360"/>
    <x v="2648"/>
    <d v="2016-03-09T12:09:20"/>
    <b v="0"/>
    <n v="6"/>
    <b v="0"/>
    <s v="technology/space exploration"/>
    <n v="8.8333333333333337E-3"/>
    <n v="17.666666666666668"/>
    <x v="2"/>
    <s v="space exploration"/>
  </r>
  <r>
    <n v="124"/>
    <x v="1"/>
    <s v="US"/>
    <s v="USD"/>
    <n v="1454370941"/>
    <n v="1449186941"/>
    <x v="2649"/>
    <d v="2016-02-01T18:55:41"/>
    <b v="0"/>
    <n v="3"/>
    <b v="0"/>
    <s v="technology/space exploration"/>
    <n v="9.9200000000000004E-4"/>
    <n v="41.333333333333336"/>
    <x v="2"/>
    <s v="space exploration"/>
  </r>
  <r>
    <n v="358"/>
    <x v="1"/>
    <s v="US"/>
    <s v="USD"/>
    <n v="1482332343"/>
    <n v="1479740343"/>
    <x v="2650"/>
    <d v="2016-12-21T09:59:03"/>
    <b v="0"/>
    <n v="5"/>
    <b v="0"/>
    <s v="technology/space exploration"/>
    <n v="5.966666666666667E-3"/>
    <n v="71.599999999999994"/>
    <x v="2"/>
    <s v="space exploration"/>
  </r>
  <r>
    <n v="5233"/>
    <x v="1"/>
    <s v="US"/>
    <s v="USD"/>
    <n v="1450380009"/>
    <n v="1447960809"/>
    <x v="2651"/>
    <d v="2015-12-17T14:20:09"/>
    <b v="0"/>
    <n v="17"/>
    <b v="0"/>
    <s v="technology/space exploration"/>
    <n v="1.8689285714285714E-2"/>
    <n v="307.8235294117647"/>
    <x v="2"/>
    <s v="space exploration"/>
  </r>
  <r>
    <n v="885"/>
    <x v="1"/>
    <s v="AU"/>
    <s v="AUD"/>
    <n v="1418183325"/>
    <n v="1415591325"/>
    <x v="2652"/>
    <d v="2014-12-09T22:48:45"/>
    <b v="0"/>
    <n v="11"/>
    <b v="0"/>
    <s v="technology/space exploration"/>
    <n v="8.8500000000000002E-3"/>
    <n v="80.454545454545453"/>
    <x v="2"/>
    <s v="space exploration"/>
  </r>
  <r>
    <n v="5876"/>
    <x v="1"/>
    <s v="US"/>
    <s v="USD"/>
    <n v="1402632000"/>
    <n v="1399909127"/>
    <x v="2653"/>
    <d v="2014-06-12T23:00:00"/>
    <b v="0"/>
    <n v="70"/>
    <b v="0"/>
    <s v="technology/space exploration"/>
    <n v="0.1152156862745098"/>
    <n v="83.942857142857136"/>
    <x v="2"/>
    <s v="space exploration"/>
  </r>
  <r>
    <n v="51"/>
    <x v="1"/>
    <s v="US"/>
    <s v="USD"/>
    <n v="1429622726"/>
    <n v="1424442326"/>
    <x v="2654"/>
    <d v="2015-04-21T08:25:26"/>
    <b v="0"/>
    <n v="6"/>
    <b v="0"/>
    <s v="technology/space exploration"/>
    <n v="5.1000000000000004E-4"/>
    <n v="8.5"/>
    <x v="2"/>
    <s v="space exploration"/>
  </r>
  <r>
    <n v="3155"/>
    <x v="1"/>
    <s v="US"/>
    <s v="USD"/>
    <n v="1455048000"/>
    <n v="1452631647"/>
    <x v="2655"/>
    <d v="2016-02-09T15:00:00"/>
    <b v="0"/>
    <n v="43"/>
    <b v="0"/>
    <s v="technology/space exploration"/>
    <n v="0.21033333333333334"/>
    <n v="73.372093023255815"/>
    <x v="2"/>
    <s v="space exploration"/>
  </r>
  <r>
    <n v="17155"/>
    <x v="1"/>
    <s v="US"/>
    <s v="USD"/>
    <n v="1489345200"/>
    <n v="1485966688"/>
    <x v="2656"/>
    <d v="2017-03-12T14:00:00"/>
    <b v="0"/>
    <n v="152"/>
    <b v="0"/>
    <s v="technology/space exploration"/>
    <n v="0.11436666666666667"/>
    <n v="112.86184210526316"/>
    <x v="2"/>
    <s v="space exploration"/>
  </r>
  <r>
    <n v="5621.38"/>
    <x v="1"/>
    <s v="US"/>
    <s v="USD"/>
    <n v="1470187800"/>
    <n v="1467325053"/>
    <x v="2657"/>
    <d v="2016-08-02T20:30:00"/>
    <b v="0"/>
    <n v="59"/>
    <b v="0"/>
    <s v="technology/space exploration"/>
    <n v="0.18737933333333334"/>
    <n v="95.277627118644077"/>
    <x v="2"/>
    <s v="space exploration"/>
  </r>
  <r>
    <n v="91"/>
    <x v="1"/>
    <s v="US"/>
    <s v="USD"/>
    <n v="1469913194"/>
    <n v="1467321194"/>
    <x v="2658"/>
    <d v="2016-07-30T16:13:14"/>
    <b v="0"/>
    <n v="4"/>
    <b v="0"/>
    <s v="technology/space exploration"/>
    <n v="9.2857142857142856E-4"/>
    <n v="22.75"/>
    <x v="2"/>
    <s v="space exploration"/>
  </r>
  <r>
    <n v="1333"/>
    <x v="1"/>
    <s v="US"/>
    <s v="USD"/>
    <n v="1429321210"/>
    <n v="1426729210"/>
    <x v="2659"/>
    <d v="2015-04-17T20:40:10"/>
    <b v="0"/>
    <n v="10"/>
    <b v="0"/>
    <s v="technology/space exploration"/>
    <n v="2.720408163265306E-2"/>
    <n v="133.30000000000001"/>
    <x v="2"/>
    <s v="space exploration"/>
  </r>
  <r>
    <n v="19"/>
    <x v="1"/>
    <s v="US"/>
    <s v="USD"/>
    <n v="1448388418"/>
    <n v="1443200818"/>
    <x v="2660"/>
    <d v="2015-11-24T13:06:58"/>
    <b v="0"/>
    <n v="5"/>
    <b v="0"/>
    <s v="technology/space exploration"/>
    <n v="9.5E-4"/>
    <n v="3.8"/>
    <x v="2"/>
    <s v="space exploration"/>
  </r>
  <r>
    <n v="5145"/>
    <x v="0"/>
    <s v="US"/>
    <s v="USD"/>
    <n v="1382742010"/>
    <n v="1380150010"/>
    <x v="2661"/>
    <d v="2013-10-25T18:00:10"/>
    <b v="0"/>
    <n v="60"/>
    <b v="1"/>
    <s v="technology/makerspaces"/>
    <n v="1.0289999999999999"/>
    <n v="85.75"/>
    <x v="2"/>
    <s v="makerspaces"/>
  </r>
  <r>
    <n v="21360"/>
    <x v="0"/>
    <s v="US"/>
    <s v="USD"/>
    <n v="1440179713"/>
    <n v="1437587713"/>
    <x v="2662"/>
    <d v="2015-08-21T12:55:13"/>
    <b v="0"/>
    <n v="80"/>
    <b v="1"/>
    <s v="technology/makerspaces"/>
    <n v="1.0680000000000001"/>
    <n v="267"/>
    <x v="2"/>
    <s v="makerspaces"/>
  </r>
  <r>
    <n v="20919.25"/>
    <x v="0"/>
    <s v="CA"/>
    <s v="CAD"/>
    <n v="1441378800"/>
    <n v="1438873007"/>
    <x v="2663"/>
    <d v="2015-09-04T10:00:00"/>
    <b v="0"/>
    <n v="56"/>
    <b v="1"/>
    <s v="technology/makerspaces"/>
    <n v="1.0459624999999999"/>
    <n v="373.55803571428572"/>
    <x v="2"/>
    <s v="makerspaces"/>
  </r>
  <r>
    <n v="18100"/>
    <x v="0"/>
    <s v="US"/>
    <s v="USD"/>
    <n v="1449644340"/>
    <n v="1446683797"/>
    <x v="2664"/>
    <d v="2015-12-09T01:59:00"/>
    <b v="0"/>
    <n v="104"/>
    <b v="1"/>
    <s v="technology/makerspaces"/>
    <n v="1.0342857142857143"/>
    <n v="174.03846153846155"/>
    <x v="2"/>
    <s v="makerspaces"/>
  </r>
  <r>
    <n v="4310"/>
    <x v="0"/>
    <s v="US"/>
    <s v="USD"/>
    <n v="1430774974"/>
    <n v="1426886974"/>
    <x v="2665"/>
    <d v="2015-05-04T16:29:34"/>
    <b v="0"/>
    <n v="46"/>
    <b v="1"/>
    <s v="technology/makerspaces"/>
    <n v="1.2314285714285715"/>
    <n v="93.695652173913047"/>
    <x v="2"/>
    <s v="makerspaces"/>
  </r>
  <r>
    <n v="15929.51"/>
    <x v="0"/>
    <s v="US"/>
    <s v="USD"/>
    <n v="1443214800"/>
    <n v="1440008439"/>
    <x v="2666"/>
    <d v="2015-09-25T16:00:00"/>
    <b v="0"/>
    <n v="206"/>
    <b v="1"/>
    <s v="technology/makerspaces"/>
    <n v="1.592951"/>
    <n v="77.327718446601949"/>
    <x v="2"/>
    <s v="makerspaces"/>
  </r>
  <r>
    <n v="1660"/>
    <x v="0"/>
    <s v="US"/>
    <s v="USD"/>
    <n v="1455142416"/>
    <n v="1452550416"/>
    <x v="2667"/>
    <d v="2016-02-10T17:13:36"/>
    <b v="0"/>
    <n v="18"/>
    <b v="1"/>
    <s v="technology/makerspaces"/>
    <n v="1.1066666666666667"/>
    <n v="92.222222222222229"/>
    <x v="2"/>
    <s v="makerspaces"/>
  </r>
  <r>
    <n v="1707"/>
    <x v="0"/>
    <s v="CA"/>
    <s v="CAD"/>
    <n v="1447079520"/>
    <n v="1443449265"/>
    <x v="2668"/>
    <d v="2015-11-09T09:32:00"/>
    <b v="0"/>
    <n v="28"/>
    <b v="1"/>
    <s v="technology/makerspaces"/>
    <n v="1.7070000000000001"/>
    <n v="60.964285714285715"/>
    <x v="2"/>
    <s v="makerspaces"/>
  </r>
  <r>
    <n v="1001"/>
    <x v="0"/>
    <s v="US"/>
    <s v="USD"/>
    <n v="1452387096"/>
    <n v="1447203096"/>
    <x v="2669"/>
    <d v="2016-01-09T19:51:36"/>
    <b v="0"/>
    <n v="11"/>
    <b v="1"/>
    <s v="technology/makerspaces"/>
    <n v="1.25125"/>
    <n v="91"/>
    <x v="2"/>
    <s v="makerspaces"/>
  </r>
  <r>
    <n v="2495"/>
    <x v="2"/>
    <s v="AU"/>
    <s v="AUD"/>
    <n v="1406593780"/>
    <n v="1404174580"/>
    <x v="2670"/>
    <d v="2014-07-28T19:29:40"/>
    <b v="1"/>
    <n v="60"/>
    <b v="0"/>
    <s v="technology/makerspaces"/>
    <n v="6.4158609339642042E-2"/>
    <n v="41.583333333333336"/>
    <x v="2"/>
    <s v="makerspaces"/>
  </r>
  <r>
    <n v="2836"/>
    <x v="2"/>
    <s v="US"/>
    <s v="USD"/>
    <n v="1419017880"/>
    <n v="1416419916"/>
    <x v="2671"/>
    <d v="2014-12-19T14:38:00"/>
    <b v="1"/>
    <n v="84"/>
    <b v="0"/>
    <s v="technology/makerspaces"/>
    <n v="0.11344"/>
    <n v="33.761904761904759"/>
    <x v="2"/>
    <s v="makerspaces"/>
  </r>
  <r>
    <n v="3319"/>
    <x v="2"/>
    <s v="US"/>
    <s v="USD"/>
    <n v="1451282400"/>
    <n v="1449436390"/>
    <x v="2672"/>
    <d v="2015-12-28T01:00:00"/>
    <b v="1"/>
    <n v="47"/>
    <b v="0"/>
    <s v="technology/makerspaces"/>
    <n v="0.33189999999999997"/>
    <n v="70.61702127659575"/>
    <x v="2"/>
    <s v="makerspaces"/>
  </r>
  <r>
    <n v="11032"/>
    <x v="2"/>
    <s v="US"/>
    <s v="USD"/>
    <n v="1414622700"/>
    <n v="1412081999"/>
    <x v="2673"/>
    <d v="2014-10-29T17:45:00"/>
    <b v="1"/>
    <n v="66"/>
    <b v="0"/>
    <s v="technology/makerspaces"/>
    <n v="0.27579999999999999"/>
    <n v="167.15151515151516"/>
    <x v="2"/>
    <s v="makerspaces"/>
  </r>
  <r>
    <n v="21994"/>
    <x v="2"/>
    <s v="US"/>
    <s v="USD"/>
    <n v="1467694740"/>
    <n v="1465398670"/>
    <x v="2674"/>
    <d v="2016-07-04T23:59:00"/>
    <b v="1"/>
    <n v="171"/>
    <b v="0"/>
    <s v="technology/makerspaces"/>
    <n v="0.62839999999999996"/>
    <n v="128.61988304093566"/>
    <x v="2"/>
    <s v="makerspaces"/>
  </r>
  <r>
    <n v="1897"/>
    <x v="2"/>
    <s v="US"/>
    <s v="USD"/>
    <n v="1415655289"/>
    <n v="1413059689"/>
    <x v="2675"/>
    <d v="2014-11-10T16:34:49"/>
    <b v="1"/>
    <n v="29"/>
    <b v="0"/>
    <s v="technology/makerspaces"/>
    <n v="7.5880000000000003E-2"/>
    <n v="65.41379310344827"/>
    <x v="2"/>
    <s v="makerspaces"/>
  </r>
  <r>
    <n v="1058"/>
    <x v="2"/>
    <s v="CA"/>
    <s v="CAD"/>
    <n v="1463929174"/>
    <n v="1461337174"/>
    <x v="2676"/>
    <d v="2016-05-22T09:59:34"/>
    <b v="0"/>
    <n v="9"/>
    <b v="0"/>
    <s v="technology/makerspaces"/>
    <n v="0.50380952380952382"/>
    <n v="117.55555555555556"/>
    <x v="2"/>
    <s v="makerspaces"/>
  </r>
  <r>
    <n v="3415"/>
    <x v="2"/>
    <s v="US"/>
    <s v="USD"/>
    <n v="1404348143"/>
    <n v="1401756143"/>
    <x v="2677"/>
    <d v="2014-07-02T19:42:23"/>
    <b v="0"/>
    <n v="27"/>
    <b v="0"/>
    <s v="technology/makerspaces"/>
    <n v="0.17512820512820512"/>
    <n v="126.48148148148148"/>
    <x v="2"/>
    <s v="makerspaces"/>
  </r>
  <r>
    <n v="1100"/>
    <x v="2"/>
    <s v="ES"/>
    <s v="EUR"/>
    <n v="1443121765"/>
    <n v="1440529765"/>
    <x v="2678"/>
    <d v="2015-09-24T14:09:25"/>
    <b v="0"/>
    <n v="2"/>
    <b v="0"/>
    <s v="technology/makerspaces"/>
    <n v="1.3750000000000001E-4"/>
    <n v="550"/>
    <x v="2"/>
    <s v="makerspaces"/>
  </r>
  <r>
    <n v="132"/>
    <x v="2"/>
    <s v="US"/>
    <s v="USD"/>
    <n v="1425081694"/>
    <n v="1422489694"/>
    <x v="2679"/>
    <d v="2015-02-27T19:01:34"/>
    <b v="0"/>
    <n v="3"/>
    <b v="0"/>
    <s v="technology/makerspaces"/>
    <n v="3.3E-3"/>
    <n v="44"/>
    <x v="2"/>
    <s v="makerspaces"/>
  </r>
  <r>
    <n v="276"/>
    <x v="2"/>
    <s v="ES"/>
    <s v="EUR"/>
    <n v="1459915491"/>
    <n v="1457327091"/>
    <x v="2680"/>
    <d v="2016-04-05T23:04:51"/>
    <b v="0"/>
    <n v="4"/>
    <b v="0"/>
    <s v="technology/makerspaces"/>
    <n v="8.6250000000000007E-3"/>
    <n v="69"/>
    <x v="2"/>
    <s v="makerspaces"/>
  </r>
  <r>
    <n v="55"/>
    <x v="2"/>
    <s v="US"/>
    <s v="USD"/>
    <n v="1405027750"/>
    <n v="1402867750"/>
    <x v="2681"/>
    <d v="2014-07-10T16:29:10"/>
    <b v="0"/>
    <n v="2"/>
    <b v="0"/>
    <s v="food/food trucks"/>
    <n v="6.875E-3"/>
    <n v="27.5"/>
    <x v="7"/>
    <s v="food trucks"/>
  </r>
  <r>
    <n v="1698"/>
    <x v="2"/>
    <s v="US"/>
    <s v="USD"/>
    <n v="1416635940"/>
    <n v="1413838540"/>
    <x v="2682"/>
    <d v="2014-11-22T00:59:00"/>
    <b v="0"/>
    <n v="20"/>
    <b v="0"/>
    <s v="food/food trucks"/>
    <n v="0.28299999999999997"/>
    <n v="84.9"/>
    <x v="7"/>
    <s v="food trucks"/>
  </r>
  <r>
    <n v="36"/>
    <x v="2"/>
    <s v="US"/>
    <s v="USD"/>
    <n v="1425233240"/>
    <n v="1422641240"/>
    <x v="2683"/>
    <d v="2015-03-01T13:07:20"/>
    <b v="0"/>
    <n v="3"/>
    <b v="0"/>
    <s v="food/food trucks"/>
    <n v="2.3999999999999998E-3"/>
    <n v="12"/>
    <x v="7"/>
    <s v="food trucks"/>
  </r>
  <r>
    <n v="800"/>
    <x v="2"/>
    <s v="US"/>
    <s v="USD"/>
    <n v="1407621425"/>
    <n v="1404165425"/>
    <x v="2684"/>
    <d v="2014-08-09T16:57:05"/>
    <b v="0"/>
    <n v="4"/>
    <b v="0"/>
    <s v="food/food trucks"/>
    <n v="1.1428571428571429E-2"/>
    <n v="200"/>
    <x v="7"/>
    <s v="food trucks"/>
  </r>
  <r>
    <n v="10"/>
    <x v="2"/>
    <s v="US"/>
    <s v="USD"/>
    <n v="1430149330"/>
    <n v="1424968930"/>
    <x v="2685"/>
    <d v="2015-04-27T10:42:10"/>
    <b v="0"/>
    <n v="1"/>
    <b v="0"/>
    <s v="food/food trucks"/>
    <n v="2.0000000000000001E-4"/>
    <n v="10"/>
    <x v="7"/>
    <s v="food trucks"/>
  </r>
  <r>
    <n v="0"/>
    <x v="2"/>
    <s v="US"/>
    <s v="USD"/>
    <n v="1412119423"/>
    <n v="1410391423"/>
    <x v="2686"/>
    <d v="2014-09-30T18:23:43"/>
    <b v="0"/>
    <n v="0"/>
    <b v="0"/>
    <s v="food/food trucks"/>
    <n v="0"/>
    <s v="-"/>
    <x v="7"/>
    <s v="food trucks"/>
  </r>
  <r>
    <n v="0"/>
    <x v="2"/>
    <s v="US"/>
    <s v="USD"/>
    <n v="1435591318"/>
    <n v="1432999318"/>
    <x v="2687"/>
    <d v="2015-06-29T10:21:58"/>
    <b v="0"/>
    <n v="0"/>
    <b v="0"/>
    <s v="food/food trucks"/>
    <n v="0"/>
    <s v="-"/>
    <x v="7"/>
    <s v="food trucks"/>
  </r>
  <r>
    <n v="74"/>
    <x v="2"/>
    <s v="US"/>
    <s v="USD"/>
    <n v="1424746800"/>
    <n v="1422067870"/>
    <x v="2688"/>
    <d v="2015-02-23T22:00:00"/>
    <b v="0"/>
    <n v="14"/>
    <b v="0"/>
    <s v="food/food trucks"/>
    <n v="1.48E-3"/>
    <n v="5.2857142857142856"/>
    <x v="7"/>
    <s v="food trucks"/>
  </r>
  <r>
    <n v="1"/>
    <x v="2"/>
    <s v="US"/>
    <s v="USD"/>
    <n v="1469919890"/>
    <n v="1467327890"/>
    <x v="2689"/>
    <d v="2016-07-30T18:04:50"/>
    <b v="0"/>
    <n v="1"/>
    <b v="0"/>
    <s v="food/food trucks"/>
    <n v="2.8571428571428571E-5"/>
    <n v="1"/>
    <x v="7"/>
    <s v="food trucks"/>
  </r>
  <r>
    <n v="8586"/>
    <x v="2"/>
    <s v="US"/>
    <s v="USD"/>
    <n v="1433298676"/>
    <n v="1429410676"/>
    <x v="2690"/>
    <d v="2015-06-02T21:31:16"/>
    <b v="0"/>
    <n v="118"/>
    <b v="0"/>
    <s v="food/food trucks"/>
    <n v="0.107325"/>
    <n v="72.762711864406782"/>
    <x v="7"/>
    <s v="food trucks"/>
  </r>
  <r>
    <n v="35"/>
    <x v="2"/>
    <s v="CA"/>
    <s v="CAD"/>
    <n v="1431278557"/>
    <n v="1427390557"/>
    <x v="2691"/>
    <d v="2015-05-10T12:22:37"/>
    <b v="0"/>
    <n v="2"/>
    <b v="0"/>
    <s v="food/food trucks"/>
    <n v="5.3846153846153844E-4"/>
    <n v="17.5"/>
    <x v="7"/>
    <s v="food trucks"/>
  </r>
  <r>
    <n v="25"/>
    <x v="2"/>
    <s v="US"/>
    <s v="USD"/>
    <n v="1427266860"/>
    <n v="1424678460"/>
    <x v="2692"/>
    <d v="2015-03-25T02:01:00"/>
    <b v="0"/>
    <n v="1"/>
    <b v="0"/>
    <s v="food/food trucks"/>
    <n v="7.1428571428571426E-3"/>
    <n v="25"/>
    <x v="7"/>
    <s v="food trucks"/>
  </r>
  <r>
    <n v="40"/>
    <x v="2"/>
    <s v="US"/>
    <s v="USD"/>
    <n v="1407899966"/>
    <n v="1405307966"/>
    <x v="2693"/>
    <d v="2014-08-12T22:19:26"/>
    <b v="0"/>
    <n v="3"/>
    <b v="0"/>
    <s v="food/food trucks"/>
    <n v="8.0000000000000002E-3"/>
    <n v="13.333333333333334"/>
    <x v="7"/>
    <s v="food trucks"/>
  </r>
  <r>
    <n v="1"/>
    <x v="2"/>
    <s v="US"/>
    <s v="USD"/>
    <n v="1411701739"/>
    <n v="1409109739"/>
    <x v="2694"/>
    <d v="2014-09-25T22:22:19"/>
    <b v="0"/>
    <n v="1"/>
    <b v="0"/>
    <s v="food/food trucks"/>
    <n v="3.3333333333333335E-5"/>
    <n v="1"/>
    <x v="7"/>
    <s v="food trucks"/>
  </r>
  <r>
    <n v="71"/>
    <x v="2"/>
    <s v="US"/>
    <s v="USD"/>
    <n v="1428981718"/>
    <n v="1423801318"/>
    <x v="2695"/>
    <d v="2015-04-13T22:21:58"/>
    <b v="0"/>
    <n v="3"/>
    <b v="0"/>
    <s v="food/food trucks"/>
    <n v="4.7333333333333333E-3"/>
    <n v="23.666666666666668"/>
    <x v="7"/>
    <s v="food trucks"/>
  </r>
  <r>
    <n v="3390"/>
    <x v="2"/>
    <s v="US"/>
    <s v="USD"/>
    <n v="1419538560"/>
    <n v="1416600960"/>
    <x v="2696"/>
    <d v="2014-12-25T15:16:00"/>
    <b v="0"/>
    <n v="38"/>
    <b v="0"/>
    <s v="food/food trucks"/>
    <n v="5.6500000000000002E-2"/>
    <n v="89.21052631578948"/>
    <x v="7"/>
    <s v="food trucks"/>
  </r>
  <r>
    <n v="6061"/>
    <x v="2"/>
    <s v="US"/>
    <s v="USD"/>
    <n v="1438552800"/>
    <n v="1435876423"/>
    <x v="2697"/>
    <d v="2015-08-02T17:00:00"/>
    <b v="0"/>
    <n v="52"/>
    <b v="0"/>
    <s v="food/food trucks"/>
    <n v="0.26352173913043481"/>
    <n v="116.55769230769231"/>
    <x v="7"/>
    <s v="food trucks"/>
  </r>
  <r>
    <n v="26.01"/>
    <x v="2"/>
    <s v="US"/>
    <s v="USD"/>
    <n v="1403904808"/>
    <n v="1401312808"/>
    <x v="2698"/>
    <d v="2014-06-27T16:33:28"/>
    <b v="0"/>
    <n v="2"/>
    <b v="0"/>
    <s v="food/food trucks"/>
    <n v="3.2512500000000002E-3"/>
    <n v="13.005000000000001"/>
    <x v="7"/>
    <s v="food trucks"/>
  </r>
  <r>
    <n v="0"/>
    <x v="2"/>
    <s v="CA"/>
    <s v="CAD"/>
    <n v="1407533463"/>
    <n v="1404941463"/>
    <x v="2699"/>
    <d v="2014-08-08T16:31:03"/>
    <b v="0"/>
    <n v="0"/>
    <b v="0"/>
    <s v="food/food trucks"/>
    <n v="0"/>
    <s v="-"/>
    <x v="7"/>
    <s v="food trucks"/>
  </r>
  <r>
    <n v="70"/>
    <x v="2"/>
    <s v="US"/>
    <s v="USD"/>
    <n v="1411073972"/>
    <n v="1408481972"/>
    <x v="2700"/>
    <d v="2014-09-18T15:59:32"/>
    <b v="0"/>
    <n v="4"/>
    <b v="0"/>
    <s v="food/food trucks"/>
    <n v="7.0007000700070005E-3"/>
    <n v="17.5"/>
    <x v="7"/>
    <s v="food trucks"/>
  </r>
  <r>
    <n v="1570"/>
    <x v="3"/>
    <s v="IE"/>
    <s v="EUR"/>
    <n v="1491586534"/>
    <n v="1488911734"/>
    <x v="2701"/>
    <d v="2017-04-07T12:35:34"/>
    <b v="0"/>
    <n v="46"/>
    <b v="0"/>
    <s v="theater/spaces"/>
    <n v="0.46176470588235297"/>
    <n v="34.130434782608695"/>
    <x v="1"/>
    <s v="spaces"/>
  </r>
  <r>
    <n v="3441"/>
    <x v="3"/>
    <s v="US"/>
    <s v="USD"/>
    <n v="1491416077"/>
    <n v="1488827677"/>
    <x v="2702"/>
    <d v="2017-04-05T13:14:37"/>
    <b v="1"/>
    <n v="26"/>
    <b v="0"/>
    <s v="theater/spaces"/>
    <n v="0.34410000000000002"/>
    <n v="132.34615384615384"/>
    <x v="1"/>
    <s v="spaces"/>
  </r>
  <r>
    <n v="41500"/>
    <x v="3"/>
    <s v="MX"/>
    <s v="MXN"/>
    <n v="1490196830"/>
    <n v="1485016430"/>
    <x v="2703"/>
    <d v="2017-03-22T10:33:50"/>
    <b v="0"/>
    <n v="45"/>
    <b v="0"/>
    <s v="theater/spaces"/>
    <n v="1.0375000000000001"/>
    <n v="922.22222222222217"/>
    <x v="1"/>
    <s v="spaces"/>
  </r>
  <r>
    <n v="1145"/>
    <x v="3"/>
    <s v="US"/>
    <s v="USD"/>
    <n v="1491421314"/>
    <n v="1487709714"/>
    <x v="2704"/>
    <d v="2017-04-05T14:41:54"/>
    <b v="0"/>
    <n v="7"/>
    <b v="0"/>
    <s v="theater/spaces"/>
    <n v="6.0263157894736845E-2"/>
    <n v="163.57142857142858"/>
    <x v="1"/>
    <s v="spaces"/>
  </r>
  <r>
    <n v="1739"/>
    <x v="3"/>
    <s v="US"/>
    <s v="USD"/>
    <n v="1490389158"/>
    <n v="1486504758"/>
    <x v="2705"/>
    <d v="2017-03-24T15:59:18"/>
    <b v="0"/>
    <n v="8"/>
    <b v="0"/>
    <s v="theater/spaces"/>
    <n v="0.10539393939393939"/>
    <n v="217.375"/>
    <x v="1"/>
    <s v="spaces"/>
  </r>
  <r>
    <n v="39304"/>
    <x v="0"/>
    <s v="US"/>
    <s v="USD"/>
    <n v="1413442740"/>
    <n v="1410937483"/>
    <x v="2706"/>
    <d v="2014-10-16T01:59:00"/>
    <b v="1"/>
    <n v="263"/>
    <b v="1"/>
    <s v="theater/spaces"/>
    <n v="1.1229714285714285"/>
    <n v="149.44486692015209"/>
    <x v="1"/>
    <s v="spaces"/>
  </r>
  <r>
    <n v="28067.57"/>
    <x v="0"/>
    <s v="US"/>
    <s v="USD"/>
    <n v="1369637940"/>
    <n v="1367088443"/>
    <x v="2707"/>
    <d v="2013-05-27T01:59:00"/>
    <b v="1"/>
    <n v="394"/>
    <b v="1"/>
    <s v="theater/spaces"/>
    <n v="3.50844625"/>
    <n v="71.237487309644663"/>
    <x v="1"/>
    <s v="spaces"/>
  </r>
  <r>
    <n v="46643.07"/>
    <x v="0"/>
    <s v="GB"/>
    <s v="GBP"/>
    <n v="1469119526"/>
    <n v="1463935526"/>
    <x v="2708"/>
    <d v="2016-07-21T11:45:26"/>
    <b v="1"/>
    <n v="1049"/>
    <b v="1"/>
    <s v="theater/spaces"/>
    <n v="2.3321535"/>
    <n v="44.464318398474738"/>
    <x v="1"/>
    <s v="spaces"/>
  </r>
  <r>
    <n v="50803"/>
    <x v="0"/>
    <s v="US"/>
    <s v="USD"/>
    <n v="1475553540"/>
    <n v="1472528141"/>
    <x v="2709"/>
    <d v="2016-10-03T22:59:00"/>
    <b v="1"/>
    <n v="308"/>
    <b v="1"/>
    <s v="theater/spaces"/>
    <n v="1.01606"/>
    <n v="164.94480519480518"/>
    <x v="1"/>
    <s v="spaces"/>
  </r>
  <r>
    <n v="92340.21"/>
    <x v="0"/>
    <s v="US"/>
    <s v="USD"/>
    <n v="1407549600"/>
    <n v="1404797428"/>
    <x v="2710"/>
    <d v="2014-08-08T21:00:00"/>
    <b v="1"/>
    <n v="1088"/>
    <b v="1"/>
    <s v="theater/spaces"/>
    <n v="1.5390035000000002"/>
    <n v="84.871516544117654"/>
    <x v="1"/>
    <s v="spaces"/>
  </r>
  <r>
    <n v="3938"/>
    <x v="0"/>
    <s v="GB"/>
    <s v="GBP"/>
    <n v="1403301660"/>
    <n v="1400694790"/>
    <x v="2711"/>
    <d v="2014-06-20T17:01:00"/>
    <b v="1"/>
    <n v="73"/>
    <b v="1"/>
    <s v="theater/spaces"/>
    <n v="1.007161125319693"/>
    <n v="53.945205479452056"/>
    <x v="1"/>
    <s v="spaces"/>
  </r>
  <r>
    <n v="7226"/>
    <x v="0"/>
    <s v="US"/>
    <s v="USD"/>
    <n v="1373738400"/>
    <n v="1370568560"/>
    <x v="2712"/>
    <d v="2013-07-13T13:00:00"/>
    <b v="1"/>
    <n v="143"/>
    <b v="1"/>
    <s v="theater/spaces"/>
    <n v="1.3138181818181818"/>
    <n v="50.531468531468533"/>
    <x v="1"/>
    <s v="spaces"/>
  </r>
  <r>
    <n v="153362"/>
    <x v="0"/>
    <s v="US"/>
    <s v="USD"/>
    <n v="1450971684"/>
    <n v="1447515684"/>
    <x v="2713"/>
    <d v="2015-12-24T10:41:24"/>
    <b v="1"/>
    <n v="1420"/>
    <b v="1"/>
    <s v="theater/spaces"/>
    <n v="1.0224133333333334"/>
    <n v="108.00140845070422"/>
    <x v="1"/>
    <s v="spaces"/>
  </r>
  <r>
    <n v="29089"/>
    <x v="0"/>
    <s v="US"/>
    <s v="USD"/>
    <n v="1476486000"/>
    <n v="1474040596"/>
    <x v="2714"/>
    <d v="2016-10-14T18:00:00"/>
    <b v="1"/>
    <n v="305"/>
    <b v="1"/>
    <s v="theater/spaces"/>
    <n v="1.1635599999999999"/>
    <n v="95.373770491803285"/>
    <x v="1"/>
    <s v="spaces"/>
  </r>
  <r>
    <n v="31754.69"/>
    <x v="0"/>
    <s v="US"/>
    <s v="USD"/>
    <n v="1456047228"/>
    <n v="1453109628"/>
    <x v="2715"/>
    <d v="2016-02-21T04:33:48"/>
    <b v="1"/>
    <n v="551"/>
    <b v="1"/>
    <s v="theater/spaces"/>
    <n v="2.6462241666666664"/>
    <n v="57.631016333938291"/>
    <x v="1"/>
    <s v="spaces"/>
  </r>
  <r>
    <n v="11998.01"/>
    <x v="0"/>
    <s v="DE"/>
    <s v="EUR"/>
    <n v="1444291193"/>
    <n v="1441699193"/>
    <x v="2716"/>
    <d v="2015-10-08T02:59:53"/>
    <b v="1"/>
    <n v="187"/>
    <b v="1"/>
    <s v="theater/spaces"/>
    <n v="1.1998010000000001"/>
    <n v="64.160481283422456"/>
    <x v="1"/>
    <s v="spaces"/>
  </r>
  <r>
    <n v="30026"/>
    <x v="0"/>
    <s v="US"/>
    <s v="USD"/>
    <n v="1417906649"/>
    <n v="1414015049"/>
    <x v="2717"/>
    <d v="2014-12-06T17:57:29"/>
    <b v="1"/>
    <n v="325"/>
    <b v="1"/>
    <s v="theater/spaces"/>
    <n v="1.2010400000000001"/>
    <n v="92.387692307692305"/>
    <x v="1"/>
    <s v="spaces"/>
  </r>
  <r>
    <n v="18645"/>
    <x v="0"/>
    <s v="US"/>
    <s v="USD"/>
    <n v="1462316400"/>
    <n v="1459865945"/>
    <x v="2718"/>
    <d v="2016-05-03T18:00:00"/>
    <b v="1"/>
    <n v="148"/>
    <b v="1"/>
    <s v="theater/spaces"/>
    <n v="1.0358333333333334"/>
    <n v="125.97972972972973"/>
    <x v="1"/>
    <s v="spaces"/>
  </r>
  <r>
    <n v="6530"/>
    <x v="0"/>
    <s v="US"/>
    <s v="USD"/>
    <n v="1460936694"/>
    <n v="1455756294"/>
    <x v="2719"/>
    <d v="2016-04-17T18:44:54"/>
    <b v="0"/>
    <n v="69"/>
    <b v="1"/>
    <s v="theater/spaces"/>
    <n v="1.0883333333333334"/>
    <n v="94.637681159420296"/>
    <x v="1"/>
    <s v="spaces"/>
  </r>
  <r>
    <n v="29531"/>
    <x v="0"/>
    <s v="US"/>
    <s v="USD"/>
    <n v="1478866253"/>
    <n v="1476270653"/>
    <x v="2720"/>
    <d v="2016-11-11T07:10:53"/>
    <b v="0"/>
    <n v="173"/>
    <b v="1"/>
    <s v="theater/spaces"/>
    <n v="1.1812400000000001"/>
    <n v="170.69942196531792"/>
    <x v="1"/>
    <s v="spaces"/>
  </r>
  <r>
    <n v="10965"/>
    <x v="0"/>
    <s v="GB"/>
    <s v="GBP"/>
    <n v="1378494000"/>
    <n v="1375880598"/>
    <x v="2721"/>
    <d v="2013-09-06T14:00:00"/>
    <b v="0"/>
    <n v="269"/>
    <b v="1"/>
    <s v="technology/hardware"/>
    <n v="14.62"/>
    <n v="40.762081784386616"/>
    <x v="2"/>
    <s v="hardware"/>
  </r>
  <r>
    <n v="12627"/>
    <x v="0"/>
    <s v="US"/>
    <s v="USD"/>
    <n v="1485722053"/>
    <n v="1480538053"/>
    <x v="2722"/>
    <d v="2017-01-29T15:34:13"/>
    <b v="0"/>
    <n v="185"/>
    <b v="1"/>
    <s v="technology/hardware"/>
    <n v="2.5253999999999999"/>
    <n v="68.254054054054052"/>
    <x v="2"/>
    <s v="hardware"/>
  </r>
  <r>
    <n v="16806"/>
    <x v="0"/>
    <s v="US"/>
    <s v="USD"/>
    <n v="1420060088"/>
    <n v="1414872488"/>
    <x v="2723"/>
    <d v="2014-12-31T16:08:08"/>
    <b v="0"/>
    <n v="176"/>
    <b v="1"/>
    <s v="technology/hardware"/>
    <n v="1.4005000000000001"/>
    <n v="95.48863636363636"/>
    <x v="2"/>
    <s v="hardware"/>
  </r>
  <r>
    <n v="7326.88"/>
    <x v="0"/>
    <s v="GB"/>
    <s v="GBP"/>
    <n v="1439625059"/>
    <n v="1436860259"/>
    <x v="2724"/>
    <d v="2015-08-15T02:50:59"/>
    <b v="0"/>
    <n v="1019"/>
    <b v="1"/>
    <s v="technology/hardware"/>
    <n v="2.9687520259319289"/>
    <n v="7.1902649656526005"/>
    <x v="2"/>
    <s v="hardware"/>
  </r>
  <r>
    <n v="57817"/>
    <x v="0"/>
    <s v="CA"/>
    <s v="CAD"/>
    <n v="1488390735"/>
    <n v="1484070735"/>
    <x v="2725"/>
    <d v="2017-03-01T12:52:15"/>
    <b v="0"/>
    <n v="113"/>
    <b v="1"/>
    <s v="technology/hardware"/>
    <n v="1.445425"/>
    <n v="511.65486725663715"/>
    <x v="2"/>
    <s v="hardware"/>
  </r>
  <r>
    <n v="105745"/>
    <x v="0"/>
    <s v="US"/>
    <s v="USD"/>
    <n v="1461333311"/>
    <n v="1458741311"/>
    <x v="2726"/>
    <d v="2016-04-22T08:55:11"/>
    <b v="0"/>
    <n v="404"/>
    <b v="1"/>
    <s v="technology/hardware"/>
    <n v="1.05745"/>
    <n v="261.74504950495049"/>
    <x v="2"/>
    <s v="hardware"/>
  </r>
  <r>
    <n v="49321"/>
    <x v="0"/>
    <s v="US"/>
    <s v="USD"/>
    <n v="1438964063"/>
    <n v="1436804063"/>
    <x v="2727"/>
    <d v="2015-08-07T11:14:23"/>
    <b v="0"/>
    <n v="707"/>
    <b v="1"/>
    <s v="technology/hardware"/>
    <n v="4.9321000000000002"/>
    <n v="69.760961810466767"/>
    <x v="2"/>
    <s v="hardware"/>
  </r>
  <r>
    <n v="30274"/>
    <x v="0"/>
    <s v="US"/>
    <s v="USD"/>
    <n v="1451485434"/>
    <n v="1448461434"/>
    <x v="2728"/>
    <d v="2015-12-30T09:23:54"/>
    <b v="0"/>
    <n v="392"/>
    <b v="1"/>
    <s v="technology/hardware"/>
    <n v="2.0182666666666669"/>
    <n v="77.229591836734699"/>
    <x v="2"/>
    <s v="hardware"/>
  </r>
  <r>
    <n v="7833"/>
    <x v="0"/>
    <s v="US"/>
    <s v="USD"/>
    <n v="1430459197"/>
    <n v="1427867197"/>
    <x v="2729"/>
    <d v="2015-05-01T00:46:37"/>
    <b v="0"/>
    <n v="23"/>
    <b v="1"/>
    <s v="technology/hardware"/>
    <n v="1.0444"/>
    <n v="340.56521739130437"/>
    <x v="2"/>
    <s v="hardware"/>
  </r>
  <r>
    <n v="45979.01"/>
    <x v="0"/>
    <s v="US"/>
    <s v="USD"/>
    <n v="1366635575"/>
    <n v="1363611575"/>
    <x v="2730"/>
    <d v="2013-04-22T07:59:35"/>
    <b v="0"/>
    <n v="682"/>
    <b v="1"/>
    <s v="technology/hardware"/>
    <n v="1.7029262962962963"/>
    <n v="67.417903225806455"/>
    <x v="2"/>
    <s v="hardware"/>
  </r>
  <r>
    <n v="31291"/>
    <x v="0"/>
    <s v="US"/>
    <s v="USD"/>
    <n v="1413604800"/>
    <n v="1408624622"/>
    <x v="2731"/>
    <d v="2014-10-17T23:00:00"/>
    <b v="0"/>
    <n v="37"/>
    <b v="1"/>
    <s v="technology/hardware"/>
    <n v="1.0430333333333333"/>
    <n v="845.70270270270271"/>
    <x v="2"/>
    <s v="hardware"/>
  </r>
  <r>
    <n v="14190"/>
    <x v="0"/>
    <s v="US"/>
    <s v="USD"/>
    <n v="1369699200"/>
    <n v="1366917828"/>
    <x v="2732"/>
    <d v="2013-05-27T19:00:00"/>
    <b v="0"/>
    <n v="146"/>
    <b v="1"/>
    <s v="technology/hardware"/>
    <n v="1.1825000000000001"/>
    <n v="97.191780821917803"/>
    <x v="2"/>
    <s v="hardware"/>
  </r>
  <r>
    <n v="53769"/>
    <x v="0"/>
    <s v="US"/>
    <s v="USD"/>
    <n v="1428643974"/>
    <n v="1423463574"/>
    <x v="2733"/>
    <d v="2015-04-10T00:32:54"/>
    <b v="0"/>
    <n v="119"/>
    <b v="1"/>
    <s v="technology/hardware"/>
    <n v="1.07538"/>
    <n v="451.84033613445376"/>
    <x v="2"/>
    <s v="hardware"/>
  </r>
  <r>
    <n v="22603"/>
    <x v="0"/>
    <s v="US"/>
    <s v="USD"/>
    <n v="1476395940"/>
    <n v="1473782592"/>
    <x v="2734"/>
    <d v="2016-10-13T16:59:00"/>
    <b v="0"/>
    <n v="163"/>
    <b v="1"/>
    <s v="technology/hardware"/>
    <n v="22603"/>
    <n v="138.66871165644173"/>
    <x v="2"/>
    <s v="hardware"/>
  </r>
  <r>
    <n v="7336.01"/>
    <x v="0"/>
    <s v="GB"/>
    <s v="GBP"/>
    <n v="1363204800"/>
    <n v="1360551250"/>
    <x v="2735"/>
    <d v="2013-03-13T15:00:00"/>
    <b v="0"/>
    <n v="339"/>
    <b v="1"/>
    <s v="technology/hardware"/>
    <n v="9.7813466666666677"/>
    <n v="21.640147492625371"/>
    <x v="2"/>
    <s v="hardware"/>
  </r>
  <r>
    <n v="9832"/>
    <x v="0"/>
    <s v="CA"/>
    <s v="CAD"/>
    <n v="1398268773"/>
    <n v="1395676773"/>
    <x v="2736"/>
    <d v="2014-04-23T10:59:33"/>
    <b v="0"/>
    <n v="58"/>
    <b v="1"/>
    <s v="technology/hardware"/>
    <n v="1.2290000000000001"/>
    <n v="169.51724137931035"/>
    <x v="2"/>
    <s v="hardware"/>
  </r>
  <r>
    <n v="73818.240000000005"/>
    <x v="0"/>
    <s v="US"/>
    <s v="USD"/>
    <n v="1389812400"/>
    <n v="1386108087"/>
    <x v="2737"/>
    <d v="2014-01-15T14:00:00"/>
    <b v="0"/>
    <n v="456"/>
    <b v="1"/>
    <s v="technology/hardware"/>
    <n v="2.4606080000000001"/>
    <n v="161.88210526315791"/>
    <x v="2"/>
    <s v="hardware"/>
  </r>
  <r>
    <n v="7397"/>
    <x v="0"/>
    <s v="US"/>
    <s v="USD"/>
    <n v="1478402804"/>
    <n v="1473218804"/>
    <x v="2738"/>
    <d v="2016-11-05T22:26:44"/>
    <b v="0"/>
    <n v="15"/>
    <b v="1"/>
    <s v="technology/hardware"/>
    <n v="1.4794"/>
    <n v="493.13333333333333"/>
    <x v="2"/>
    <s v="hardware"/>
  </r>
  <r>
    <n v="4225"/>
    <x v="0"/>
    <s v="GB"/>
    <s v="GBP"/>
    <n v="1399324717"/>
    <n v="1395436717"/>
    <x v="2739"/>
    <d v="2014-05-05T16:18:37"/>
    <b v="0"/>
    <n v="191"/>
    <b v="1"/>
    <s v="technology/hardware"/>
    <n v="3.8409090909090908"/>
    <n v="22.120418848167539"/>
    <x v="2"/>
    <s v="hardware"/>
  </r>
  <r>
    <n v="310"/>
    <x v="0"/>
    <s v="US"/>
    <s v="USD"/>
    <n v="1426117552"/>
    <n v="1423529152"/>
    <x v="2740"/>
    <d v="2015-03-11T18:45:52"/>
    <b v="0"/>
    <n v="17"/>
    <b v="1"/>
    <s v="technology/hardware"/>
    <n v="1.0333333333333334"/>
    <n v="18.235294117647058"/>
    <x v="2"/>
    <s v="hardware"/>
  </r>
  <r>
    <n v="35"/>
    <x v="2"/>
    <s v="US"/>
    <s v="USD"/>
    <n v="1413770820"/>
    <n v="1412005602"/>
    <x v="2741"/>
    <d v="2014-10-19T21:07:00"/>
    <b v="0"/>
    <n v="4"/>
    <b v="0"/>
    <s v="publishing/children's books"/>
    <n v="4.3750000000000004E-3"/>
    <n v="8.75"/>
    <x v="3"/>
    <s v="children's books"/>
  </r>
  <r>
    <n v="731"/>
    <x v="2"/>
    <s v="US"/>
    <s v="USD"/>
    <n v="1337102187"/>
    <n v="1335892587"/>
    <x v="2742"/>
    <d v="2012-05-15T12:16:27"/>
    <b v="0"/>
    <n v="18"/>
    <b v="0"/>
    <s v="publishing/children's books"/>
    <n v="0.29239999999999999"/>
    <n v="40.611111111111114"/>
    <x v="3"/>
    <s v="children's books"/>
  </r>
  <r>
    <n v="0"/>
    <x v="2"/>
    <s v="US"/>
    <s v="USD"/>
    <n v="1476863607"/>
    <n v="1474271607"/>
    <x v="2743"/>
    <d v="2016-10-19T02:53:27"/>
    <b v="0"/>
    <n v="0"/>
    <b v="0"/>
    <s v="publishing/children's books"/>
    <n v="0"/>
    <s v="-"/>
    <x v="3"/>
    <s v="children's books"/>
  </r>
  <r>
    <n v="835"/>
    <x v="2"/>
    <s v="US"/>
    <s v="USD"/>
    <n v="1330478998"/>
    <n v="1327886998"/>
    <x v="2744"/>
    <d v="2012-02-28T20:29:58"/>
    <b v="0"/>
    <n v="22"/>
    <b v="0"/>
    <s v="publishing/children's books"/>
    <n v="5.2187499999999998E-2"/>
    <n v="37.954545454545453"/>
    <x v="3"/>
    <s v="children's books"/>
  </r>
  <r>
    <n v="1751"/>
    <x v="2"/>
    <s v="US"/>
    <s v="USD"/>
    <n v="1342309368"/>
    <n v="1337125368"/>
    <x v="2745"/>
    <d v="2012-07-14T18:42:48"/>
    <b v="0"/>
    <n v="49"/>
    <b v="0"/>
    <s v="publishing/children's books"/>
    <n v="0.21887499999999999"/>
    <n v="35.734693877551024"/>
    <x v="3"/>
    <s v="children's books"/>
  </r>
  <r>
    <n v="801"/>
    <x v="2"/>
    <s v="US"/>
    <s v="USD"/>
    <n v="1409337911"/>
    <n v="1406745911"/>
    <x v="2746"/>
    <d v="2014-08-29T13:45:11"/>
    <b v="0"/>
    <n v="19"/>
    <b v="0"/>
    <s v="publishing/children's books"/>
    <n v="0.26700000000000002"/>
    <n v="42.157894736842103"/>
    <x v="3"/>
    <s v="children's books"/>
  </r>
  <r>
    <n v="140"/>
    <x v="2"/>
    <s v="US"/>
    <s v="USD"/>
    <n v="1339816200"/>
    <n v="1337095997"/>
    <x v="2747"/>
    <d v="2012-06-15T22:10:00"/>
    <b v="0"/>
    <n v="4"/>
    <b v="0"/>
    <s v="publishing/children's books"/>
    <n v="0.28000000000000003"/>
    <n v="35"/>
    <x v="3"/>
    <s v="children's books"/>
  </r>
  <r>
    <n v="53"/>
    <x v="2"/>
    <s v="US"/>
    <s v="USD"/>
    <n v="1472835802"/>
    <n v="1470243802"/>
    <x v="2748"/>
    <d v="2016-09-02T12:03:22"/>
    <b v="0"/>
    <n v="4"/>
    <b v="0"/>
    <s v="publishing/children's books"/>
    <n v="1.06E-2"/>
    <n v="13.25"/>
    <x v="3"/>
    <s v="children's books"/>
  </r>
  <r>
    <n v="110"/>
    <x v="2"/>
    <s v="US"/>
    <s v="USD"/>
    <n v="1428171037"/>
    <n v="1425582637"/>
    <x v="2749"/>
    <d v="2015-04-04T13:10:37"/>
    <b v="0"/>
    <n v="2"/>
    <b v="0"/>
    <s v="publishing/children's books"/>
    <n v="1.0999999999999999E-2"/>
    <n v="55"/>
    <x v="3"/>
    <s v="children's books"/>
  </r>
  <r>
    <n v="0"/>
    <x v="2"/>
    <s v="US"/>
    <s v="USD"/>
    <n v="1341086400"/>
    <n v="1340055345"/>
    <x v="2750"/>
    <d v="2012-06-30T15:00:00"/>
    <b v="0"/>
    <n v="0"/>
    <b v="0"/>
    <s v="publishing/children's books"/>
    <n v="0"/>
    <s v="-"/>
    <x v="3"/>
    <s v="children's books"/>
  </r>
  <r>
    <n v="0"/>
    <x v="2"/>
    <s v="US"/>
    <s v="USD"/>
    <n v="1403039842"/>
    <n v="1397855842"/>
    <x v="2751"/>
    <d v="2014-06-17T16:17:22"/>
    <b v="0"/>
    <n v="0"/>
    <b v="0"/>
    <s v="publishing/children's books"/>
    <n v="0"/>
    <s v="-"/>
    <x v="3"/>
    <s v="children's books"/>
  </r>
  <r>
    <n v="550"/>
    <x v="2"/>
    <s v="US"/>
    <s v="USD"/>
    <n v="1324232504"/>
    <n v="1320776504"/>
    <x v="2752"/>
    <d v="2011-12-18T13:21:44"/>
    <b v="0"/>
    <n v="14"/>
    <b v="0"/>
    <s v="publishing/children's books"/>
    <n v="0.11458333333333333"/>
    <n v="39.285714285714285"/>
    <x v="3"/>
    <s v="children's books"/>
  </r>
  <r>
    <n v="380"/>
    <x v="2"/>
    <s v="US"/>
    <s v="USD"/>
    <n v="1346017023"/>
    <n v="1343425023"/>
    <x v="2753"/>
    <d v="2012-08-26T16:37:03"/>
    <b v="0"/>
    <n v="8"/>
    <b v="0"/>
    <s v="publishing/children's books"/>
    <n v="0.19"/>
    <n v="47.5"/>
    <x v="3"/>
    <s v="children's books"/>
  </r>
  <r>
    <n v="0"/>
    <x v="2"/>
    <s v="US"/>
    <s v="USD"/>
    <n v="1410448551"/>
    <n v="1407856551"/>
    <x v="2754"/>
    <d v="2014-09-11T10:15:51"/>
    <b v="0"/>
    <n v="0"/>
    <b v="0"/>
    <s v="publishing/children's books"/>
    <n v="0"/>
    <s v="-"/>
    <x v="3"/>
    <s v="children's books"/>
  </r>
  <r>
    <n v="260"/>
    <x v="2"/>
    <s v="IE"/>
    <s v="EUR"/>
    <n v="1428519527"/>
    <n v="1425927527"/>
    <x v="2755"/>
    <d v="2015-04-08T13:58:47"/>
    <b v="0"/>
    <n v="15"/>
    <b v="0"/>
    <s v="publishing/children's books"/>
    <n v="0.52"/>
    <n v="17.333333333333332"/>
    <x v="3"/>
    <s v="children's books"/>
  </r>
  <r>
    <n v="1048"/>
    <x v="2"/>
    <s v="US"/>
    <s v="USD"/>
    <n v="1389476201"/>
    <n v="1386884201"/>
    <x v="2756"/>
    <d v="2014-01-11T16:36:41"/>
    <b v="0"/>
    <n v="33"/>
    <b v="0"/>
    <s v="publishing/children's books"/>
    <n v="0.1048"/>
    <n v="31.757575757575758"/>
    <x v="3"/>
    <s v="children's books"/>
  </r>
  <r>
    <n v="10"/>
    <x v="2"/>
    <s v="US"/>
    <s v="USD"/>
    <n v="1470498332"/>
    <n v="1469202332"/>
    <x v="2757"/>
    <d v="2016-08-06T10:45:32"/>
    <b v="0"/>
    <n v="2"/>
    <b v="0"/>
    <s v="publishing/children's books"/>
    <n v="6.6666666666666671E-3"/>
    <n v="5"/>
    <x v="3"/>
    <s v="children's books"/>
  </r>
  <r>
    <n v="234"/>
    <x v="2"/>
    <s v="AU"/>
    <s v="AUD"/>
    <n v="1476095783"/>
    <n v="1474886183"/>
    <x v="2758"/>
    <d v="2016-10-10T05:36:23"/>
    <b v="0"/>
    <n v="6"/>
    <b v="0"/>
    <s v="publishing/children's books"/>
    <n v="0.11700000000000001"/>
    <n v="39"/>
    <x v="3"/>
    <s v="children's books"/>
  </r>
  <r>
    <n v="105"/>
    <x v="2"/>
    <s v="AU"/>
    <s v="AUD"/>
    <n v="1468658866"/>
    <n v="1464943666"/>
    <x v="2759"/>
    <d v="2016-07-16T03:47:46"/>
    <b v="0"/>
    <n v="2"/>
    <b v="0"/>
    <s v="publishing/children's books"/>
    <n v="0.105"/>
    <n v="52.5"/>
    <x v="3"/>
    <s v="children's books"/>
  </r>
  <r>
    <n v="0"/>
    <x v="2"/>
    <s v="GB"/>
    <s v="GBP"/>
    <n v="1371726258"/>
    <n v="1369134258"/>
    <x v="2760"/>
    <d v="2013-06-20T06:04:18"/>
    <b v="0"/>
    <n v="0"/>
    <b v="0"/>
    <s v="publishing/children's books"/>
    <n v="0"/>
    <s v="-"/>
    <x v="3"/>
    <s v="children's books"/>
  </r>
  <r>
    <n v="36"/>
    <x v="2"/>
    <s v="US"/>
    <s v="USD"/>
    <n v="1357176693"/>
    <n v="1354584693"/>
    <x v="2761"/>
    <d v="2013-01-02T20:31:33"/>
    <b v="0"/>
    <n v="4"/>
    <b v="0"/>
    <s v="publishing/children's books"/>
    <n v="7.1999999999999998E-3"/>
    <n v="9"/>
    <x v="3"/>
    <s v="children's books"/>
  </r>
  <r>
    <n v="25"/>
    <x v="2"/>
    <s v="US"/>
    <s v="USD"/>
    <n v="1332114795"/>
    <n v="1326934395"/>
    <x v="2762"/>
    <d v="2012-03-18T18:53:15"/>
    <b v="0"/>
    <n v="1"/>
    <b v="0"/>
    <s v="publishing/children's books"/>
    <n v="7.6923076923076927E-3"/>
    <n v="25"/>
    <x v="3"/>
    <s v="children's books"/>
  </r>
  <r>
    <n v="90"/>
    <x v="2"/>
    <s v="US"/>
    <s v="USD"/>
    <n v="1369403684"/>
    <n v="1365515684"/>
    <x v="2763"/>
    <d v="2013-05-24T08:54:44"/>
    <b v="0"/>
    <n v="3"/>
    <b v="0"/>
    <s v="publishing/children's books"/>
    <n v="2.2842639593908631E-3"/>
    <n v="30"/>
    <x v="3"/>
    <s v="children's books"/>
  </r>
  <r>
    <n v="45"/>
    <x v="2"/>
    <s v="US"/>
    <s v="USD"/>
    <n v="1338404400"/>
    <n v="1335855631"/>
    <x v="2764"/>
    <d v="2012-05-30T14:00:00"/>
    <b v="0"/>
    <n v="4"/>
    <b v="0"/>
    <s v="publishing/children's books"/>
    <n v="1.125E-2"/>
    <n v="11.25"/>
    <x v="3"/>
    <s v="children's books"/>
  </r>
  <r>
    <n v="0"/>
    <x v="2"/>
    <s v="US"/>
    <s v="USD"/>
    <n v="1351432428"/>
    <n v="1350050028"/>
    <x v="2765"/>
    <d v="2012-10-28T08:53:48"/>
    <b v="0"/>
    <n v="0"/>
    <b v="0"/>
    <s v="publishing/children's books"/>
    <n v="0"/>
    <s v="-"/>
    <x v="3"/>
    <s v="children's books"/>
  </r>
  <r>
    <n v="100"/>
    <x v="2"/>
    <s v="US"/>
    <s v="USD"/>
    <n v="1313078518"/>
    <n v="1310486518"/>
    <x v="2766"/>
    <d v="2011-08-11T11:01:58"/>
    <b v="0"/>
    <n v="4"/>
    <b v="0"/>
    <s v="publishing/children's books"/>
    <n v="0.02"/>
    <n v="25"/>
    <x v="3"/>
    <s v="children's books"/>
  </r>
  <r>
    <n v="34"/>
    <x v="2"/>
    <s v="CA"/>
    <s v="CAD"/>
    <n v="1439766050"/>
    <n v="1434582050"/>
    <x v="2767"/>
    <d v="2015-08-16T18:00:50"/>
    <b v="0"/>
    <n v="3"/>
    <b v="0"/>
    <s v="publishing/children's books"/>
    <n v="8.5000000000000006E-3"/>
    <n v="11.333333333333334"/>
    <x v="3"/>
    <s v="children's books"/>
  </r>
  <r>
    <n v="1002"/>
    <x v="2"/>
    <s v="US"/>
    <s v="USD"/>
    <n v="1333028723"/>
    <n v="1330440323"/>
    <x v="2768"/>
    <d v="2012-03-29T08:45:23"/>
    <b v="0"/>
    <n v="34"/>
    <b v="0"/>
    <s v="publishing/children's books"/>
    <n v="0.14314285714285716"/>
    <n v="29.470588235294116"/>
    <x v="3"/>
    <s v="children's books"/>
  </r>
  <r>
    <n v="2"/>
    <x v="2"/>
    <s v="GB"/>
    <s v="GBP"/>
    <n v="1401997790"/>
    <n v="1397677790"/>
    <x v="2769"/>
    <d v="2014-06-05T14:49:50"/>
    <b v="0"/>
    <n v="2"/>
    <b v="0"/>
    <s v="publishing/children's books"/>
    <n v="2.5000000000000001E-3"/>
    <n v="1"/>
    <x v="3"/>
    <s v="children's books"/>
  </r>
  <r>
    <n v="2082.25"/>
    <x v="2"/>
    <s v="US"/>
    <s v="USD"/>
    <n v="1395158130"/>
    <n v="1392569730"/>
    <x v="2770"/>
    <d v="2014-03-18T10:55:30"/>
    <b v="0"/>
    <n v="33"/>
    <b v="0"/>
    <s v="publishing/children's books"/>
    <n v="0.1041125"/>
    <n v="63.098484848484851"/>
    <x v="3"/>
    <s v="children's books"/>
  </r>
  <r>
    <n v="0"/>
    <x v="2"/>
    <s v="US"/>
    <s v="USD"/>
    <n v="1359738000"/>
    <n v="1355489140"/>
    <x v="2771"/>
    <d v="2013-02-01T12:00:00"/>
    <b v="0"/>
    <n v="0"/>
    <b v="0"/>
    <s v="publishing/children's books"/>
    <n v="0"/>
    <s v="-"/>
    <x v="3"/>
    <s v="children's books"/>
  </r>
  <r>
    <n v="0"/>
    <x v="2"/>
    <s v="US"/>
    <s v="USD"/>
    <n v="1381006294"/>
    <n v="1379710294"/>
    <x v="2772"/>
    <d v="2013-10-05T15:51:34"/>
    <b v="0"/>
    <n v="0"/>
    <b v="0"/>
    <s v="publishing/children's books"/>
    <n v="0"/>
    <s v="-"/>
    <x v="3"/>
    <s v="children's books"/>
  </r>
  <r>
    <n v="1"/>
    <x v="2"/>
    <s v="CA"/>
    <s v="CAD"/>
    <n v="1461530721"/>
    <n v="1460666721"/>
    <x v="2773"/>
    <d v="2016-04-24T15:45:21"/>
    <b v="0"/>
    <n v="1"/>
    <b v="0"/>
    <s v="publishing/children's books"/>
    <n v="1.8867924528301887E-3"/>
    <n v="1"/>
    <x v="3"/>
    <s v="children's books"/>
  </r>
  <r>
    <n v="570"/>
    <x v="2"/>
    <s v="US"/>
    <s v="USD"/>
    <n v="1362711728"/>
    <n v="1360119728"/>
    <x v="2774"/>
    <d v="2013-03-07T22:02:08"/>
    <b v="0"/>
    <n v="13"/>
    <b v="0"/>
    <s v="publishing/children's books"/>
    <n v="0.14249999999999999"/>
    <n v="43.846153846153847"/>
    <x v="3"/>
    <s v="children's books"/>
  </r>
  <r>
    <n v="150"/>
    <x v="2"/>
    <s v="US"/>
    <s v="USD"/>
    <n v="1323994754"/>
    <n v="1321402754"/>
    <x v="2775"/>
    <d v="2011-12-15T19:19:14"/>
    <b v="0"/>
    <n v="2"/>
    <b v="0"/>
    <s v="publishing/children's books"/>
    <n v="0.03"/>
    <n v="75"/>
    <x v="3"/>
    <s v="children's books"/>
  </r>
  <r>
    <n v="1655"/>
    <x v="2"/>
    <s v="US"/>
    <s v="USD"/>
    <n v="1434092876"/>
    <n v="1431414476"/>
    <x v="2776"/>
    <d v="2015-06-12T02:07:56"/>
    <b v="0"/>
    <n v="36"/>
    <b v="0"/>
    <s v="publishing/children's books"/>
    <n v="7.8809523809523815E-2"/>
    <n v="45.972222222222221"/>
    <x v="3"/>
    <s v="children's books"/>
  </r>
  <r>
    <n v="10"/>
    <x v="2"/>
    <s v="US"/>
    <s v="USD"/>
    <n v="1437149004"/>
    <n v="1434557004"/>
    <x v="2777"/>
    <d v="2015-07-17T11:03:24"/>
    <b v="0"/>
    <n v="1"/>
    <b v="0"/>
    <s v="publishing/children's books"/>
    <n v="3.3333333333333335E-3"/>
    <n v="10"/>
    <x v="3"/>
    <s v="children's books"/>
  </r>
  <r>
    <n v="1405"/>
    <x v="2"/>
    <s v="US"/>
    <s v="USD"/>
    <n v="1409009306"/>
    <n v="1406417306"/>
    <x v="2778"/>
    <d v="2014-08-25T18:28:26"/>
    <b v="0"/>
    <n v="15"/>
    <b v="0"/>
    <s v="publishing/children's books"/>
    <n v="0.25545454545454543"/>
    <n v="93.666666666666671"/>
    <x v="3"/>
    <s v="children's books"/>
  </r>
  <r>
    <n v="53"/>
    <x v="2"/>
    <s v="US"/>
    <s v="USD"/>
    <n v="1448204621"/>
    <n v="1445609021"/>
    <x v="2779"/>
    <d v="2015-11-22T10:03:41"/>
    <b v="0"/>
    <n v="1"/>
    <b v="0"/>
    <s v="publishing/children's books"/>
    <n v="2.12E-2"/>
    <n v="53"/>
    <x v="3"/>
    <s v="children's books"/>
  </r>
  <r>
    <n v="0"/>
    <x v="2"/>
    <s v="IT"/>
    <s v="EUR"/>
    <n v="1489142688"/>
    <n v="1486550688"/>
    <x v="2780"/>
    <d v="2017-03-10T05:44:48"/>
    <b v="0"/>
    <n v="0"/>
    <b v="0"/>
    <s v="publishing/children's books"/>
    <n v="0"/>
    <s v="-"/>
    <x v="3"/>
    <s v="children's books"/>
  </r>
  <r>
    <n v="1316"/>
    <x v="0"/>
    <s v="US"/>
    <s v="USD"/>
    <n v="1423724400"/>
    <n v="1421274954"/>
    <x v="2781"/>
    <d v="2015-02-12T02:00:00"/>
    <b v="0"/>
    <n v="28"/>
    <b v="1"/>
    <s v="theater/plays"/>
    <n v="1.0528"/>
    <n v="47"/>
    <x v="1"/>
    <s v="plays"/>
  </r>
  <r>
    <n v="1200"/>
    <x v="0"/>
    <s v="US"/>
    <s v="USD"/>
    <n v="1424149140"/>
    <n v="1421964718"/>
    <x v="2782"/>
    <d v="2015-02-16T23:59:00"/>
    <b v="0"/>
    <n v="18"/>
    <b v="1"/>
    <s v="theater/plays"/>
    <n v="1.2"/>
    <n v="66.666666666666671"/>
    <x v="1"/>
    <s v="plays"/>
  </r>
  <r>
    <n v="1145"/>
    <x v="0"/>
    <s v="GB"/>
    <s v="GBP"/>
    <n v="1429793446"/>
    <n v="1428583846"/>
    <x v="2783"/>
    <d v="2015-04-23T07:50:46"/>
    <b v="0"/>
    <n v="61"/>
    <b v="1"/>
    <s v="theater/plays"/>
    <n v="1.145"/>
    <n v="18.770491803278688"/>
    <x v="1"/>
    <s v="plays"/>
  </r>
  <r>
    <n v="7140"/>
    <x v="0"/>
    <s v="US"/>
    <s v="USD"/>
    <n v="1414608843"/>
    <n v="1412794443"/>
    <x v="2784"/>
    <d v="2014-10-29T13:54:03"/>
    <b v="0"/>
    <n v="108"/>
    <b v="1"/>
    <s v="theater/plays"/>
    <n v="1.19"/>
    <n v="66.111111111111114"/>
    <x v="1"/>
    <s v="plays"/>
  </r>
  <r>
    <n v="5234"/>
    <x v="0"/>
    <s v="US"/>
    <s v="USD"/>
    <n v="1470430800"/>
    <n v="1467865967"/>
    <x v="2785"/>
    <d v="2016-08-05T16:00:00"/>
    <b v="0"/>
    <n v="142"/>
    <b v="1"/>
    <s v="theater/plays"/>
    <n v="1.0468"/>
    <n v="36.859154929577464"/>
    <x v="1"/>
    <s v="plays"/>
  </r>
  <r>
    <n v="2946"/>
    <x v="0"/>
    <s v="GB"/>
    <s v="GBP"/>
    <n v="1404913180"/>
    <n v="1403703580"/>
    <x v="2786"/>
    <d v="2014-07-09T08:39:40"/>
    <b v="0"/>
    <n v="74"/>
    <b v="1"/>
    <s v="theater/plays"/>
    <n v="1.1783999999999999"/>
    <n v="39.810810810810814"/>
    <x v="1"/>
    <s v="plays"/>
  </r>
  <r>
    <n v="1197"/>
    <x v="0"/>
    <s v="US"/>
    <s v="USD"/>
    <n v="1405658752"/>
    <n v="1403066752"/>
    <x v="2787"/>
    <d v="2014-07-17T23:45:52"/>
    <b v="0"/>
    <n v="38"/>
    <b v="1"/>
    <s v="theater/plays"/>
    <n v="1.1970000000000001"/>
    <n v="31.5"/>
    <x v="1"/>
    <s v="plays"/>
  </r>
  <r>
    <n v="2050"/>
    <x v="0"/>
    <s v="US"/>
    <s v="USD"/>
    <n v="1469811043"/>
    <n v="1467219043"/>
    <x v="2788"/>
    <d v="2016-07-29T11:50:43"/>
    <b v="0"/>
    <n v="20"/>
    <b v="1"/>
    <s v="theater/plays"/>
    <n v="1.0249999999999999"/>
    <n v="102.5"/>
    <x v="1"/>
    <s v="plays"/>
  </r>
  <r>
    <n v="3035"/>
    <x v="0"/>
    <s v="US"/>
    <s v="USD"/>
    <n v="1426132800"/>
    <n v="1424477934"/>
    <x v="2789"/>
    <d v="2015-03-11T23:00:00"/>
    <b v="0"/>
    <n v="24"/>
    <b v="1"/>
    <s v="theater/plays"/>
    <n v="1.0116666666666667"/>
    <n v="126.45833333333333"/>
    <x v="1"/>
    <s v="plays"/>
  </r>
  <r>
    <n v="3160"/>
    <x v="0"/>
    <s v="US"/>
    <s v="USD"/>
    <n v="1423693903"/>
    <n v="1421101903"/>
    <x v="2790"/>
    <d v="2015-02-11T17:31:43"/>
    <b v="0"/>
    <n v="66"/>
    <b v="1"/>
    <s v="theater/plays"/>
    <n v="1.0533333333333332"/>
    <n v="47.878787878787875"/>
    <x v="1"/>
    <s v="plays"/>
  </r>
  <r>
    <n v="2050"/>
    <x v="0"/>
    <s v="US"/>
    <s v="USD"/>
    <n v="1473393600"/>
    <n v="1470778559"/>
    <x v="2791"/>
    <d v="2016-09-08T23:00:00"/>
    <b v="0"/>
    <n v="28"/>
    <b v="1"/>
    <s v="theater/plays"/>
    <n v="1.0249999999999999"/>
    <n v="73.214285714285708"/>
    <x v="1"/>
    <s v="plays"/>
  </r>
  <r>
    <n v="2152"/>
    <x v="0"/>
    <s v="US"/>
    <s v="USD"/>
    <n v="1439357559"/>
    <n v="1435469559"/>
    <x v="2792"/>
    <d v="2015-08-12T00:32:39"/>
    <b v="0"/>
    <n v="24"/>
    <b v="1"/>
    <s v="theater/plays"/>
    <n v="1.0760000000000001"/>
    <n v="89.666666666666671"/>
    <x v="1"/>
    <s v="plays"/>
  </r>
  <r>
    <n v="11056.75"/>
    <x v="0"/>
    <s v="AU"/>
    <s v="AUD"/>
    <n v="1437473005"/>
    <n v="1434881005"/>
    <x v="2793"/>
    <d v="2015-07-21T05:03:25"/>
    <b v="0"/>
    <n v="73"/>
    <b v="1"/>
    <s v="theater/plays"/>
    <n v="1.105675"/>
    <n v="151.4623287671233"/>
    <x v="1"/>
    <s v="plays"/>
  </r>
  <r>
    <n v="75"/>
    <x v="0"/>
    <s v="GB"/>
    <s v="GBP"/>
    <n v="1457031600"/>
    <n v="1455640559"/>
    <x v="2794"/>
    <d v="2016-03-03T14:00:00"/>
    <b v="0"/>
    <n v="3"/>
    <b v="1"/>
    <s v="theater/plays"/>
    <n v="1.5"/>
    <n v="25"/>
    <x v="1"/>
    <s v="plays"/>
  </r>
  <r>
    <n v="730"/>
    <x v="0"/>
    <s v="US"/>
    <s v="USD"/>
    <n v="1402095600"/>
    <n v="1400675841"/>
    <x v="2795"/>
    <d v="2014-06-06T18:00:00"/>
    <b v="0"/>
    <n v="20"/>
    <b v="1"/>
    <s v="theater/plays"/>
    <n v="1.0428571428571429"/>
    <n v="36.5"/>
    <x v="1"/>
    <s v="plays"/>
  </r>
  <r>
    <n v="924"/>
    <x v="0"/>
    <s v="GB"/>
    <s v="GBP"/>
    <n v="1404564028"/>
    <n v="1401972028"/>
    <x v="2796"/>
    <d v="2014-07-05T07:40:28"/>
    <b v="0"/>
    <n v="21"/>
    <b v="1"/>
    <s v="theater/plays"/>
    <n v="1.155"/>
    <n v="44"/>
    <x v="1"/>
    <s v="plays"/>
  </r>
  <r>
    <n v="8211.61"/>
    <x v="0"/>
    <s v="GB"/>
    <s v="GBP"/>
    <n v="1404858840"/>
    <n v="1402266840"/>
    <x v="2797"/>
    <d v="2014-07-08T17:34:00"/>
    <b v="0"/>
    <n v="94"/>
    <b v="1"/>
    <s v="theater/plays"/>
    <n v="1.02645125"/>
    <n v="87.357553191489373"/>
    <x v="1"/>
    <s v="plays"/>
  </r>
  <r>
    <n v="5070"/>
    <x v="0"/>
    <s v="GB"/>
    <s v="GBP"/>
    <n v="1438358400"/>
    <n v="1437063121"/>
    <x v="2798"/>
    <d v="2015-07-31T11:00:00"/>
    <b v="0"/>
    <n v="139"/>
    <b v="1"/>
    <s v="theater/plays"/>
    <n v="1.014"/>
    <n v="36.474820143884891"/>
    <x v="1"/>
    <s v="plays"/>
  </r>
  <r>
    <n v="5831.74"/>
    <x v="0"/>
    <s v="GB"/>
    <s v="GBP"/>
    <n v="1466179200"/>
    <n v="1463466070"/>
    <x v="2799"/>
    <d v="2016-06-17T11:00:00"/>
    <b v="0"/>
    <n v="130"/>
    <b v="1"/>
    <s v="theater/plays"/>
    <n v="1.1663479999999999"/>
    <n v="44.859538461538463"/>
    <x v="1"/>
    <s v="plays"/>
  </r>
  <r>
    <n v="1330"/>
    <x v="0"/>
    <s v="GB"/>
    <s v="GBP"/>
    <n v="1420377366"/>
    <n v="1415193366"/>
    <x v="2800"/>
    <d v="2015-01-04T08:16:06"/>
    <b v="0"/>
    <n v="31"/>
    <b v="1"/>
    <s v="theater/plays"/>
    <n v="1.33"/>
    <n v="42.903225806451616"/>
    <x v="1"/>
    <s v="plays"/>
  </r>
  <r>
    <n v="666"/>
    <x v="0"/>
    <s v="AU"/>
    <s v="AUD"/>
    <n v="1412938800"/>
    <n v="1411019409"/>
    <x v="2801"/>
    <d v="2014-10-10T06:00:00"/>
    <b v="0"/>
    <n v="13"/>
    <b v="1"/>
    <s v="theater/plays"/>
    <n v="1.3320000000000001"/>
    <n v="51.230769230769234"/>
    <x v="1"/>
    <s v="plays"/>
  </r>
  <r>
    <n v="3055"/>
    <x v="0"/>
    <s v="GB"/>
    <s v="GBP"/>
    <n v="1438875107"/>
    <n v="1436283107"/>
    <x v="2802"/>
    <d v="2015-08-06T10:31:47"/>
    <b v="0"/>
    <n v="90"/>
    <b v="1"/>
    <s v="theater/plays"/>
    <n v="1.0183333333333333"/>
    <n v="33.944444444444443"/>
    <x v="1"/>
    <s v="plays"/>
  </r>
  <r>
    <n v="12795"/>
    <x v="0"/>
    <s v="US"/>
    <s v="USD"/>
    <n v="1437004800"/>
    <n v="1433295276"/>
    <x v="2803"/>
    <d v="2015-07-15T19:00:00"/>
    <b v="0"/>
    <n v="141"/>
    <b v="1"/>
    <s v="theater/plays"/>
    <n v="1.2795000000000001"/>
    <n v="90.744680851063833"/>
    <x v="1"/>
    <s v="plays"/>
  </r>
  <r>
    <n v="1150"/>
    <x v="0"/>
    <s v="GB"/>
    <s v="GBP"/>
    <n v="1411987990"/>
    <n v="1409395990"/>
    <x v="2804"/>
    <d v="2014-09-29T05:53:10"/>
    <b v="0"/>
    <n v="23"/>
    <b v="1"/>
    <s v="theater/plays"/>
    <n v="1.1499999999999999"/>
    <n v="50"/>
    <x v="1"/>
    <s v="plays"/>
  </r>
  <r>
    <n v="440"/>
    <x v="0"/>
    <s v="GB"/>
    <s v="GBP"/>
    <n v="1440245273"/>
    <n v="1438085273"/>
    <x v="2805"/>
    <d v="2015-08-22T07:07:53"/>
    <b v="0"/>
    <n v="18"/>
    <b v="1"/>
    <s v="theater/plays"/>
    <n v="1.1000000000000001"/>
    <n v="24.444444444444443"/>
    <x v="1"/>
    <s v="plays"/>
  </r>
  <r>
    <n v="3363"/>
    <x v="0"/>
    <s v="GB"/>
    <s v="GBP"/>
    <n v="1438772400"/>
    <n v="1435645490"/>
    <x v="2806"/>
    <d v="2015-08-05T06:00:00"/>
    <b v="0"/>
    <n v="76"/>
    <b v="1"/>
    <s v="theater/plays"/>
    <n v="1.121"/>
    <n v="44.25"/>
    <x v="1"/>
    <s v="plays"/>
  </r>
  <r>
    <n v="6300"/>
    <x v="0"/>
    <s v="US"/>
    <s v="USD"/>
    <n v="1435611438"/>
    <n v="1433019438"/>
    <x v="2807"/>
    <d v="2015-06-29T15:57:18"/>
    <b v="0"/>
    <n v="93"/>
    <b v="1"/>
    <s v="theater/plays"/>
    <n v="1.26"/>
    <n v="67.741935483870961"/>
    <x v="1"/>
    <s v="plays"/>
  </r>
  <r>
    <n v="4511"/>
    <x v="0"/>
    <s v="US"/>
    <s v="USD"/>
    <n v="1440274735"/>
    <n v="1437682735"/>
    <x v="2808"/>
    <d v="2015-08-22T15:18:55"/>
    <b v="0"/>
    <n v="69"/>
    <b v="1"/>
    <s v="theater/plays"/>
    <n v="1.0024444444444445"/>
    <n v="65.376811594202906"/>
    <x v="1"/>
    <s v="plays"/>
  </r>
  <r>
    <n v="2560"/>
    <x v="0"/>
    <s v="US"/>
    <s v="USD"/>
    <n v="1459348740"/>
    <n v="1458647725"/>
    <x v="2809"/>
    <d v="2016-03-30T09:39:00"/>
    <b v="0"/>
    <n v="21"/>
    <b v="1"/>
    <s v="theater/plays"/>
    <n v="1.024"/>
    <n v="121.9047619047619"/>
    <x v="1"/>
    <s v="plays"/>
  </r>
  <r>
    <n v="2705"/>
    <x v="0"/>
    <s v="US"/>
    <s v="USD"/>
    <n v="1401595140"/>
    <n v="1398828064"/>
    <x v="2810"/>
    <d v="2014-05-31T22:59:00"/>
    <b v="0"/>
    <n v="57"/>
    <b v="1"/>
    <s v="theater/plays"/>
    <n v="1.0820000000000001"/>
    <n v="47.456140350877192"/>
    <x v="1"/>
    <s v="plays"/>
  </r>
  <r>
    <n v="10027"/>
    <x v="0"/>
    <s v="GB"/>
    <s v="GBP"/>
    <n v="1424692503"/>
    <n v="1422100503"/>
    <x v="2811"/>
    <d v="2015-02-23T06:55:03"/>
    <b v="0"/>
    <n v="108"/>
    <b v="1"/>
    <s v="theater/plays"/>
    <n v="1.0026999999999999"/>
    <n v="92.842592592592595"/>
    <x v="1"/>
    <s v="plays"/>
  </r>
  <r>
    <n v="5665"/>
    <x v="0"/>
    <s v="CA"/>
    <s v="CAD"/>
    <n v="1428292800"/>
    <n v="1424368298"/>
    <x v="2812"/>
    <d v="2015-04-05T23:00:00"/>
    <b v="0"/>
    <n v="83"/>
    <b v="1"/>
    <s v="theater/plays"/>
    <n v="1.133"/>
    <n v="68.253012048192772"/>
    <x v="1"/>
    <s v="plays"/>
  </r>
  <r>
    <n v="3572.12"/>
    <x v="0"/>
    <s v="US"/>
    <s v="USD"/>
    <n v="1481737761"/>
    <n v="1479577761"/>
    <x v="2813"/>
    <d v="2016-12-14T12:49:21"/>
    <b v="0"/>
    <n v="96"/>
    <b v="1"/>
    <s v="theater/plays"/>
    <n v="1.2757571428571428"/>
    <n v="37.209583333333335"/>
    <x v="1"/>
    <s v="plays"/>
  </r>
  <r>
    <n v="1616"/>
    <x v="0"/>
    <s v="GB"/>
    <s v="GBP"/>
    <n v="1431164115"/>
    <n v="1428572115"/>
    <x v="2814"/>
    <d v="2015-05-09T04:35:15"/>
    <b v="0"/>
    <n v="64"/>
    <b v="1"/>
    <s v="theater/plays"/>
    <n v="1.0773333333333333"/>
    <n v="25.25"/>
    <x v="1"/>
    <s v="plays"/>
  </r>
  <r>
    <n v="605"/>
    <x v="0"/>
    <s v="CA"/>
    <s v="CAD"/>
    <n v="1470595109"/>
    <n v="1468003109"/>
    <x v="2815"/>
    <d v="2016-08-07T13:38:29"/>
    <b v="0"/>
    <n v="14"/>
    <b v="1"/>
    <s v="theater/plays"/>
    <n v="2.42"/>
    <n v="43.214285714285715"/>
    <x v="1"/>
    <s v="plays"/>
  </r>
  <r>
    <n v="4247"/>
    <x v="0"/>
    <s v="GB"/>
    <s v="GBP"/>
    <n v="1438531200"/>
    <n v="1435921992"/>
    <x v="2816"/>
    <d v="2015-08-02T11:00:00"/>
    <b v="0"/>
    <n v="169"/>
    <b v="1"/>
    <s v="theater/plays"/>
    <n v="1.4156666666666666"/>
    <n v="25.130177514792898"/>
    <x v="1"/>
    <s v="plays"/>
  </r>
  <r>
    <n v="780"/>
    <x v="0"/>
    <s v="GB"/>
    <s v="GBP"/>
    <n v="1425136462"/>
    <n v="1421680462"/>
    <x v="2817"/>
    <d v="2015-02-28T10:14:22"/>
    <b v="0"/>
    <n v="33"/>
    <b v="1"/>
    <s v="theater/plays"/>
    <n v="1.3"/>
    <n v="23.636363636363637"/>
    <x v="1"/>
    <s v="plays"/>
  </r>
  <r>
    <n v="10603"/>
    <x v="0"/>
    <s v="US"/>
    <s v="USD"/>
    <n v="1443018086"/>
    <n v="1441290086"/>
    <x v="2818"/>
    <d v="2015-09-23T09:21:26"/>
    <b v="0"/>
    <n v="102"/>
    <b v="1"/>
    <s v="theater/plays"/>
    <n v="1.0603"/>
    <n v="103.95098039215686"/>
    <x v="1"/>
    <s v="plays"/>
  </r>
  <r>
    <n v="5240"/>
    <x v="0"/>
    <s v="GB"/>
    <s v="GBP"/>
    <n v="1434285409"/>
    <n v="1431693409"/>
    <x v="2819"/>
    <d v="2015-06-14T07:36:49"/>
    <b v="0"/>
    <n v="104"/>
    <b v="1"/>
    <s v="theater/plays"/>
    <n v="1.048"/>
    <n v="50.384615384615387"/>
    <x v="1"/>
    <s v="plays"/>
  </r>
  <r>
    <n v="272"/>
    <x v="0"/>
    <s v="GB"/>
    <s v="GBP"/>
    <n v="1456444800"/>
    <n v="1454337589"/>
    <x v="2820"/>
    <d v="2016-02-25T19:00:00"/>
    <b v="0"/>
    <n v="20"/>
    <b v="1"/>
    <s v="theater/plays"/>
    <n v="1.36"/>
    <n v="13.6"/>
    <x v="1"/>
    <s v="plays"/>
  </r>
  <r>
    <n v="1000"/>
    <x v="0"/>
    <s v="GB"/>
    <s v="GBP"/>
    <n v="1411510135"/>
    <n v="1408918135"/>
    <x v="2821"/>
    <d v="2014-09-23T17:08:55"/>
    <b v="0"/>
    <n v="35"/>
    <b v="1"/>
    <s v="theater/plays"/>
    <n v="1"/>
    <n v="28.571428571428573"/>
    <x v="1"/>
    <s v="plays"/>
  </r>
  <r>
    <n v="6000"/>
    <x v="0"/>
    <s v="US"/>
    <s v="USD"/>
    <n v="1427469892"/>
    <n v="1424881492"/>
    <x v="2822"/>
    <d v="2015-03-27T10:24:52"/>
    <b v="0"/>
    <n v="94"/>
    <b v="1"/>
    <s v="theater/plays"/>
    <n v="1"/>
    <n v="63.829787234042556"/>
    <x v="1"/>
    <s v="plays"/>
  </r>
  <r>
    <n v="124"/>
    <x v="0"/>
    <s v="GB"/>
    <s v="GBP"/>
    <n v="1427842740"/>
    <n v="1425428206"/>
    <x v="2823"/>
    <d v="2015-03-31T17:59:00"/>
    <b v="0"/>
    <n v="14"/>
    <b v="1"/>
    <s v="theater/plays"/>
    <n v="1.24"/>
    <n v="8.8571428571428577"/>
    <x v="1"/>
    <s v="plays"/>
  </r>
  <r>
    <n v="760"/>
    <x v="0"/>
    <s v="US"/>
    <s v="USD"/>
    <n v="1434159780"/>
    <n v="1431412196"/>
    <x v="2824"/>
    <d v="2015-06-12T20:43:00"/>
    <b v="0"/>
    <n v="15"/>
    <b v="1"/>
    <s v="theater/plays"/>
    <n v="1.1692307692307693"/>
    <n v="50.666666666666664"/>
    <x v="1"/>
    <s v="plays"/>
  </r>
  <r>
    <n v="3100"/>
    <x v="0"/>
    <s v="GB"/>
    <s v="GBP"/>
    <n v="1449255686"/>
    <n v="1446663686"/>
    <x v="2825"/>
    <d v="2015-12-04T14:01:26"/>
    <b v="0"/>
    <n v="51"/>
    <b v="1"/>
    <s v="theater/plays"/>
    <n v="1.0333333333333334"/>
    <n v="60.784313725490193"/>
    <x v="1"/>
    <s v="plays"/>
  </r>
  <r>
    <n v="2155"/>
    <x v="0"/>
    <s v="US"/>
    <s v="USD"/>
    <n v="1436511600"/>
    <n v="1434415812"/>
    <x v="2826"/>
    <d v="2015-07-10T02:00:00"/>
    <b v="0"/>
    <n v="19"/>
    <b v="1"/>
    <s v="theater/plays"/>
    <n v="1.0774999999999999"/>
    <n v="113.42105263157895"/>
    <x v="1"/>
    <s v="plays"/>
  </r>
  <r>
    <n v="2405"/>
    <x v="0"/>
    <s v="US"/>
    <s v="USD"/>
    <n v="1464971400"/>
    <n v="1462379066"/>
    <x v="2827"/>
    <d v="2016-06-03T11:30:00"/>
    <b v="0"/>
    <n v="23"/>
    <b v="1"/>
    <s v="theater/plays"/>
    <n v="1.2024999999999999"/>
    <n v="104.56521739130434"/>
    <x v="1"/>
    <s v="plays"/>
  </r>
  <r>
    <n v="9536"/>
    <x v="0"/>
    <s v="GB"/>
    <s v="GBP"/>
    <n v="1443826800"/>
    <n v="1441606869"/>
    <x v="2828"/>
    <d v="2015-10-02T18:00:00"/>
    <b v="0"/>
    <n v="97"/>
    <b v="1"/>
    <s v="theater/plays"/>
    <n v="1.0037894736842106"/>
    <n v="98.30927835051547"/>
    <x v="1"/>
    <s v="plays"/>
  </r>
  <r>
    <n v="2663"/>
    <x v="0"/>
    <s v="GB"/>
    <s v="GBP"/>
    <n v="1464863118"/>
    <n v="1462443918"/>
    <x v="2829"/>
    <d v="2016-06-02T05:25:18"/>
    <b v="0"/>
    <n v="76"/>
    <b v="1"/>
    <s v="theater/plays"/>
    <n v="1.0651999999999999"/>
    <n v="35.039473684210527"/>
    <x v="1"/>
    <s v="plays"/>
  </r>
  <r>
    <n v="3000"/>
    <x v="0"/>
    <s v="US"/>
    <s v="USD"/>
    <n v="1399867140"/>
    <n v="1398802148"/>
    <x v="2830"/>
    <d v="2014-05-11T22:59:00"/>
    <b v="0"/>
    <n v="11"/>
    <b v="1"/>
    <s v="theater/plays"/>
    <n v="1"/>
    <n v="272.72727272727275"/>
    <x v="1"/>
    <s v="plays"/>
  </r>
  <r>
    <n v="3320"/>
    <x v="0"/>
    <s v="US"/>
    <s v="USD"/>
    <n v="1437076070"/>
    <n v="1434484070"/>
    <x v="2831"/>
    <d v="2015-07-16T14:47:50"/>
    <b v="0"/>
    <n v="52"/>
    <b v="1"/>
    <s v="theater/plays"/>
    <n v="1.1066666666666667"/>
    <n v="63.846153846153847"/>
    <x v="1"/>
    <s v="plays"/>
  </r>
  <r>
    <n v="2867.99"/>
    <x v="0"/>
    <s v="GB"/>
    <s v="GBP"/>
    <n v="1416780000"/>
    <n v="1414342894"/>
    <x v="2832"/>
    <d v="2014-11-23T17:00:00"/>
    <b v="0"/>
    <n v="95"/>
    <b v="1"/>
    <s v="theater/plays"/>
    <n v="1.1471959999999999"/>
    <n v="30.189368421052631"/>
    <x v="1"/>
    <s v="plays"/>
  </r>
  <r>
    <n v="2923"/>
    <x v="0"/>
    <s v="US"/>
    <s v="USD"/>
    <n v="1444528800"/>
    <n v="1442804633"/>
    <x v="2833"/>
    <d v="2015-10-10T21:00:00"/>
    <b v="0"/>
    <n v="35"/>
    <b v="1"/>
    <s v="theater/plays"/>
    <n v="1.0825925925925926"/>
    <n v="83.51428571428572"/>
    <x v="1"/>
    <s v="plays"/>
  </r>
  <r>
    <n v="1360"/>
    <x v="0"/>
    <s v="GB"/>
    <s v="GBP"/>
    <n v="1422658930"/>
    <n v="1421362930"/>
    <x v="2834"/>
    <d v="2015-01-30T18:02:10"/>
    <b v="0"/>
    <n v="21"/>
    <b v="1"/>
    <s v="theater/plays"/>
    <n v="1.7"/>
    <n v="64.761904761904759"/>
    <x v="1"/>
    <s v="plays"/>
  </r>
  <r>
    <n v="1870.99"/>
    <x v="0"/>
    <s v="GB"/>
    <s v="GBP"/>
    <n v="1449273600"/>
    <n v="1446742417"/>
    <x v="2835"/>
    <d v="2015-12-04T19:00:00"/>
    <b v="0"/>
    <n v="93"/>
    <b v="1"/>
    <s v="theater/plays"/>
    <n v="1.8709899999999999"/>
    <n v="20.118172043010752"/>
    <x v="1"/>
    <s v="plays"/>
  </r>
  <r>
    <n v="485"/>
    <x v="0"/>
    <s v="US"/>
    <s v="USD"/>
    <n v="1487393940"/>
    <n v="1484115418"/>
    <x v="2836"/>
    <d v="2017-02-17T23:59:00"/>
    <b v="0"/>
    <n v="11"/>
    <b v="1"/>
    <s v="theater/plays"/>
    <n v="1.0777777777777777"/>
    <n v="44.090909090909093"/>
    <x v="1"/>
    <s v="plays"/>
  </r>
  <r>
    <n v="850"/>
    <x v="0"/>
    <s v="CA"/>
    <s v="CAD"/>
    <n v="1449701284"/>
    <n v="1446241684"/>
    <x v="2837"/>
    <d v="2015-12-09T17:48:04"/>
    <b v="0"/>
    <n v="21"/>
    <b v="1"/>
    <s v="theater/plays"/>
    <n v="1"/>
    <n v="40.476190476190474"/>
    <x v="1"/>
    <s v="plays"/>
  </r>
  <r>
    <n v="2405"/>
    <x v="0"/>
    <s v="US"/>
    <s v="USD"/>
    <n v="1407967200"/>
    <n v="1406039696"/>
    <x v="2838"/>
    <d v="2014-08-13T17:00:00"/>
    <b v="0"/>
    <n v="54"/>
    <b v="1"/>
    <s v="theater/plays"/>
    <n v="1.2024999999999999"/>
    <n v="44.537037037037038"/>
    <x v="1"/>
    <s v="plays"/>
  </r>
  <r>
    <n v="3900"/>
    <x v="0"/>
    <s v="US"/>
    <s v="USD"/>
    <n v="1408942740"/>
    <n v="1406958354"/>
    <x v="2839"/>
    <d v="2014-08-24T23:59:00"/>
    <b v="0"/>
    <n v="31"/>
    <b v="1"/>
    <s v="theater/plays"/>
    <n v="1.1142857142857143"/>
    <n v="125.80645161290323"/>
    <x v="1"/>
    <s v="plays"/>
  </r>
  <r>
    <n v="2600"/>
    <x v="0"/>
    <s v="GB"/>
    <s v="GBP"/>
    <n v="1426698000"/>
    <n v="1424825479"/>
    <x v="2840"/>
    <d v="2015-03-18T12:00:00"/>
    <b v="0"/>
    <n v="132"/>
    <b v="1"/>
    <s v="theater/plays"/>
    <n v="1.04"/>
    <n v="19.696969696969695"/>
    <x v="1"/>
    <s v="plays"/>
  </r>
  <r>
    <n v="10"/>
    <x v="2"/>
    <s v="GB"/>
    <s v="GBP"/>
    <n v="1450032297"/>
    <n v="1444844697"/>
    <x v="2841"/>
    <d v="2015-12-13T13:44:57"/>
    <b v="0"/>
    <n v="1"/>
    <b v="0"/>
    <s v="theater/plays"/>
    <n v="0.01"/>
    <n v="10"/>
    <x v="1"/>
    <s v="plays"/>
  </r>
  <r>
    <n v="0"/>
    <x v="2"/>
    <s v="GB"/>
    <s v="GBP"/>
    <n v="1403348400"/>
    <n v="1401058295"/>
    <x v="2842"/>
    <d v="2014-06-21T06:00:00"/>
    <b v="0"/>
    <n v="0"/>
    <b v="0"/>
    <s v="theater/plays"/>
    <n v="0"/>
    <s v="-"/>
    <x v="1"/>
    <s v="plays"/>
  </r>
  <r>
    <n v="0"/>
    <x v="2"/>
    <s v="US"/>
    <s v="USD"/>
    <n v="1465790400"/>
    <n v="1462210950"/>
    <x v="2843"/>
    <d v="2016-06-12T23:00:00"/>
    <b v="0"/>
    <n v="0"/>
    <b v="0"/>
    <s v="theater/plays"/>
    <n v="0"/>
    <s v="-"/>
    <x v="1"/>
    <s v="plays"/>
  </r>
  <r>
    <n v="30"/>
    <x v="2"/>
    <s v="AT"/>
    <s v="EUR"/>
    <n v="1483535180"/>
    <n v="1480943180"/>
    <x v="2844"/>
    <d v="2017-01-04T08:06:20"/>
    <b v="0"/>
    <n v="1"/>
    <b v="0"/>
    <s v="theater/plays"/>
    <n v="5.4545454545454543E-2"/>
    <n v="30"/>
    <x v="1"/>
    <s v="plays"/>
  </r>
  <r>
    <n v="2366"/>
    <x v="2"/>
    <s v="US"/>
    <s v="USD"/>
    <n v="1433723033"/>
    <n v="1428539033"/>
    <x v="2845"/>
    <d v="2015-06-07T19:23:53"/>
    <b v="0"/>
    <n v="39"/>
    <b v="0"/>
    <s v="theater/plays"/>
    <n v="0.31546666666666667"/>
    <n v="60.666666666666664"/>
    <x v="1"/>
    <s v="plays"/>
  </r>
  <r>
    <n v="0"/>
    <x v="2"/>
    <s v="US"/>
    <s v="USD"/>
    <n v="1432917394"/>
    <n v="1429029394"/>
    <x v="2846"/>
    <d v="2015-05-29T11:36:34"/>
    <b v="0"/>
    <n v="0"/>
    <b v="0"/>
    <s v="theater/plays"/>
    <n v="0"/>
    <s v="-"/>
    <x v="1"/>
    <s v="plays"/>
  </r>
  <r>
    <n v="0"/>
    <x v="2"/>
    <s v="US"/>
    <s v="USD"/>
    <n v="1464031265"/>
    <n v="1458847265"/>
    <x v="2847"/>
    <d v="2016-05-23T14:21:05"/>
    <b v="0"/>
    <n v="0"/>
    <b v="0"/>
    <s v="theater/plays"/>
    <n v="0"/>
    <s v="-"/>
    <x v="1"/>
    <s v="plays"/>
  </r>
  <r>
    <n v="70"/>
    <x v="2"/>
    <s v="US"/>
    <s v="USD"/>
    <n v="1432913659"/>
    <n v="1430321659"/>
    <x v="2848"/>
    <d v="2015-05-29T10:34:19"/>
    <b v="0"/>
    <n v="3"/>
    <b v="0"/>
    <s v="theater/plays"/>
    <n v="2E-3"/>
    <n v="23.333333333333332"/>
    <x v="1"/>
    <s v="plays"/>
  </r>
  <r>
    <n v="5"/>
    <x v="2"/>
    <s v="GB"/>
    <s v="GBP"/>
    <n v="1461406600"/>
    <n v="1458814600"/>
    <x v="2849"/>
    <d v="2016-04-23T05:16:40"/>
    <b v="0"/>
    <n v="1"/>
    <b v="0"/>
    <s v="theater/plays"/>
    <n v="0.01"/>
    <n v="5"/>
    <x v="1"/>
    <s v="plays"/>
  </r>
  <r>
    <n v="311"/>
    <x v="2"/>
    <s v="US"/>
    <s v="USD"/>
    <n v="1409962211"/>
    <n v="1407370211"/>
    <x v="2850"/>
    <d v="2014-09-05T19:10:11"/>
    <b v="0"/>
    <n v="13"/>
    <b v="0"/>
    <s v="theater/plays"/>
    <n v="3.8875E-2"/>
    <n v="23.923076923076923"/>
    <x v="1"/>
    <s v="plays"/>
  </r>
  <r>
    <n v="0"/>
    <x v="2"/>
    <s v="IE"/>
    <s v="EUR"/>
    <n v="1454109420"/>
    <n v="1453334629"/>
    <x v="2851"/>
    <d v="2016-01-29T18:17:00"/>
    <b v="0"/>
    <n v="0"/>
    <b v="0"/>
    <s v="theater/plays"/>
    <n v="0"/>
    <s v="-"/>
    <x v="1"/>
    <s v="plays"/>
  </r>
  <r>
    <n v="95"/>
    <x v="2"/>
    <s v="US"/>
    <s v="USD"/>
    <n v="1403312703"/>
    <n v="1400720703"/>
    <x v="2852"/>
    <d v="2014-06-20T20:05:03"/>
    <b v="0"/>
    <n v="6"/>
    <b v="0"/>
    <s v="theater/plays"/>
    <n v="1.9E-2"/>
    <n v="15.833333333333334"/>
    <x v="1"/>
    <s v="plays"/>
  </r>
  <r>
    <n v="0"/>
    <x v="2"/>
    <s v="CA"/>
    <s v="CAD"/>
    <n v="1410669297"/>
    <n v="1405485297"/>
    <x v="2853"/>
    <d v="2014-09-13T23:34:57"/>
    <b v="0"/>
    <n v="0"/>
    <b v="0"/>
    <s v="theater/plays"/>
    <n v="0"/>
    <s v="-"/>
    <x v="1"/>
    <s v="plays"/>
  </r>
  <r>
    <n v="417"/>
    <x v="2"/>
    <s v="GB"/>
    <s v="GBP"/>
    <n v="1431018719"/>
    <n v="1429290719"/>
    <x v="2854"/>
    <d v="2015-05-07T12:11:59"/>
    <b v="0"/>
    <n v="14"/>
    <b v="0"/>
    <s v="theater/plays"/>
    <n v="0.41699999999999998"/>
    <n v="29.785714285714285"/>
    <x v="1"/>
    <s v="plays"/>
  </r>
  <r>
    <n v="300"/>
    <x v="2"/>
    <s v="US"/>
    <s v="USD"/>
    <n v="1454110440"/>
    <n v="1451607071"/>
    <x v="2855"/>
    <d v="2016-01-29T18:34:00"/>
    <b v="0"/>
    <n v="5"/>
    <b v="0"/>
    <s v="theater/plays"/>
    <n v="0.5"/>
    <n v="60"/>
    <x v="1"/>
    <s v="plays"/>
  </r>
  <r>
    <n v="146"/>
    <x v="2"/>
    <s v="US"/>
    <s v="USD"/>
    <n v="1439069640"/>
    <n v="1433897647"/>
    <x v="2856"/>
    <d v="2015-08-08T16:34:00"/>
    <b v="0"/>
    <n v="6"/>
    <b v="0"/>
    <s v="theater/plays"/>
    <n v="4.8666666666666664E-2"/>
    <n v="24.333333333333332"/>
    <x v="1"/>
    <s v="plays"/>
  </r>
  <r>
    <n v="7500"/>
    <x v="2"/>
    <s v="MX"/>
    <s v="MXN"/>
    <n v="1487613600"/>
    <n v="1482444295"/>
    <x v="2857"/>
    <d v="2017-02-20T13:00:00"/>
    <b v="0"/>
    <n v="15"/>
    <b v="0"/>
    <s v="theater/plays"/>
    <n v="0.19736842105263158"/>
    <n v="500"/>
    <x v="1"/>
    <s v="plays"/>
  </r>
  <r>
    <n v="0"/>
    <x v="2"/>
    <s v="NL"/>
    <s v="EUR"/>
    <n v="1417778880"/>
    <n v="1415711095"/>
    <x v="2858"/>
    <d v="2014-12-05T06:28:00"/>
    <b v="0"/>
    <n v="0"/>
    <b v="0"/>
    <s v="theater/plays"/>
    <n v="0"/>
    <s v="-"/>
    <x v="1"/>
    <s v="plays"/>
  </r>
  <r>
    <n v="35"/>
    <x v="2"/>
    <s v="AU"/>
    <s v="AUD"/>
    <n v="1444984904"/>
    <n v="1439800904"/>
    <x v="2859"/>
    <d v="2015-10-16T03:41:44"/>
    <b v="0"/>
    <n v="1"/>
    <b v="0"/>
    <s v="theater/plays"/>
    <n v="1.7500000000000002E-2"/>
    <n v="35"/>
    <x v="1"/>
    <s v="plays"/>
  </r>
  <r>
    <n v="266"/>
    <x v="2"/>
    <s v="US"/>
    <s v="USD"/>
    <n v="1466363576"/>
    <n v="1461179576"/>
    <x v="2860"/>
    <d v="2016-06-19T14:12:56"/>
    <b v="0"/>
    <n v="9"/>
    <b v="0"/>
    <s v="theater/plays"/>
    <n v="6.6500000000000004E-2"/>
    <n v="29.555555555555557"/>
    <x v="1"/>
    <s v="plays"/>
  </r>
  <r>
    <n v="80"/>
    <x v="2"/>
    <s v="AU"/>
    <s v="AUD"/>
    <n v="1443103848"/>
    <n v="1441894248"/>
    <x v="2861"/>
    <d v="2015-09-24T09:10:48"/>
    <b v="0"/>
    <n v="3"/>
    <b v="0"/>
    <s v="theater/plays"/>
    <n v="0.32"/>
    <n v="26.666666666666668"/>
    <x v="1"/>
    <s v="plays"/>
  </r>
  <r>
    <n v="55"/>
    <x v="2"/>
    <s v="US"/>
    <s v="USD"/>
    <n v="1403636229"/>
    <n v="1401044229"/>
    <x v="2862"/>
    <d v="2014-06-24T13:57:09"/>
    <b v="0"/>
    <n v="3"/>
    <b v="0"/>
    <s v="theater/plays"/>
    <n v="4.3307086614173228E-3"/>
    <n v="18.333333333333332"/>
    <x v="1"/>
    <s v="plays"/>
  </r>
  <r>
    <n v="20"/>
    <x v="2"/>
    <s v="US"/>
    <s v="USD"/>
    <n v="1410279123"/>
    <n v="1405095123"/>
    <x v="2863"/>
    <d v="2014-09-09T11:12:03"/>
    <b v="0"/>
    <n v="1"/>
    <b v="0"/>
    <s v="theater/plays"/>
    <n v="4.0000000000000002E-4"/>
    <n v="20"/>
    <x v="1"/>
    <s v="plays"/>
  </r>
  <r>
    <n v="40"/>
    <x v="2"/>
    <s v="GB"/>
    <s v="GBP"/>
    <n v="1437139080"/>
    <n v="1434552207"/>
    <x v="2864"/>
    <d v="2015-07-17T08:18:00"/>
    <b v="0"/>
    <n v="3"/>
    <b v="0"/>
    <s v="theater/plays"/>
    <n v="1.6E-2"/>
    <n v="13.333333333333334"/>
    <x v="1"/>
    <s v="plays"/>
  </r>
  <r>
    <n v="0"/>
    <x v="2"/>
    <s v="US"/>
    <s v="USD"/>
    <n v="1420512259"/>
    <n v="1415328259"/>
    <x v="2865"/>
    <d v="2015-01-05T21:44:19"/>
    <b v="0"/>
    <n v="0"/>
    <b v="0"/>
    <s v="theater/plays"/>
    <n v="0"/>
    <s v="-"/>
    <x v="1"/>
    <s v="plays"/>
  </r>
  <r>
    <n v="45"/>
    <x v="2"/>
    <s v="US"/>
    <s v="USD"/>
    <n v="1476482400"/>
    <n v="1473893721"/>
    <x v="2866"/>
    <d v="2016-10-14T17:00:00"/>
    <b v="0"/>
    <n v="2"/>
    <b v="0"/>
    <s v="theater/plays"/>
    <n v="8.9999999999999993E-3"/>
    <n v="22.5"/>
    <x v="1"/>
    <s v="plays"/>
  </r>
  <r>
    <n v="504"/>
    <x v="2"/>
    <s v="US"/>
    <s v="USD"/>
    <n v="1467604800"/>
    <n v="1465533672"/>
    <x v="2867"/>
    <d v="2016-07-03T23:00:00"/>
    <b v="0"/>
    <n v="10"/>
    <b v="0"/>
    <s v="theater/plays"/>
    <n v="0.2016"/>
    <n v="50.4"/>
    <x v="1"/>
    <s v="plays"/>
  </r>
  <r>
    <n v="6301.76"/>
    <x v="2"/>
    <s v="US"/>
    <s v="USD"/>
    <n v="1475697054"/>
    <n v="1473105054"/>
    <x v="2868"/>
    <d v="2016-10-05T14:50:54"/>
    <b v="0"/>
    <n v="60"/>
    <b v="0"/>
    <s v="theater/plays"/>
    <n v="0.42011733333333334"/>
    <n v="105.02933333333334"/>
    <x v="1"/>
    <s v="plays"/>
  </r>
  <r>
    <n v="177"/>
    <x v="2"/>
    <s v="US"/>
    <s v="USD"/>
    <n v="1468937681"/>
    <n v="1466345681"/>
    <x v="2869"/>
    <d v="2016-07-19T09:14:41"/>
    <b v="0"/>
    <n v="5"/>
    <b v="0"/>
    <s v="theater/plays"/>
    <n v="8.8500000000000002E-3"/>
    <n v="35.4"/>
    <x v="1"/>
    <s v="plays"/>
  </r>
  <r>
    <n v="750"/>
    <x v="2"/>
    <s v="US"/>
    <s v="USD"/>
    <n v="1400301165"/>
    <n v="1397709165"/>
    <x v="2870"/>
    <d v="2014-05-16T23:32:45"/>
    <b v="0"/>
    <n v="9"/>
    <b v="0"/>
    <s v="theater/plays"/>
    <n v="0.15"/>
    <n v="83.333333333333329"/>
    <x v="1"/>
    <s v="plays"/>
  </r>
  <r>
    <n v="467"/>
    <x v="2"/>
    <s v="US"/>
    <s v="USD"/>
    <n v="1419183813"/>
    <n v="1417455813"/>
    <x v="2871"/>
    <d v="2014-12-21T12:43:33"/>
    <b v="0"/>
    <n v="13"/>
    <b v="0"/>
    <s v="theater/plays"/>
    <n v="4.6699999999999998E-2"/>
    <n v="35.92307692307692"/>
    <x v="1"/>
    <s v="plays"/>
  </r>
  <r>
    <n v="0"/>
    <x v="2"/>
    <s v="US"/>
    <s v="USD"/>
    <n v="1434768438"/>
    <n v="1429584438"/>
    <x v="2872"/>
    <d v="2015-06-19T21:47:18"/>
    <b v="0"/>
    <n v="0"/>
    <b v="0"/>
    <s v="theater/plays"/>
    <n v="0"/>
    <s v="-"/>
    <x v="1"/>
    <s v="plays"/>
  </r>
  <r>
    <n v="953"/>
    <x v="2"/>
    <s v="US"/>
    <s v="USD"/>
    <n v="1422473831"/>
    <n v="1419881831"/>
    <x v="2873"/>
    <d v="2015-01-28T14:37:11"/>
    <b v="0"/>
    <n v="8"/>
    <b v="0"/>
    <s v="theater/plays"/>
    <n v="0.38119999999999998"/>
    <n v="119.125"/>
    <x v="1"/>
    <s v="plays"/>
  </r>
  <r>
    <n v="271"/>
    <x v="2"/>
    <s v="US"/>
    <s v="USD"/>
    <n v="1484684186"/>
    <n v="1482092186"/>
    <x v="2874"/>
    <d v="2017-01-17T15:16:26"/>
    <b v="0"/>
    <n v="3"/>
    <b v="0"/>
    <s v="theater/plays"/>
    <n v="5.4199999999999998E-2"/>
    <n v="90.333333333333329"/>
    <x v="1"/>
    <s v="plays"/>
  </r>
  <r>
    <n v="7"/>
    <x v="2"/>
    <s v="US"/>
    <s v="USD"/>
    <n v="1462417493"/>
    <n v="1459825493"/>
    <x v="2875"/>
    <d v="2016-05-04T22:04:53"/>
    <b v="0"/>
    <n v="3"/>
    <b v="0"/>
    <s v="theater/plays"/>
    <n v="3.5E-4"/>
    <n v="2.3333333333333335"/>
    <x v="1"/>
    <s v="plays"/>
  </r>
  <r>
    <n v="0"/>
    <x v="2"/>
    <s v="US"/>
    <s v="USD"/>
    <n v="1437069079"/>
    <n v="1434477079"/>
    <x v="2876"/>
    <d v="2015-07-16T12:51:19"/>
    <b v="0"/>
    <n v="0"/>
    <b v="0"/>
    <s v="theater/plays"/>
    <n v="0"/>
    <s v="-"/>
    <x v="1"/>
    <s v="plays"/>
  </r>
  <r>
    <n v="650"/>
    <x v="2"/>
    <s v="US"/>
    <s v="USD"/>
    <n v="1480525200"/>
    <n v="1477781724"/>
    <x v="2877"/>
    <d v="2016-11-30T12:00:00"/>
    <b v="0"/>
    <n v="6"/>
    <b v="0"/>
    <s v="theater/plays"/>
    <n v="0.10833333333333334"/>
    <n v="108.33333333333333"/>
    <x v="1"/>
    <s v="plays"/>
  </r>
  <r>
    <n v="63"/>
    <x v="2"/>
    <s v="GB"/>
    <s v="GBP"/>
    <n v="1435934795"/>
    <n v="1430750795"/>
    <x v="2878"/>
    <d v="2015-07-03T09:46:35"/>
    <b v="0"/>
    <n v="4"/>
    <b v="0"/>
    <s v="theater/plays"/>
    <n v="2.1000000000000001E-2"/>
    <n v="15.75"/>
    <x v="1"/>
    <s v="plays"/>
  </r>
  <r>
    <n v="29"/>
    <x v="2"/>
    <s v="US"/>
    <s v="USD"/>
    <n v="1453310661"/>
    <n v="1450718661"/>
    <x v="2879"/>
    <d v="2016-01-20T12:24:21"/>
    <b v="0"/>
    <n v="1"/>
    <b v="0"/>
    <s v="theater/plays"/>
    <n v="2.5892857142857141E-3"/>
    <n v="29"/>
    <x v="1"/>
    <s v="plays"/>
  </r>
  <r>
    <n v="2800"/>
    <x v="2"/>
    <s v="US"/>
    <s v="USD"/>
    <n v="1440090300"/>
    <n v="1436305452"/>
    <x v="2880"/>
    <d v="2015-08-20T12:05:00"/>
    <b v="0"/>
    <n v="29"/>
    <b v="0"/>
    <s v="theater/plays"/>
    <n v="0.23333333333333334"/>
    <n v="96.551724137931032"/>
    <x v="1"/>
    <s v="plays"/>
  </r>
  <r>
    <n v="0"/>
    <x v="2"/>
    <s v="US"/>
    <s v="USD"/>
    <n v="1417620036"/>
    <n v="1412432436"/>
    <x v="2881"/>
    <d v="2014-12-03T10:20:36"/>
    <b v="0"/>
    <n v="0"/>
    <b v="0"/>
    <s v="theater/plays"/>
    <n v="0"/>
    <s v="-"/>
    <x v="1"/>
    <s v="plays"/>
  </r>
  <r>
    <n v="252"/>
    <x v="2"/>
    <s v="US"/>
    <s v="USD"/>
    <n v="1462112318"/>
    <n v="1459520318"/>
    <x v="2882"/>
    <d v="2016-05-01T09:18:38"/>
    <b v="0"/>
    <n v="4"/>
    <b v="0"/>
    <s v="theater/plays"/>
    <n v="0.33600000000000002"/>
    <n v="63"/>
    <x v="1"/>
    <s v="plays"/>
  </r>
  <r>
    <n v="1908"/>
    <x v="2"/>
    <s v="US"/>
    <s v="USD"/>
    <n v="1454734740"/>
    <n v="1451684437"/>
    <x v="2883"/>
    <d v="2016-02-05T23:59:00"/>
    <b v="0"/>
    <n v="5"/>
    <b v="0"/>
    <s v="theater/plays"/>
    <n v="0.1908"/>
    <n v="381.6"/>
    <x v="1"/>
    <s v="plays"/>
  </r>
  <r>
    <n v="185"/>
    <x v="2"/>
    <s v="US"/>
    <s v="USD"/>
    <n v="1417800435"/>
    <n v="1415208435"/>
    <x v="2884"/>
    <d v="2014-12-05T12:27:15"/>
    <b v="0"/>
    <n v="4"/>
    <b v="0"/>
    <s v="theater/plays"/>
    <n v="4.1111111111111114E-3"/>
    <n v="46.25"/>
    <x v="1"/>
    <s v="plays"/>
  </r>
  <r>
    <n v="130"/>
    <x v="2"/>
    <s v="US"/>
    <s v="USD"/>
    <n v="1426294201"/>
    <n v="1423705801"/>
    <x v="2885"/>
    <d v="2015-03-13T19:50:01"/>
    <b v="0"/>
    <n v="5"/>
    <b v="0"/>
    <s v="theater/plays"/>
    <n v="0.32500000000000001"/>
    <n v="26"/>
    <x v="1"/>
    <s v="plays"/>
  </r>
  <r>
    <n v="10"/>
    <x v="2"/>
    <s v="US"/>
    <s v="USD"/>
    <n v="1442635140"/>
    <n v="1442243484"/>
    <x v="2886"/>
    <d v="2015-09-18T22:59:00"/>
    <b v="0"/>
    <n v="1"/>
    <b v="0"/>
    <s v="theater/plays"/>
    <n v="0.05"/>
    <n v="10"/>
    <x v="1"/>
    <s v="plays"/>
  </r>
  <r>
    <n v="5"/>
    <x v="2"/>
    <s v="US"/>
    <s v="USD"/>
    <n v="1420971324"/>
    <n v="1418379324"/>
    <x v="2887"/>
    <d v="2015-01-11T05:15:24"/>
    <b v="0"/>
    <n v="1"/>
    <b v="0"/>
    <s v="theater/plays"/>
    <n v="1.6666666666666668E-3"/>
    <n v="5"/>
    <x v="1"/>
    <s v="plays"/>
  </r>
  <r>
    <n v="0"/>
    <x v="2"/>
    <s v="US"/>
    <s v="USD"/>
    <n v="1413608340"/>
    <n v="1412945440"/>
    <x v="2888"/>
    <d v="2014-10-17T23:59:00"/>
    <b v="0"/>
    <n v="0"/>
    <b v="0"/>
    <s v="theater/plays"/>
    <n v="0"/>
    <s v="-"/>
    <x v="1"/>
    <s v="plays"/>
  </r>
  <r>
    <n v="1142"/>
    <x v="2"/>
    <s v="US"/>
    <s v="USD"/>
    <n v="1409344985"/>
    <n v="1406752985"/>
    <x v="2889"/>
    <d v="2014-08-29T15:43:05"/>
    <b v="0"/>
    <n v="14"/>
    <b v="0"/>
    <s v="theater/plays"/>
    <n v="0.38066666666666665"/>
    <n v="81.571428571428569"/>
    <x v="1"/>
    <s v="plays"/>
  </r>
  <r>
    <n v="21"/>
    <x v="2"/>
    <s v="US"/>
    <s v="USD"/>
    <n v="1407553200"/>
    <n v="1405100992"/>
    <x v="2890"/>
    <d v="2014-08-08T22:00:00"/>
    <b v="0"/>
    <n v="3"/>
    <b v="0"/>
    <s v="theater/plays"/>
    <n v="1.0500000000000001E-2"/>
    <n v="7"/>
    <x v="1"/>
    <s v="plays"/>
  </r>
  <r>
    <n v="273"/>
    <x v="2"/>
    <s v="US"/>
    <s v="USD"/>
    <n v="1460751128"/>
    <n v="1455570728"/>
    <x v="2891"/>
    <d v="2016-04-15T15:12:08"/>
    <b v="0"/>
    <n v="10"/>
    <b v="0"/>
    <s v="theater/plays"/>
    <n v="2.7300000000000001E-2"/>
    <n v="27.3"/>
    <x v="1"/>
    <s v="plays"/>
  </r>
  <r>
    <n v="500"/>
    <x v="2"/>
    <s v="US"/>
    <s v="USD"/>
    <n v="1409000400"/>
    <n v="1408381704"/>
    <x v="2892"/>
    <d v="2014-08-25T16:00:00"/>
    <b v="0"/>
    <n v="17"/>
    <b v="0"/>
    <s v="theater/plays"/>
    <n v="9.0909090909090912E-2"/>
    <n v="29.411764705882351"/>
    <x v="1"/>
    <s v="plays"/>
  </r>
  <r>
    <n v="25"/>
    <x v="2"/>
    <s v="US"/>
    <s v="USD"/>
    <n v="1420768800"/>
    <n v="1415644395"/>
    <x v="2893"/>
    <d v="2015-01-08T21:00:00"/>
    <b v="0"/>
    <n v="2"/>
    <b v="0"/>
    <s v="theater/plays"/>
    <n v="5.0000000000000001E-3"/>
    <n v="12.5"/>
    <x v="1"/>
    <s v="plays"/>
  </r>
  <r>
    <n v="0"/>
    <x v="2"/>
    <s v="US"/>
    <s v="USD"/>
    <n v="1428100815"/>
    <n v="1422920415"/>
    <x v="2894"/>
    <d v="2015-04-03T17:40:15"/>
    <b v="0"/>
    <n v="0"/>
    <b v="0"/>
    <s v="theater/plays"/>
    <n v="0"/>
    <s v="-"/>
    <x v="1"/>
    <s v="plays"/>
  </r>
  <r>
    <n v="23"/>
    <x v="2"/>
    <s v="US"/>
    <s v="USD"/>
    <n v="1403470800"/>
    <n v="1403356792"/>
    <x v="2895"/>
    <d v="2014-06-22T16:00:00"/>
    <b v="0"/>
    <n v="4"/>
    <b v="0"/>
    <s v="theater/plays"/>
    <n v="4.5999999999999999E-2"/>
    <n v="5.75"/>
    <x v="1"/>
    <s v="plays"/>
  </r>
  <r>
    <n v="625"/>
    <x v="2"/>
    <s v="US"/>
    <s v="USD"/>
    <n v="1481522400"/>
    <n v="1480283321"/>
    <x v="2896"/>
    <d v="2016-12-12T01:00:00"/>
    <b v="0"/>
    <n v="12"/>
    <b v="0"/>
    <s v="theater/plays"/>
    <n v="0.20833333333333334"/>
    <n v="52.083333333333336"/>
    <x v="1"/>
    <s v="plays"/>
  </r>
  <r>
    <n v="550"/>
    <x v="2"/>
    <s v="US"/>
    <s v="USD"/>
    <n v="1444577345"/>
    <n v="1441985458"/>
    <x v="2897"/>
    <d v="2015-10-11T10:29:05"/>
    <b v="0"/>
    <n v="3"/>
    <b v="0"/>
    <s v="theater/plays"/>
    <n v="4.583333333333333E-2"/>
    <n v="183.33333333333334"/>
    <x v="1"/>
    <s v="plays"/>
  </r>
  <r>
    <n v="316"/>
    <x v="2"/>
    <s v="US"/>
    <s v="USD"/>
    <n v="1446307053"/>
    <n v="1443715053"/>
    <x v="2898"/>
    <d v="2015-10-31T10:57:33"/>
    <b v="0"/>
    <n v="12"/>
    <b v="0"/>
    <s v="theater/plays"/>
    <n v="4.2133333333333335E-2"/>
    <n v="26.333333333333332"/>
    <x v="1"/>
    <s v="plays"/>
  </r>
  <r>
    <n v="0"/>
    <x v="2"/>
    <s v="US"/>
    <s v="USD"/>
    <n v="1469325158"/>
    <n v="1464141158"/>
    <x v="2899"/>
    <d v="2016-07-23T20:52:38"/>
    <b v="0"/>
    <n v="0"/>
    <b v="0"/>
    <s v="theater/plays"/>
    <n v="0"/>
    <s v="-"/>
    <x v="1"/>
    <s v="plays"/>
  </r>
  <r>
    <n v="3405"/>
    <x v="2"/>
    <s v="US"/>
    <s v="USD"/>
    <n v="1407562632"/>
    <n v="1404970632"/>
    <x v="2900"/>
    <d v="2014-08-09T00:37:12"/>
    <b v="0"/>
    <n v="7"/>
    <b v="0"/>
    <s v="theater/plays"/>
    <n v="0.61909090909090914"/>
    <n v="486.42857142857144"/>
    <x v="1"/>
    <s v="plays"/>
  </r>
  <r>
    <n v="6"/>
    <x v="2"/>
    <s v="US"/>
    <s v="USD"/>
    <n v="1423345339"/>
    <n v="1418161339"/>
    <x v="2901"/>
    <d v="2015-02-07T16:42:19"/>
    <b v="0"/>
    <n v="2"/>
    <b v="0"/>
    <s v="theater/plays"/>
    <n v="8.0000000000000002E-3"/>
    <n v="3"/>
    <x v="1"/>
    <s v="plays"/>
  </r>
  <r>
    <n v="25"/>
    <x v="2"/>
    <s v="US"/>
    <s v="USD"/>
    <n v="1440412396"/>
    <n v="1437820396"/>
    <x v="2902"/>
    <d v="2015-08-24T05:33:16"/>
    <b v="0"/>
    <n v="1"/>
    <b v="0"/>
    <s v="theater/plays"/>
    <n v="1.6666666666666666E-4"/>
    <n v="25"/>
    <x v="1"/>
    <s v="plays"/>
  </r>
  <r>
    <n v="39"/>
    <x v="2"/>
    <s v="US"/>
    <s v="USD"/>
    <n v="1441771218"/>
    <n v="1436587218"/>
    <x v="2903"/>
    <d v="2015-09-08T23:00:18"/>
    <b v="0"/>
    <n v="4"/>
    <b v="0"/>
    <s v="theater/plays"/>
    <n v="7.7999999999999996E-3"/>
    <n v="9.75"/>
    <x v="1"/>
    <s v="plays"/>
  </r>
  <r>
    <n v="75"/>
    <x v="2"/>
    <s v="GB"/>
    <s v="GBP"/>
    <n v="1415534400"/>
    <n v="1414538031"/>
    <x v="2904"/>
    <d v="2014-11-09T07:00:00"/>
    <b v="0"/>
    <n v="4"/>
    <b v="0"/>
    <s v="theater/plays"/>
    <n v="0.05"/>
    <n v="18.75"/>
    <x v="1"/>
    <s v="plays"/>
  </r>
  <r>
    <n v="622"/>
    <x v="2"/>
    <s v="US"/>
    <s v="USD"/>
    <n v="1473211313"/>
    <n v="1472001713"/>
    <x v="2905"/>
    <d v="2016-09-06T20:21:53"/>
    <b v="0"/>
    <n v="17"/>
    <b v="0"/>
    <s v="theater/plays"/>
    <n v="0.17771428571428571"/>
    <n v="36.588235294117645"/>
    <x v="1"/>
    <s v="plays"/>
  </r>
  <r>
    <n v="565"/>
    <x v="2"/>
    <s v="US"/>
    <s v="USD"/>
    <n v="1438390800"/>
    <n v="1436888066"/>
    <x v="2906"/>
    <d v="2015-07-31T20:00:00"/>
    <b v="0"/>
    <n v="7"/>
    <b v="0"/>
    <s v="theater/plays"/>
    <n v="9.4166666666666662E-2"/>
    <n v="80.714285714285708"/>
    <x v="1"/>
    <s v="plays"/>
  </r>
  <r>
    <n v="2"/>
    <x v="2"/>
    <s v="US"/>
    <s v="USD"/>
    <n v="1463259837"/>
    <n v="1458075837"/>
    <x v="2907"/>
    <d v="2016-05-14T16:03:57"/>
    <b v="0"/>
    <n v="2"/>
    <b v="0"/>
    <s v="theater/plays"/>
    <n v="8.0000000000000004E-4"/>
    <n v="1"/>
    <x v="1"/>
    <s v="plays"/>
  </r>
  <r>
    <n v="264"/>
    <x v="2"/>
    <s v="US"/>
    <s v="USD"/>
    <n v="1465407219"/>
    <n v="1462815219"/>
    <x v="2908"/>
    <d v="2016-06-08T12:33:39"/>
    <b v="0"/>
    <n v="5"/>
    <b v="0"/>
    <s v="theater/plays"/>
    <n v="2.75E-2"/>
    <n v="52.8"/>
    <x v="1"/>
    <s v="plays"/>
  </r>
  <r>
    <n v="20"/>
    <x v="2"/>
    <s v="US"/>
    <s v="USD"/>
    <n v="1416944760"/>
    <n v="1413527001"/>
    <x v="2909"/>
    <d v="2014-11-25T14:46:00"/>
    <b v="0"/>
    <n v="1"/>
    <b v="0"/>
    <s v="theater/plays"/>
    <n v="1.1111111111111112E-4"/>
    <n v="20"/>
    <x v="1"/>
    <s v="plays"/>
  </r>
  <r>
    <n v="1"/>
    <x v="2"/>
    <s v="GB"/>
    <s v="GBP"/>
    <n v="1434139887"/>
    <n v="1428955887"/>
    <x v="2910"/>
    <d v="2015-06-12T15:11:27"/>
    <b v="0"/>
    <n v="1"/>
    <b v="0"/>
    <s v="theater/plays"/>
    <n v="3.3333333333333335E-5"/>
    <n v="1"/>
    <x v="1"/>
    <s v="plays"/>
  </r>
  <r>
    <n v="657"/>
    <x v="2"/>
    <s v="US"/>
    <s v="USD"/>
    <n v="1435429626"/>
    <n v="1431973626"/>
    <x v="2911"/>
    <d v="2015-06-27T13:27:06"/>
    <b v="0"/>
    <n v="14"/>
    <b v="0"/>
    <s v="theater/plays"/>
    <n v="0.36499999999999999"/>
    <n v="46.928571428571431"/>
    <x v="1"/>
    <s v="plays"/>
  </r>
  <r>
    <n v="2030"/>
    <x v="2"/>
    <s v="US"/>
    <s v="USD"/>
    <n v="1452827374"/>
    <n v="1450235374"/>
    <x v="2912"/>
    <d v="2016-01-14T22:09:34"/>
    <b v="0"/>
    <n v="26"/>
    <b v="0"/>
    <s v="theater/plays"/>
    <n v="0.14058171745152354"/>
    <n v="78.07692307692308"/>
    <x v="1"/>
    <s v="plays"/>
  </r>
  <r>
    <n v="2"/>
    <x v="2"/>
    <s v="US"/>
    <s v="USD"/>
    <n v="1410041339"/>
    <n v="1404857339"/>
    <x v="2913"/>
    <d v="2014-09-06T17:08:59"/>
    <b v="0"/>
    <n v="2"/>
    <b v="0"/>
    <s v="theater/plays"/>
    <n v="2.0000000000000001E-4"/>
    <n v="1"/>
    <x v="1"/>
    <s v="plays"/>
  </r>
  <r>
    <n v="1"/>
    <x v="2"/>
    <s v="GB"/>
    <s v="GBP"/>
    <n v="1426365994"/>
    <n v="1421185594"/>
    <x v="2914"/>
    <d v="2015-03-14T15:46:34"/>
    <b v="0"/>
    <n v="1"/>
    <b v="0"/>
    <s v="theater/plays"/>
    <n v="4.0000000000000003E-5"/>
    <n v="1"/>
    <x v="1"/>
    <s v="plays"/>
  </r>
  <r>
    <n v="611"/>
    <x v="2"/>
    <s v="GB"/>
    <s v="GBP"/>
    <n v="1458117190"/>
    <n v="1455528790"/>
    <x v="2915"/>
    <d v="2016-03-16T03:33:10"/>
    <b v="0"/>
    <n v="3"/>
    <b v="0"/>
    <s v="theater/plays"/>
    <n v="0.61099999999999999"/>
    <n v="203.66666666666666"/>
    <x v="1"/>
    <s v="plays"/>
  </r>
  <r>
    <n v="145"/>
    <x v="2"/>
    <s v="GB"/>
    <s v="GBP"/>
    <n v="1400498789"/>
    <n v="1398511589"/>
    <x v="2916"/>
    <d v="2014-05-19T06:26:29"/>
    <b v="0"/>
    <n v="7"/>
    <b v="0"/>
    <s v="theater/plays"/>
    <n v="7.8378378378378383E-2"/>
    <n v="20.714285714285715"/>
    <x v="1"/>
    <s v="plays"/>
  </r>
  <r>
    <n v="437"/>
    <x v="2"/>
    <s v="US"/>
    <s v="USD"/>
    <n v="1442381847"/>
    <n v="1440826647"/>
    <x v="2917"/>
    <d v="2015-09-16T00:37:27"/>
    <b v="0"/>
    <n v="9"/>
    <b v="0"/>
    <s v="theater/plays"/>
    <n v="0.2185"/>
    <n v="48.555555555555557"/>
    <x v="1"/>
    <s v="plays"/>
  </r>
  <r>
    <n v="1362"/>
    <x v="2"/>
    <s v="US"/>
    <s v="USD"/>
    <n v="1446131207"/>
    <n v="1443712007"/>
    <x v="2918"/>
    <d v="2015-10-29T10:06:47"/>
    <b v="0"/>
    <n v="20"/>
    <b v="0"/>
    <s v="theater/plays"/>
    <n v="0.27239999999999998"/>
    <n v="68.099999999999994"/>
    <x v="1"/>
    <s v="plays"/>
  </r>
  <r>
    <n v="51"/>
    <x v="2"/>
    <s v="US"/>
    <s v="USD"/>
    <n v="1407250329"/>
    <n v="1404658329"/>
    <x v="2919"/>
    <d v="2014-08-05T09:52:09"/>
    <b v="0"/>
    <n v="6"/>
    <b v="0"/>
    <s v="theater/plays"/>
    <n v="8.5000000000000006E-2"/>
    <n v="8.5"/>
    <x v="1"/>
    <s v="plays"/>
  </r>
  <r>
    <n v="671"/>
    <x v="2"/>
    <s v="CA"/>
    <s v="CAD"/>
    <n v="1427306470"/>
    <n v="1424718070"/>
    <x v="2920"/>
    <d v="2015-03-25T13:01:10"/>
    <b v="0"/>
    <n v="13"/>
    <b v="0"/>
    <s v="theater/plays"/>
    <n v="0.26840000000000003"/>
    <n v="51.615384615384613"/>
    <x v="1"/>
    <s v="plays"/>
  </r>
  <r>
    <n v="129"/>
    <x v="0"/>
    <s v="US"/>
    <s v="USD"/>
    <n v="1411679804"/>
    <n v="1409087804"/>
    <x v="2921"/>
    <d v="2014-09-25T16:16:44"/>
    <b v="0"/>
    <n v="3"/>
    <b v="1"/>
    <s v="theater/musical"/>
    <n v="1.29"/>
    <n v="43"/>
    <x v="1"/>
    <s v="musical"/>
  </r>
  <r>
    <n v="500"/>
    <x v="0"/>
    <s v="GB"/>
    <s v="GBP"/>
    <n v="1431982727"/>
    <n v="1428094727"/>
    <x v="2922"/>
    <d v="2015-05-18T15:58:47"/>
    <b v="0"/>
    <n v="6"/>
    <b v="1"/>
    <s v="theater/musical"/>
    <n v="1"/>
    <n v="83.333333333333329"/>
    <x v="1"/>
    <s v="musical"/>
  </r>
  <r>
    <n v="300"/>
    <x v="0"/>
    <s v="US"/>
    <s v="USD"/>
    <n v="1422068400"/>
    <n v="1420774779"/>
    <x v="2923"/>
    <d v="2015-01-23T22:00:00"/>
    <b v="0"/>
    <n v="10"/>
    <b v="1"/>
    <s v="theater/musical"/>
    <n v="1"/>
    <n v="30"/>
    <x v="1"/>
    <s v="musical"/>
  </r>
  <r>
    <n v="25800"/>
    <x v="0"/>
    <s v="US"/>
    <s v="USD"/>
    <n v="1431143940"/>
    <n v="1428585710"/>
    <x v="2924"/>
    <d v="2015-05-08T22:59:00"/>
    <b v="0"/>
    <n v="147"/>
    <b v="1"/>
    <s v="theater/musical"/>
    <n v="1.032"/>
    <n v="175.51020408163265"/>
    <x v="1"/>
    <s v="musical"/>
  </r>
  <r>
    <n v="46100.69"/>
    <x v="0"/>
    <s v="US"/>
    <s v="USD"/>
    <n v="1410444068"/>
    <n v="1407852068"/>
    <x v="2925"/>
    <d v="2014-09-11T09:01:08"/>
    <b v="0"/>
    <n v="199"/>
    <b v="1"/>
    <s v="theater/musical"/>
    <n v="1.0244597777777777"/>
    <n v="231.66175879396985"/>
    <x v="1"/>
    <s v="musical"/>
  </r>
  <r>
    <n v="3750"/>
    <x v="0"/>
    <s v="US"/>
    <s v="USD"/>
    <n v="1424715779"/>
    <n v="1423506179"/>
    <x v="2926"/>
    <d v="2015-02-23T13:22:59"/>
    <b v="0"/>
    <n v="50"/>
    <b v="1"/>
    <s v="theater/musical"/>
    <n v="1.25"/>
    <n v="75"/>
    <x v="1"/>
    <s v="musical"/>
  </r>
  <r>
    <n v="2355"/>
    <x v="0"/>
    <s v="US"/>
    <s v="USD"/>
    <n v="1405400400"/>
    <n v="1402934629"/>
    <x v="2927"/>
    <d v="2014-07-15T00:00:00"/>
    <b v="0"/>
    <n v="21"/>
    <b v="1"/>
    <s v="theater/musical"/>
    <n v="1.3083333333333333"/>
    <n v="112.14285714285714"/>
    <x v="1"/>
    <s v="musical"/>
  </r>
  <r>
    <n v="1000"/>
    <x v="0"/>
    <s v="US"/>
    <s v="USD"/>
    <n v="1457135846"/>
    <n v="1454543846"/>
    <x v="2928"/>
    <d v="2016-03-04T18:57:26"/>
    <b v="0"/>
    <n v="24"/>
    <b v="1"/>
    <s v="theater/musical"/>
    <n v="1"/>
    <n v="41.666666666666664"/>
    <x v="1"/>
    <s v="musical"/>
  </r>
  <r>
    <n v="8165.55"/>
    <x v="0"/>
    <s v="US"/>
    <s v="USD"/>
    <n v="1401024758"/>
    <n v="1398432758"/>
    <x v="2929"/>
    <d v="2014-05-25T08:32:38"/>
    <b v="0"/>
    <n v="32"/>
    <b v="1"/>
    <s v="theater/musical"/>
    <n v="1.02069375"/>
    <n v="255.17343750000001"/>
    <x v="1"/>
    <s v="musical"/>
  </r>
  <r>
    <n v="10092"/>
    <x v="0"/>
    <s v="GB"/>
    <s v="GBP"/>
    <n v="1431007264"/>
    <n v="1428415264"/>
    <x v="2930"/>
    <d v="2015-05-07T09:01:04"/>
    <b v="0"/>
    <n v="62"/>
    <b v="1"/>
    <s v="theater/musical"/>
    <n v="1.0092000000000001"/>
    <n v="162.7741935483871"/>
    <x v="1"/>
    <s v="musical"/>
  </r>
  <r>
    <n v="795"/>
    <x v="0"/>
    <s v="CA"/>
    <s v="CAD"/>
    <n v="1410761280"/>
    <n v="1408604363"/>
    <x v="2931"/>
    <d v="2014-09-15T01:08:00"/>
    <b v="0"/>
    <n v="9"/>
    <b v="1"/>
    <s v="theater/musical"/>
    <n v="1.06"/>
    <n v="88.333333333333329"/>
    <x v="1"/>
    <s v="musical"/>
  </r>
  <r>
    <n v="3258"/>
    <x v="0"/>
    <s v="AU"/>
    <s v="AUD"/>
    <n v="1424516400"/>
    <n v="1421812637"/>
    <x v="2932"/>
    <d v="2015-02-21T06:00:00"/>
    <b v="0"/>
    <n v="38"/>
    <b v="1"/>
    <s v="theater/musical"/>
    <n v="1.0509677419354839"/>
    <n v="85.736842105263165"/>
    <x v="1"/>
    <s v="musical"/>
  </r>
  <r>
    <n v="2569"/>
    <x v="0"/>
    <s v="US"/>
    <s v="USD"/>
    <n v="1465081053"/>
    <n v="1462489053"/>
    <x v="2933"/>
    <d v="2016-06-04T17:57:33"/>
    <b v="0"/>
    <n v="54"/>
    <b v="1"/>
    <s v="theater/musical"/>
    <n v="1.0276000000000001"/>
    <n v="47.574074074074076"/>
    <x v="1"/>
    <s v="musical"/>
  </r>
  <r>
    <n v="2700"/>
    <x v="0"/>
    <s v="CA"/>
    <s v="CAD"/>
    <n v="1402845364"/>
    <n v="1400253364"/>
    <x v="2934"/>
    <d v="2014-06-15T10:16:04"/>
    <b v="0"/>
    <n v="37"/>
    <b v="1"/>
    <s v="theater/musical"/>
    <n v="1.08"/>
    <n v="72.972972972972968"/>
    <x v="1"/>
    <s v="musical"/>
  </r>
  <r>
    <n v="3531"/>
    <x v="0"/>
    <s v="US"/>
    <s v="USD"/>
    <n v="1472490000"/>
    <n v="1467468008"/>
    <x v="2935"/>
    <d v="2016-08-29T12:00:00"/>
    <b v="0"/>
    <n v="39"/>
    <b v="1"/>
    <s v="theater/musical"/>
    <n v="1.0088571428571429"/>
    <n v="90.538461538461533"/>
    <x v="1"/>
    <s v="musical"/>
  </r>
  <r>
    <n v="1280"/>
    <x v="0"/>
    <s v="US"/>
    <s v="USD"/>
    <n v="1413176340"/>
    <n v="1412091423"/>
    <x v="2936"/>
    <d v="2014-10-12T23:59:00"/>
    <b v="0"/>
    <n v="34"/>
    <b v="1"/>
    <s v="theater/musical"/>
    <n v="1.28"/>
    <n v="37.647058823529413"/>
    <x v="1"/>
    <s v="musical"/>
  </r>
  <r>
    <n v="2000"/>
    <x v="0"/>
    <s v="GB"/>
    <s v="GBP"/>
    <n v="1405249113"/>
    <n v="1402657113"/>
    <x v="2937"/>
    <d v="2014-07-13T05:58:33"/>
    <b v="0"/>
    <n v="55"/>
    <b v="1"/>
    <s v="theater/musical"/>
    <n v="1.3333333333333333"/>
    <n v="36.363636363636367"/>
    <x v="1"/>
    <s v="musical"/>
  </r>
  <r>
    <n v="4055"/>
    <x v="0"/>
    <s v="US"/>
    <s v="USD"/>
    <n v="1422636814"/>
    <n v="1420044814"/>
    <x v="2938"/>
    <d v="2015-01-30T11:53:34"/>
    <b v="0"/>
    <n v="32"/>
    <b v="1"/>
    <s v="theater/musical"/>
    <n v="1.0137499999999999"/>
    <n v="126.71875"/>
    <x v="1"/>
    <s v="musical"/>
  </r>
  <r>
    <n v="8230"/>
    <x v="0"/>
    <s v="US"/>
    <s v="USD"/>
    <n v="1409187600"/>
    <n v="1406316312"/>
    <x v="2939"/>
    <d v="2014-08-27T20:00:00"/>
    <b v="0"/>
    <n v="25"/>
    <b v="1"/>
    <s v="theater/musical"/>
    <n v="1.0287500000000001"/>
    <n v="329.2"/>
    <x v="1"/>
    <s v="musical"/>
  </r>
  <r>
    <n v="2681"/>
    <x v="0"/>
    <s v="US"/>
    <s v="USD"/>
    <n v="1421606018"/>
    <n v="1418150018"/>
    <x v="2940"/>
    <d v="2015-01-18T13:33:38"/>
    <b v="0"/>
    <n v="33"/>
    <b v="1"/>
    <s v="theater/musical"/>
    <n v="1.0724"/>
    <n v="81.242424242424249"/>
    <x v="1"/>
    <s v="musical"/>
  </r>
  <r>
    <n v="1"/>
    <x v="2"/>
    <s v="US"/>
    <s v="USD"/>
    <n v="1425250955"/>
    <n v="1422658955"/>
    <x v="2941"/>
    <d v="2015-03-01T18:02:35"/>
    <b v="0"/>
    <n v="1"/>
    <b v="0"/>
    <s v="theater/spaces"/>
    <n v="4.0000000000000003E-5"/>
    <n v="1"/>
    <x v="1"/>
    <s v="spaces"/>
  </r>
  <r>
    <n v="40850"/>
    <x v="2"/>
    <s v="CA"/>
    <s v="CAD"/>
    <n v="1450297080"/>
    <n v="1448565459"/>
    <x v="2942"/>
    <d v="2015-12-16T15:18:00"/>
    <b v="0"/>
    <n v="202"/>
    <b v="0"/>
    <s v="theater/spaces"/>
    <n v="0.20424999999999999"/>
    <n v="202.22772277227722"/>
    <x v="1"/>
    <s v="spaces"/>
  </r>
  <r>
    <n v="0"/>
    <x v="2"/>
    <s v="US"/>
    <s v="USD"/>
    <n v="1428894380"/>
    <n v="1426302380"/>
    <x v="2943"/>
    <d v="2015-04-12T22:06:20"/>
    <b v="0"/>
    <n v="0"/>
    <b v="0"/>
    <s v="theater/spaces"/>
    <n v="0"/>
    <s v="-"/>
    <x v="1"/>
    <s v="spaces"/>
  </r>
  <r>
    <n v="100"/>
    <x v="2"/>
    <s v="US"/>
    <s v="USD"/>
    <n v="1433714198"/>
    <n v="1431122198"/>
    <x v="2944"/>
    <d v="2015-06-07T16:56:38"/>
    <b v="0"/>
    <n v="1"/>
    <b v="0"/>
    <s v="theater/spaces"/>
    <n v="0.01"/>
    <n v="100"/>
    <x v="1"/>
    <s v="spaces"/>
  </r>
  <r>
    <n v="0"/>
    <x v="2"/>
    <s v="US"/>
    <s v="USD"/>
    <n v="1432437660"/>
    <n v="1429845660"/>
    <x v="2945"/>
    <d v="2015-05-23T22:21:00"/>
    <b v="0"/>
    <n v="0"/>
    <b v="0"/>
    <s v="theater/spaces"/>
    <n v="0"/>
    <s v="-"/>
    <x v="1"/>
    <s v="spaces"/>
  </r>
  <r>
    <n v="2"/>
    <x v="2"/>
    <s v="GB"/>
    <s v="GBP"/>
    <n v="1471265092"/>
    <n v="1468673092"/>
    <x v="2946"/>
    <d v="2016-08-15T07:44:52"/>
    <b v="0"/>
    <n v="2"/>
    <b v="0"/>
    <s v="theater/spaces"/>
    <n v="1E-3"/>
    <n v="1"/>
    <x v="1"/>
    <s v="spaces"/>
  </r>
  <r>
    <n v="1072"/>
    <x v="2"/>
    <s v="US"/>
    <s v="USD"/>
    <n v="1480007460"/>
    <n v="1475760567"/>
    <x v="2947"/>
    <d v="2016-11-24T12:11:00"/>
    <b v="0"/>
    <n v="13"/>
    <b v="0"/>
    <s v="theater/spaces"/>
    <n v="4.2880000000000001E-2"/>
    <n v="82.461538461538467"/>
    <x v="1"/>
    <s v="spaces"/>
  </r>
  <r>
    <n v="24"/>
    <x v="2"/>
    <s v="US"/>
    <s v="USD"/>
    <n v="1433259293"/>
    <n v="1428075293"/>
    <x v="2948"/>
    <d v="2015-06-02T10:34:53"/>
    <b v="0"/>
    <n v="9"/>
    <b v="0"/>
    <s v="theater/spaces"/>
    <n v="4.8000000000000001E-5"/>
    <n v="2.6666666666666665"/>
    <x v="1"/>
    <s v="spaces"/>
  </r>
  <r>
    <n v="25"/>
    <x v="2"/>
    <s v="US"/>
    <s v="USD"/>
    <n v="1447965917"/>
    <n v="1445370317"/>
    <x v="2949"/>
    <d v="2015-11-19T15:45:17"/>
    <b v="0"/>
    <n v="2"/>
    <b v="0"/>
    <s v="theater/spaces"/>
    <n v="2.5000000000000001E-2"/>
    <n v="12.5"/>
    <x v="1"/>
    <s v="spaces"/>
  </r>
  <r>
    <n v="0"/>
    <x v="2"/>
    <s v="US"/>
    <s v="USD"/>
    <n v="1453538752"/>
    <n v="1450946752"/>
    <x v="2950"/>
    <d v="2016-01-23T03:45:52"/>
    <b v="0"/>
    <n v="0"/>
    <b v="0"/>
    <s v="theater/spaces"/>
    <n v="0"/>
    <s v="-"/>
    <x v="1"/>
    <s v="spaces"/>
  </r>
  <r>
    <n v="1096"/>
    <x v="1"/>
    <s v="US"/>
    <s v="USD"/>
    <n v="1412536573"/>
    <n v="1408648573"/>
    <x v="2951"/>
    <d v="2014-10-05T14:16:13"/>
    <b v="0"/>
    <n v="58"/>
    <b v="0"/>
    <s v="theater/spaces"/>
    <n v="2.1919999999999999E-2"/>
    <n v="18.896551724137932"/>
    <x v="1"/>
    <s v="spaces"/>
  </r>
  <r>
    <n v="1605"/>
    <x v="1"/>
    <s v="US"/>
    <s v="USD"/>
    <n v="1476676800"/>
    <n v="1473957239"/>
    <x v="2952"/>
    <d v="2016-10-16T23:00:00"/>
    <b v="0"/>
    <n v="8"/>
    <b v="0"/>
    <s v="theater/spaces"/>
    <n v="8.0250000000000002E-2"/>
    <n v="200.625"/>
    <x v="1"/>
    <s v="spaces"/>
  </r>
  <r>
    <n v="605"/>
    <x v="1"/>
    <s v="US"/>
    <s v="USD"/>
    <n v="1444330821"/>
    <n v="1441738821"/>
    <x v="2953"/>
    <d v="2015-10-08T14:00:21"/>
    <b v="0"/>
    <n v="3"/>
    <b v="0"/>
    <s v="theater/spaces"/>
    <n v="1.5125E-3"/>
    <n v="201.66666666666666"/>
    <x v="1"/>
    <s v="spaces"/>
  </r>
  <r>
    <n v="0"/>
    <x v="1"/>
    <s v="US"/>
    <s v="USD"/>
    <n v="1489669203"/>
    <n v="1487944803"/>
    <x v="2954"/>
    <d v="2017-03-16T08:00:03"/>
    <b v="0"/>
    <n v="0"/>
    <b v="0"/>
    <s v="theater/spaces"/>
    <n v="0"/>
    <s v="-"/>
    <x v="1"/>
    <s v="spaces"/>
  </r>
  <r>
    <n v="715"/>
    <x v="1"/>
    <s v="US"/>
    <s v="USD"/>
    <n v="1434476849"/>
    <n v="1431884849"/>
    <x v="2955"/>
    <d v="2015-06-16T12:47:29"/>
    <b v="0"/>
    <n v="11"/>
    <b v="0"/>
    <s v="theater/spaces"/>
    <n v="0.59583333333333333"/>
    <n v="65"/>
    <x v="1"/>
    <s v="spaces"/>
  </r>
  <r>
    <n v="1322"/>
    <x v="1"/>
    <s v="US"/>
    <s v="USD"/>
    <n v="1462402850"/>
    <n v="1459810850"/>
    <x v="2956"/>
    <d v="2016-05-04T18:00:50"/>
    <b v="0"/>
    <n v="20"/>
    <b v="0"/>
    <s v="theater/spaces"/>
    <n v="0.16734177215189874"/>
    <n v="66.099999999999994"/>
    <x v="1"/>
    <s v="spaces"/>
  </r>
  <r>
    <n v="280"/>
    <x v="1"/>
    <s v="US"/>
    <s v="USD"/>
    <n v="1427498172"/>
    <n v="1422317772"/>
    <x v="2957"/>
    <d v="2015-03-27T18:16:12"/>
    <b v="0"/>
    <n v="3"/>
    <b v="0"/>
    <s v="theater/spaces"/>
    <n v="1.8666666666666668E-2"/>
    <n v="93.333333333333329"/>
    <x v="1"/>
    <s v="spaces"/>
  </r>
  <r>
    <n v="0"/>
    <x v="1"/>
    <s v="US"/>
    <s v="USD"/>
    <n v="1462729317"/>
    <n v="1457548917"/>
    <x v="2958"/>
    <d v="2016-05-08T12:41:57"/>
    <b v="0"/>
    <n v="0"/>
    <b v="0"/>
    <s v="theater/spaces"/>
    <n v="0"/>
    <s v="-"/>
    <x v="1"/>
    <s v="spaces"/>
  </r>
  <r>
    <n v="0"/>
    <x v="1"/>
    <s v="GB"/>
    <s v="GBP"/>
    <n v="1465258325"/>
    <n v="1462666325"/>
    <x v="2959"/>
    <d v="2016-06-06T19:12:05"/>
    <b v="0"/>
    <n v="0"/>
    <b v="0"/>
    <s v="theater/spaces"/>
    <n v="0"/>
    <s v="-"/>
    <x v="1"/>
    <s v="spaces"/>
  </r>
  <r>
    <n v="0"/>
    <x v="1"/>
    <s v="US"/>
    <s v="USD"/>
    <n v="1410459023"/>
    <n v="1407867023"/>
    <x v="2960"/>
    <d v="2014-09-11T13:10:23"/>
    <b v="0"/>
    <n v="0"/>
    <b v="0"/>
    <s v="theater/spaces"/>
    <n v="0"/>
    <s v="-"/>
    <x v="1"/>
    <s v="spaces"/>
  </r>
  <r>
    <n v="5481"/>
    <x v="0"/>
    <s v="US"/>
    <s v="USD"/>
    <n v="1427342400"/>
    <n v="1424927159"/>
    <x v="2961"/>
    <d v="2015-03-25T23:00:00"/>
    <b v="0"/>
    <n v="108"/>
    <b v="1"/>
    <s v="theater/plays"/>
    <n v="1.0962000000000001"/>
    <n v="50.75"/>
    <x v="1"/>
    <s v="plays"/>
  </r>
  <r>
    <n v="1218"/>
    <x v="0"/>
    <s v="US"/>
    <s v="USD"/>
    <n v="1425193140"/>
    <n v="1422769906"/>
    <x v="2962"/>
    <d v="2015-03-01T01:59:00"/>
    <b v="0"/>
    <n v="20"/>
    <b v="1"/>
    <s v="theater/plays"/>
    <n v="1.218"/>
    <n v="60.9"/>
    <x v="1"/>
    <s v="plays"/>
  </r>
  <r>
    <n v="10685"/>
    <x v="0"/>
    <s v="US"/>
    <s v="USD"/>
    <n v="1435835824"/>
    <n v="1433243824"/>
    <x v="2963"/>
    <d v="2015-07-02T06:17:04"/>
    <b v="0"/>
    <n v="98"/>
    <b v="1"/>
    <s v="theater/plays"/>
    <n v="1.0685"/>
    <n v="109.03061224489795"/>
    <x v="1"/>
    <s v="plays"/>
  </r>
  <r>
    <n v="5035.6899999999996"/>
    <x v="0"/>
    <s v="US"/>
    <s v="USD"/>
    <n v="1407360720"/>
    <n v="1404769819"/>
    <x v="2964"/>
    <d v="2014-08-06T16:32:00"/>
    <b v="0"/>
    <n v="196"/>
    <b v="1"/>
    <s v="theater/plays"/>
    <n v="1.0071379999999999"/>
    <n v="25.692295918367346"/>
    <x v="1"/>
    <s v="plays"/>
  </r>
  <r>
    <n v="1635"/>
    <x v="0"/>
    <s v="US"/>
    <s v="USD"/>
    <n v="1436290233"/>
    <n v="1433698233"/>
    <x v="2965"/>
    <d v="2015-07-07T12:30:33"/>
    <b v="0"/>
    <n v="39"/>
    <b v="1"/>
    <s v="theater/plays"/>
    <n v="1.0900000000000001"/>
    <n v="41.92307692307692"/>
    <x v="1"/>
    <s v="plays"/>
  </r>
  <r>
    <n v="11363"/>
    <x v="0"/>
    <s v="US"/>
    <s v="USD"/>
    <n v="1442425412"/>
    <n v="1439833412"/>
    <x v="2966"/>
    <d v="2015-09-16T12:43:32"/>
    <b v="0"/>
    <n v="128"/>
    <b v="1"/>
    <s v="theater/plays"/>
    <n v="1.1363000000000001"/>
    <n v="88.7734375"/>
    <x v="1"/>
    <s v="plays"/>
  </r>
  <r>
    <n v="5696"/>
    <x v="0"/>
    <s v="US"/>
    <s v="USD"/>
    <n v="1425872692"/>
    <n v="1423284292"/>
    <x v="2967"/>
    <d v="2015-03-08T22:44:52"/>
    <b v="0"/>
    <n v="71"/>
    <b v="1"/>
    <s v="theater/plays"/>
    <n v="1.1392"/>
    <n v="80.225352112676063"/>
    <x v="1"/>
    <s v="plays"/>
  </r>
  <r>
    <n v="3710"/>
    <x v="0"/>
    <s v="US"/>
    <s v="USD"/>
    <n v="1471406340"/>
    <n v="1470227660"/>
    <x v="2968"/>
    <d v="2016-08-16T22:59:00"/>
    <b v="0"/>
    <n v="47"/>
    <b v="1"/>
    <s v="theater/plays"/>
    <n v="1.06"/>
    <n v="78.936170212765958"/>
    <x v="1"/>
    <s v="plays"/>
  </r>
  <r>
    <n v="1625"/>
    <x v="0"/>
    <s v="CA"/>
    <s v="CAD"/>
    <n v="1430693460"/>
    <n v="1428087153"/>
    <x v="2969"/>
    <d v="2015-05-03T17:51:00"/>
    <b v="0"/>
    <n v="17"/>
    <b v="1"/>
    <s v="theater/plays"/>
    <n v="1.625"/>
    <n v="95.588235294117652"/>
    <x v="1"/>
    <s v="plays"/>
  </r>
  <r>
    <n v="6360"/>
    <x v="0"/>
    <s v="US"/>
    <s v="USD"/>
    <n v="1405699451"/>
    <n v="1403107451"/>
    <x v="2970"/>
    <d v="2014-07-18T11:04:11"/>
    <b v="0"/>
    <n v="91"/>
    <b v="1"/>
    <s v="theater/plays"/>
    <n v="1.06"/>
    <n v="69.890109890109883"/>
    <x v="1"/>
    <s v="plays"/>
  </r>
  <r>
    <n v="3205"/>
    <x v="0"/>
    <s v="US"/>
    <s v="USD"/>
    <n v="1409500078"/>
    <n v="1406908078"/>
    <x v="2971"/>
    <d v="2014-08-31T10:47:58"/>
    <b v="0"/>
    <n v="43"/>
    <b v="1"/>
    <s v="theater/plays"/>
    <n v="1.0015624999999999"/>
    <n v="74.534883720930239"/>
    <x v="1"/>
    <s v="plays"/>
  </r>
  <r>
    <n v="2107"/>
    <x v="0"/>
    <s v="US"/>
    <s v="USD"/>
    <n v="1480899600"/>
    <n v="1479609520"/>
    <x v="2972"/>
    <d v="2016-12-04T20:00:00"/>
    <b v="0"/>
    <n v="17"/>
    <b v="1"/>
    <s v="theater/plays"/>
    <n v="1.0535000000000001"/>
    <n v="123.94117647058823"/>
    <x v="1"/>
    <s v="plays"/>
  </r>
  <r>
    <n v="8740"/>
    <x v="0"/>
    <s v="US"/>
    <s v="USD"/>
    <n v="1451620800"/>
    <n v="1449171508"/>
    <x v="2973"/>
    <d v="2015-12-31T23:00:00"/>
    <b v="0"/>
    <n v="33"/>
    <b v="1"/>
    <s v="theater/plays"/>
    <n v="1.748"/>
    <n v="264.84848484848487"/>
    <x v="1"/>
    <s v="plays"/>
  </r>
  <r>
    <n v="5100"/>
    <x v="0"/>
    <s v="US"/>
    <s v="USD"/>
    <n v="1411695300"/>
    <n v="1409275671"/>
    <x v="2974"/>
    <d v="2014-09-25T20:35:00"/>
    <b v="0"/>
    <n v="87"/>
    <b v="1"/>
    <s v="theater/plays"/>
    <n v="1.02"/>
    <n v="58.620689655172413"/>
    <x v="1"/>
    <s v="plays"/>
  </r>
  <r>
    <n v="8010"/>
    <x v="0"/>
    <s v="US"/>
    <s v="USD"/>
    <n v="1417057200"/>
    <n v="1414599886"/>
    <x v="2975"/>
    <d v="2014-11-26T22:00:00"/>
    <b v="0"/>
    <n v="113"/>
    <b v="1"/>
    <s v="theater/plays"/>
    <n v="1.00125"/>
    <n v="70.884955752212392"/>
    <x v="1"/>
    <s v="plays"/>
  </r>
  <r>
    <n v="120"/>
    <x v="0"/>
    <s v="GB"/>
    <s v="GBP"/>
    <n v="1457870400"/>
    <n v="1456421530"/>
    <x v="2976"/>
    <d v="2016-03-13T07:00:00"/>
    <b v="0"/>
    <n v="14"/>
    <b v="1"/>
    <s v="theater/plays"/>
    <n v="1.7142857142857142"/>
    <n v="8.5714285714285712"/>
    <x v="1"/>
    <s v="plays"/>
  </r>
  <r>
    <n v="3407"/>
    <x v="0"/>
    <s v="US"/>
    <s v="USD"/>
    <n v="1427076840"/>
    <n v="1421960934"/>
    <x v="2977"/>
    <d v="2015-03-22T21:14:00"/>
    <b v="0"/>
    <n v="30"/>
    <b v="1"/>
    <s v="theater/plays"/>
    <n v="1.1356666666666666"/>
    <n v="113.56666666666666"/>
    <x v="1"/>
    <s v="plays"/>
  </r>
  <r>
    <n v="971"/>
    <x v="0"/>
    <s v="US"/>
    <s v="USD"/>
    <n v="1413784740"/>
    <n v="1412954547"/>
    <x v="2978"/>
    <d v="2014-10-20T00:59:00"/>
    <b v="0"/>
    <n v="16"/>
    <b v="1"/>
    <s v="theater/plays"/>
    <n v="1.2946666666666666"/>
    <n v="60.6875"/>
    <x v="1"/>
    <s v="plays"/>
  </r>
  <r>
    <n v="5070"/>
    <x v="0"/>
    <s v="US"/>
    <s v="USD"/>
    <n v="1420524000"/>
    <n v="1419104823"/>
    <x v="2979"/>
    <d v="2015-01-06T01:00:00"/>
    <b v="0"/>
    <n v="46"/>
    <b v="1"/>
    <s v="theater/plays"/>
    <n v="1.014"/>
    <n v="110.21739130434783"/>
    <x v="1"/>
    <s v="plays"/>
  </r>
  <r>
    <n v="3275"/>
    <x v="0"/>
    <s v="US"/>
    <s v="USD"/>
    <n v="1440381600"/>
    <n v="1438639130"/>
    <x v="2980"/>
    <d v="2015-08-23T21:00:00"/>
    <b v="0"/>
    <n v="24"/>
    <b v="1"/>
    <s v="theater/plays"/>
    <n v="1.0916666666666666"/>
    <n v="136.45833333333334"/>
    <x v="1"/>
    <s v="plays"/>
  </r>
  <r>
    <n v="5157"/>
    <x v="0"/>
    <s v="IE"/>
    <s v="EUR"/>
    <n v="1443014756"/>
    <n v="1439126756"/>
    <x v="2981"/>
    <d v="2015-09-23T08:25:56"/>
    <b v="1"/>
    <n v="97"/>
    <b v="1"/>
    <s v="theater/spaces"/>
    <n v="1.28925"/>
    <n v="53.164948453608247"/>
    <x v="1"/>
    <s v="spaces"/>
  </r>
  <r>
    <n v="5103"/>
    <x v="0"/>
    <s v="GB"/>
    <s v="GBP"/>
    <n v="1455208143"/>
    <n v="1452616143"/>
    <x v="2982"/>
    <d v="2016-02-11T11:29:03"/>
    <b v="1"/>
    <n v="59"/>
    <b v="1"/>
    <s v="theater/spaces"/>
    <n v="1.0206"/>
    <n v="86.491525423728817"/>
    <x v="1"/>
    <s v="spaces"/>
  </r>
  <r>
    <n v="169985.91"/>
    <x v="0"/>
    <s v="US"/>
    <s v="USD"/>
    <n v="1415722236"/>
    <n v="1410534636"/>
    <x v="2983"/>
    <d v="2014-11-11T11:10:36"/>
    <b v="1"/>
    <n v="1095"/>
    <b v="1"/>
    <s v="theater/spaces"/>
    <n v="1.465395775862069"/>
    <n v="155.23827397260274"/>
    <x v="1"/>
    <s v="spaces"/>
  </r>
  <r>
    <n v="25088"/>
    <x v="0"/>
    <s v="US"/>
    <s v="USD"/>
    <n v="1472020881"/>
    <n v="1469428881"/>
    <x v="2984"/>
    <d v="2016-08-24T01:41:21"/>
    <b v="1"/>
    <n v="218"/>
    <b v="1"/>
    <s v="theater/spaces"/>
    <n v="1.00352"/>
    <n v="115.08256880733946"/>
    <x v="1"/>
    <s v="spaces"/>
  </r>
  <r>
    <n v="12165"/>
    <x v="0"/>
    <s v="NZ"/>
    <s v="NZD"/>
    <n v="1477886400"/>
    <n v="1476228128"/>
    <x v="2985"/>
    <d v="2016-10-30T23:00:00"/>
    <b v="0"/>
    <n v="111"/>
    <b v="1"/>
    <s v="theater/spaces"/>
    <n v="1.2164999999999999"/>
    <n v="109.5945945945946"/>
    <x v="1"/>
    <s v="spaces"/>
  </r>
  <r>
    <n v="2532"/>
    <x v="0"/>
    <s v="GB"/>
    <s v="GBP"/>
    <n v="1462100406"/>
    <n v="1456920006"/>
    <x v="2986"/>
    <d v="2016-05-01T06:00:06"/>
    <b v="0"/>
    <n v="56"/>
    <b v="1"/>
    <s v="theater/spaces"/>
    <n v="1.0549999999999999"/>
    <n v="45.214285714285715"/>
    <x v="1"/>
    <s v="spaces"/>
  </r>
  <r>
    <n v="27600.2"/>
    <x v="0"/>
    <s v="US"/>
    <s v="USD"/>
    <n v="1476316800"/>
    <n v="1473837751"/>
    <x v="2987"/>
    <d v="2016-10-12T19:00:00"/>
    <b v="0"/>
    <n v="265"/>
    <b v="1"/>
    <s v="theater/spaces"/>
    <n v="1.1040080000000001"/>
    <n v="104.15169811320754"/>
    <x v="1"/>
    <s v="spaces"/>
  </r>
  <r>
    <n v="1000"/>
    <x v="0"/>
    <s v="GB"/>
    <s v="GBP"/>
    <n v="1466412081"/>
    <n v="1463820081"/>
    <x v="2988"/>
    <d v="2016-06-20T03:41:21"/>
    <b v="0"/>
    <n v="28"/>
    <b v="1"/>
    <s v="theater/spaces"/>
    <n v="1"/>
    <n v="35.714285714285715"/>
    <x v="1"/>
    <s v="spaces"/>
  </r>
  <r>
    <n v="35307"/>
    <x v="0"/>
    <s v="US"/>
    <s v="USD"/>
    <n v="1450673940"/>
    <n v="1448756962"/>
    <x v="2989"/>
    <d v="2015-12-20T23:59:00"/>
    <b v="0"/>
    <n v="364"/>
    <b v="1"/>
    <s v="theater/spaces"/>
    <n v="1.76535"/>
    <n v="96.997252747252745"/>
    <x v="1"/>
    <s v="spaces"/>
  </r>
  <r>
    <n v="10000"/>
    <x v="0"/>
    <s v="US"/>
    <s v="USD"/>
    <n v="1452174420"/>
    <n v="1449150420"/>
    <x v="2990"/>
    <d v="2016-01-07T08:47:00"/>
    <b v="0"/>
    <n v="27"/>
    <b v="1"/>
    <s v="theater/spaces"/>
    <n v="1"/>
    <n v="370.37037037037038"/>
    <x v="1"/>
    <s v="spaces"/>
  </r>
  <r>
    <n v="8780"/>
    <x v="0"/>
    <s v="US"/>
    <s v="USD"/>
    <n v="1485547530"/>
    <n v="1483646730"/>
    <x v="2991"/>
    <d v="2017-01-27T15:05:30"/>
    <b v="0"/>
    <n v="93"/>
    <b v="1"/>
    <s v="theater/spaces"/>
    <n v="1.0329411764705883"/>
    <n v="94.408602150537632"/>
    <x v="1"/>
    <s v="spaces"/>
  </r>
  <r>
    <n v="3135"/>
    <x v="0"/>
    <s v="US"/>
    <s v="USD"/>
    <n v="1476037510"/>
    <n v="1473445510"/>
    <x v="2992"/>
    <d v="2016-10-09T13:25:10"/>
    <b v="0"/>
    <n v="64"/>
    <b v="1"/>
    <s v="theater/spaces"/>
    <n v="1.0449999999999999"/>
    <n v="48.984375"/>
    <x v="1"/>
    <s v="spaces"/>
  </r>
  <r>
    <n v="1003"/>
    <x v="0"/>
    <s v="US"/>
    <s v="USD"/>
    <n v="1455998867"/>
    <n v="1453406867"/>
    <x v="2993"/>
    <d v="2016-02-20T15:07:47"/>
    <b v="0"/>
    <n v="22"/>
    <b v="1"/>
    <s v="theater/spaces"/>
    <n v="1.0029999999999999"/>
    <n v="45.590909090909093"/>
    <x v="1"/>
    <s v="spaces"/>
  </r>
  <r>
    <n v="1373.24"/>
    <x v="0"/>
    <s v="GB"/>
    <s v="GBP"/>
    <n v="1412335772"/>
    <n v="1409743772"/>
    <x v="2994"/>
    <d v="2014-10-03T06:29:32"/>
    <b v="0"/>
    <n v="59"/>
    <b v="1"/>
    <s v="theater/spaces"/>
    <n v="4.577466666666667"/>
    <n v="23.275254237288134"/>
    <x v="1"/>
    <s v="spaces"/>
  </r>
  <r>
    <n v="15744"/>
    <x v="0"/>
    <s v="US"/>
    <s v="USD"/>
    <n v="1484841471"/>
    <n v="1482249471"/>
    <x v="2995"/>
    <d v="2017-01-19T10:57:51"/>
    <b v="0"/>
    <n v="249"/>
    <b v="1"/>
    <s v="theater/spaces"/>
    <n v="1.0496000000000001"/>
    <n v="63.2289156626506"/>
    <x v="1"/>
    <s v="spaces"/>
  </r>
  <r>
    <n v="60180"/>
    <x v="0"/>
    <s v="US"/>
    <s v="USD"/>
    <n v="1432677240"/>
    <n v="1427493240"/>
    <x v="2996"/>
    <d v="2015-05-26T16:54:00"/>
    <b v="0"/>
    <n v="392"/>
    <b v="1"/>
    <s v="theater/spaces"/>
    <n v="1.7194285714285715"/>
    <n v="153.5204081632653"/>
    <x v="1"/>
    <s v="spaces"/>
  </r>
  <r>
    <n v="10373"/>
    <x v="0"/>
    <s v="US"/>
    <s v="USD"/>
    <n v="1488171540"/>
    <n v="1486661793"/>
    <x v="2997"/>
    <d v="2017-02-26T23:59:00"/>
    <b v="0"/>
    <n v="115"/>
    <b v="1"/>
    <s v="theater/spaces"/>
    <n v="1.0373000000000001"/>
    <n v="90.2"/>
    <x v="1"/>
    <s v="spaces"/>
  </r>
  <r>
    <n v="51514.5"/>
    <x v="0"/>
    <s v="US"/>
    <s v="USD"/>
    <n v="1402892700"/>
    <n v="1400474329"/>
    <x v="2998"/>
    <d v="2014-06-15T23:25:00"/>
    <b v="0"/>
    <n v="433"/>
    <b v="1"/>
    <s v="theater/spaces"/>
    <n v="1.0302899999999999"/>
    <n v="118.97113163972287"/>
    <x v="1"/>
    <s v="spaces"/>
  </r>
  <r>
    <n v="1605"/>
    <x v="0"/>
    <s v="US"/>
    <s v="USD"/>
    <n v="1488333600"/>
    <n v="1487094360"/>
    <x v="2999"/>
    <d v="2017-02-28T21:00:00"/>
    <b v="0"/>
    <n v="20"/>
    <b v="1"/>
    <s v="theater/spaces"/>
    <n v="1.1888888888888889"/>
    <n v="80.25"/>
    <x v="1"/>
    <s v="spaces"/>
  </r>
  <r>
    <n v="500"/>
    <x v="0"/>
    <s v="US"/>
    <s v="USD"/>
    <n v="1485885600"/>
    <n v="1484682670"/>
    <x v="3000"/>
    <d v="2017-01-31T13:00:00"/>
    <b v="0"/>
    <n v="8"/>
    <b v="1"/>
    <s v="theater/spaces"/>
    <n v="1"/>
    <n v="62.5"/>
    <x v="1"/>
    <s v="spaces"/>
  </r>
  <r>
    <n v="22991.01"/>
    <x v="0"/>
    <s v="US"/>
    <s v="USD"/>
    <n v="1468445382"/>
    <n v="1465853382"/>
    <x v="3001"/>
    <d v="2016-07-13T16:29:42"/>
    <b v="0"/>
    <n v="175"/>
    <b v="1"/>
    <s v="theater/spaces"/>
    <n v="3.1869988910451896"/>
    <n v="131.37719999999999"/>
    <x v="1"/>
    <s v="spaces"/>
  </r>
  <r>
    <n v="7595.43"/>
    <x v="0"/>
    <s v="US"/>
    <s v="USD"/>
    <n v="1356552252"/>
    <n v="1353960252"/>
    <x v="3002"/>
    <d v="2012-12-26T15:04:12"/>
    <b v="0"/>
    <n v="104"/>
    <b v="1"/>
    <s v="theater/spaces"/>
    <n v="1.0850614285714286"/>
    <n v="73.032980769230775"/>
    <x v="1"/>
    <s v="spaces"/>
  </r>
  <r>
    <n v="3035"/>
    <x v="0"/>
    <s v="US"/>
    <s v="USD"/>
    <n v="1456811940"/>
    <n v="1454098976"/>
    <x v="3003"/>
    <d v="2016-03-01T00:59:00"/>
    <b v="0"/>
    <n v="17"/>
    <b v="1"/>
    <s v="theater/spaces"/>
    <n v="1.0116666666666667"/>
    <n v="178.52941176470588"/>
    <x v="1"/>
    <s v="spaces"/>
  </r>
  <r>
    <n v="45126"/>
    <x v="0"/>
    <s v="US"/>
    <s v="USD"/>
    <n v="1416089324"/>
    <n v="1413493724"/>
    <x v="3004"/>
    <d v="2014-11-15T17:08:44"/>
    <b v="0"/>
    <n v="277"/>
    <b v="1"/>
    <s v="theater/spaces"/>
    <n v="1.12815"/>
    <n v="162.90974729241879"/>
    <x v="1"/>
    <s v="spaces"/>
  </r>
  <r>
    <n v="12772.6"/>
    <x v="0"/>
    <s v="US"/>
    <s v="USD"/>
    <n v="1412611905"/>
    <n v="1410019905"/>
    <x v="3005"/>
    <d v="2014-10-06T11:11:45"/>
    <b v="0"/>
    <n v="118"/>
    <b v="1"/>
    <s v="theater/spaces"/>
    <n v="1.2049622641509434"/>
    <n v="108.24237288135593"/>
    <x v="1"/>
    <s v="spaces"/>
  </r>
  <r>
    <n v="8620"/>
    <x v="0"/>
    <s v="CA"/>
    <s v="CAD"/>
    <n v="1418580591"/>
    <n v="1415988591"/>
    <x v="3006"/>
    <d v="2014-12-14T13:09:51"/>
    <b v="0"/>
    <n v="97"/>
    <b v="1"/>
    <s v="theater/spaces"/>
    <n v="1.0774999999999999"/>
    <n v="88.865979381443296"/>
    <x v="1"/>
    <s v="spaces"/>
  </r>
  <r>
    <n v="1080"/>
    <x v="0"/>
    <s v="US"/>
    <s v="USD"/>
    <n v="1429938683"/>
    <n v="1428124283"/>
    <x v="3007"/>
    <d v="2015-04-25T00:11:23"/>
    <b v="0"/>
    <n v="20"/>
    <b v="1"/>
    <s v="theater/spaces"/>
    <n v="1.8"/>
    <n v="54"/>
    <x v="1"/>
    <s v="spaces"/>
  </r>
  <r>
    <n v="3035"/>
    <x v="0"/>
    <s v="US"/>
    <s v="USD"/>
    <n v="1453352719"/>
    <n v="1450760719"/>
    <x v="3008"/>
    <d v="2016-01-21T00:05:19"/>
    <b v="0"/>
    <n v="26"/>
    <b v="1"/>
    <s v="theater/spaces"/>
    <n v="1.0116666666666667"/>
    <n v="116.73076923076923"/>
    <x v="1"/>
    <s v="spaces"/>
  </r>
  <r>
    <n v="29939"/>
    <x v="0"/>
    <s v="US"/>
    <s v="USD"/>
    <n v="1417012840"/>
    <n v="1414417240"/>
    <x v="3009"/>
    <d v="2014-11-26T09:40:40"/>
    <b v="0"/>
    <n v="128"/>
    <b v="1"/>
    <s v="theater/spaces"/>
    <n v="1.19756"/>
    <n v="233.8984375"/>
    <x v="1"/>
    <s v="spaces"/>
  </r>
  <r>
    <n v="2370"/>
    <x v="0"/>
    <s v="US"/>
    <s v="USD"/>
    <n v="1424548719"/>
    <n v="1419364719"/>
    <x v="3010"/>
    <d v="2015-02-21T14:58:39"/>
    <b v="0"/>
    <n v="15"/>
    <b v="1"/>
    <s v="theater/spaces"/>
    <n v="1.58"/>
    <n v="158"/>
    <x v="1"/>
    <s v="spaces"/>
  </r>
  <r>
    <n v="371"/>
    <x v="0"/>
    <s v="ES"/>
    <s v="EUR"/>
    <n v="1450911540"/>
    <n v="1448536516"/>
    <x v="3011"/>
    <d v="2015-12-23T17:59:00"/>
    <b v="0"/>
    <n v="25"/>
    <b v="1"/>
    <s v="theater/spaces"/>
    <n v="1.2366666666666666"/>
    <n v="14.84"/>
    <x v="1"/>
    <s v="spaces"/>
  </r>
  <r>
    <n v="4685"/>
    <x v="0"/>
    <s v="US"/>
    <s v="USD"/>
    <n v="1423587130"/>
    <n v="1421772730"/>
    <x v="3012"/>
    <d v="2015-02-10T11:52:10"/>
    <b v="0"/>
    <n v="55"/>
    <b v="1"/>
    <s v="theater/spaces"/>
    <n v="1.1712499999999999"/>
    <n v="85.181818181818187"/>
    <x v="1"/>
    <s v="spaces"/>
  </r>
  <r>
    <n v="15696"/>
    <x v="0"/>
    <s v="US"/>
    <s v="USD"/>
    <n v="1434917049"/>
    <n v="1432325049"/>
    <x v="3013"/>
    <d v="2015-06-21T15:04:09"/>
    <b v="0"/>
    <n v="107"/>
    <b v="1"/>
    <s v="theater/spaces"/>
    <n v="1.5696000000000001"/>
    <n v="146.69158878504672"/>
    <x v="1"/>
    <s v="spaces"/>
  </r>
  <r>
    <n v="28276"/>
    <x v="0"/>
    <s v="US"/>
    <s v="USD"/>
    <n v="1415163600"/>
    <n v="1412737080"/>
    <x v="3014"/>
    <d v="2014-11-05T00:00:00"/>
    <b v="0"/>
    <n v="557"/>
    <b v="1"/>
    <s v="theater/spaces"/>
    <n v="1.13104"/>
    <n v="50.764811490125673"/>
    <x v="1"/>
    <s v="spaces"/>
  </r>
  <r>
    <n v="3508"/>
    <x v="0"/>
    <s v="US"/>
    <s v="USD"/>
    <n v="1402459200"/>
    <n v="1401125238"/>
    <x v="3015"/>
    <d v="2014-06-10T23:00:00"/>
    <b v="0"/>
    <n v="40"/>
    <b v="1"/>
    <s v="theater/spaces"/>
    <n v="1.0317647058823529"/>
    <n v="87.7"/>
    <x v="1"/>
    <s v="spaces"/>
  </r>
  <r>
    <n v="8722"/>
    <x v="0"/>
    <s v="US"/>
    <s v="USD"/>
    <n v="1405688952"/>
    <n v="1400504952"/>
    <x v="3016"/>
    <d v="2014-07-18T08:09:12"/>
    <b v="0"/>
    <n v="36"/>
    <b v="1"/>
    <s v="theater/spaces"/>
    <n v="1.0261176470588236"/>
    <n v="242.27777777777777"/>
    <x v="1"/>
    <s v="spaces"/>
  </r>
  <r>
    <n v="23285"/>
    <x v="0"/>
    <s v="US"/>
    <s v="USD"/>
    <n v="1408566243"/>
    <n v="1405974243"/>
    <x v="3017"/>
    <d v="2014-08-20T15:24:03"/>
    <b v="0"/>
    <n v="159"/>
    <b v="1"/>
    <s v="theater/spaces"/>
    <n v="1.0584090909090909"/>
    <n v="146.44654088050314"/>
    <x v="1"/>
    <s v="spaces"/>
  </r>
  <r>
    <n v="4230"/>
    <x v="0"/>
    <s v="FR"/>
    <s v="EUR"/>
    <n v="1437429600"/>
    <n v="1433747376"/>
    <x v="3018"/>
    <d v="2015-07-20T17:00:00"/>
    <b v="0"/>
    <n v="41"/>
    <b v="1"/>
    <s v="theater/spaces"/>
    <n v="1.0071428571428571"/>
    <n v="103.17073170731707"/>
    <x v="1"/>
    <s v="spaces"/>
  </r>
  <r>
    <n v="18185"/>
    <x v="0"/>
    <s v="US"/>
    <s v="USD"/>
    <n v="1401159600"/>
    <n v="1398801620"/>
    <x v="3019"/>
    <d v="2014-05-26T22:00:00"/>
    <b v="0"/>
    <n v="226"/>
    <b v="1"/>
    <s v="theater/spaces"/>
    <n v="1.2123333333333333"/>
    <n v="80.464601769911511"/>
    <x v="1"/>
    <s v="spaces"/>
  </r>
  <r>
    <n v="7040"/>
    <x v="0"/>
    <s v="US"/>
    <s v="USD"/>
    <n v="1439583533"/>
    <n v="1434399533"/>
    <x v="3020"/>
    <d v="2015-08-14T15:18:53"/>
    <b v="0"/>
    <n v="30"/>
    <b v="1"/>
    <s v="theater/spaces"/>
    <n v="1.0057142857142858"/>
    <n v="234.66666666666666"/>
    <x v="1"/>
    <s v="spaces"/>
  </r>
  <r>
    <n v="5221"/>
    <x v="0"/>
    <s v="US"/>
    <s v="USD"/>
    <n v="1479794340"/>
    <n v="1476715869"/>
    <x v="3021"/>
    <d v="2016-11-22T00:59:00"/>
    <b v="0"/>
    <n v="103"/>
    <b v="1"/>
    <s v="theater/spaces"/>
    <n v="1.1602222222222223"/>
    <n v="50.689320388349515"/>
    <x v="1"/>
    <s v="spaces"/>
  </r>
  <r>
    <n v="10088"/>
    <x v="0"/>
    <s v="US"/>
    <s v="USD"/>
    <n v="1472338409"/>
    <n v="1468450409"/>
    <x v="3022"/>
    <d v="2016-08-27T17:53:29"/>
    <b v="0"/>
    <n v="62"/>
    <b v="1"/>
    <s v="theater/spaces"/>
    <n v="1.0087999999999999"/>
    <n v="162.70967741935485"/>
    <x v="1"/>
    <s v="spaces"/>
  </r>
  <r>
    <n v="721"/>
    <x v="0"/>
    <s v="GB"/>
    <s v="GBP"/>
    <n v="1434039186"/>
    <n v="1430151186"/>
    <x v="3023"/>
    <d v="2015-06-11T11:13:06"/>
    <b v="0"/>
    <n v="6"/>
    <b v="1"/>
    <s v="theater/spaces"/>
    <n v="1.03"/>
    <n v="120.16666666666667"/>
    <x v="1"/>
    <s v="spaces"/>
  </r>
  <r>
    <n v="12321"/>
    <x v="0"/>
    <s v="US"/>
    <s v="USD"/>
    <n v="1349567475"/>
    <n v="1346975475"/>
    <x v="3024"/>
    <d v="2012-10-06T18:51:15"/>
    <b v="0"/>
    <n v="182"/>
    <b v="1"/>
    <s v="theater/spaces"/>
    <n v="2.4641999999999999"/>
    <n v="67.697802197802204"/>
    <x v="1"/>
    <s v="spaces"/>
  </r>
  <r>
    <n v="7555"/>
    <x v="0"/>
    <s v="GB"/>
    <s v="GBP"/>
    <n v="1401465600"/>
    <n v="1399032813"/>
    <x v="3025"/>
    <d v="2014-05-30T11:00:00"/>
    <b v="0"/>
    <n v="145"/>
    <b v="1"/>
    <s v="theater/spaces"/>
    <n v="3.0219999999999998"/>
    <n v="52.103448275862071"/>
    <x v="1"/>
    <s v="spaces"/>
  </r>
  <r>
    <n v="1290"/>
    <x v="0"/>
    <s v="GB"/>
    <s v="GBP"/>
    <n v="1488538892"/>
    <n v="1487329292"/>
    <x v="3026"/>
    <d v="2017-03-03T06:01:32"/>
    <b v="0"/>
    <n v="25"/>
    <b v="1"/>
    <s v="theater/spaces"/>
    <n v="1.4333333333333333"/>
    <n v="51.6"/>
    <x v="1"/>
    <s v="spaces"/>
  </r>
  <r>
    <n v="52576"/>
    <x v="0"/>
    <s v="US"/>
    <s v="USD"/>
    <n v="1426866851"/>
    <n v="1424278451"/>
    <x v="3027"/>
    <d v="2015-03-20T10:54:11"/>
    <b v="0"/>
    <n v="320"/>
    <b v="1"/>
    <s v="theater/spaces"/>
    <n v="1.3144"/>
    <n v="164.3"/>
    <x v="1"/>
    <s v="spaces"/>
  </r>
  <r>
    <n v="8401"/>
    <x v="0"/>
    <s v="US"/>
    <s v="USD"/>
    <n v="1471242025"/>
    <n v="1468650025"/>
    <x v="3028"/>
    <d v="2016-08-15T01:20:25"/>
    <b v="0"/>
    <n v="99"/>
    <b v="1"/>
    <s v="theater/spaces"/>
    <n v="1.6801999999999999"/>
    <n v="84.858585858585855"/>
    <x v="1"/>
    <s v="spaces"/>
  </r>
  <r>
    <n v="32903"/>
    <x v="0"/>
    <s v="US"/>
    <s v="USD"/>
    <n v="1416285300"/>
    <n v="1413824447"/>
    <x v="3029"/>
    <d v="2014-11-17T23:35:00"/>
    <b v="0"/>
    <n v="348"/>
    <b v="1"/>
    <s v="theater/spaces"/>
    <n v="1.0967666666666667"/>
    <n v="94.548850574712645"/>
    <x v="1"/>
    <s v="spaces"/>
  </r>
  <r>
    <n v="1867"/>
    <x v="0"/>
    <s v="US"/>
    <s v="USD"/>
    <n v="1442426171"/>
    <n v="1439834171"/>
    <x v="3030"/>
    <d v="2015-09-16T12:56:11"/>
    <b v="0"/>
    <n v="41"/>
    <b v="1"/>
    <s v="theater/spaces"/>
    <n v="1.0668571428571429"/>
    <n v="45.536585365853661"/>
    <x v="1"/>
    <s v="spaces"/>
  </r>
  <r>
    <n v="1500"/>
    <x v="0"/>
    <s v="US"/>
    <s v="USD"/>
    <n v="1476479447"/>
    <n v="1471295447"/>
    <x v="3031"/>
    <d v="2016-10-14T16:10:47"/>
    <b v="0"/>
    <n v="29"/>
    <b v="1"/>
    <s v="theater/spaces"/>
    <n v="1"/>
    <n v="51.724137931034484"/>
    <x v="1"/>
    <s v="spaces"/>
  </r>
  <r>
    <n v="1272"/>
    <x v="0"/>
    <s v="US"/>
    <s v="USD"/>
    <n v="1441933459"/>
    <n v="1439341459"/>
    <x v="3032"/>
    <d v="2015-09-10T20:04:19"/>
    <b v="0"/>
    <n v="25"/>
    <b v="1"/>
    <s v="theater/spaces"/>
    <n v="1.272"/>
    <n v="50.88"/>
    <x v="1"/>
    <s v="spaces"/>
  </r>
  <r>
    <n v="4396"/>
    <x v="0"/>
    <s v="US"/>
    <s v="USD"/>
    <n v="1471487925"/>
    <n v="1468895925"/>
    <x v="3033"/>
    <d v="2016-08-17T21:38:45"/>
    <b v="0"/>
    <n v="23"/>
    <b v="1"/>
    <s v="theater/spaces"/>
    <n v="1.4653333333333334"/>
    <n v="191.13043478260869"/>
    <x v="1"/>
    <s v="spaces"/>
  </r>
  <r>
    <n v="112536"/>
    <x v="0"/>
    <s v="US"/>
    <s v="USD"/>
    <n v="1477972740"/>
    <n v="1475326255"/>
    <x v="3034"/>
    <d v="2016-10-31T22:59:00"/>
    <b v="0"/>
    <n v="1260"/>
    <b v="1"/>
    <s v="theater/spaces"/>
    <n v="1.1253599999999999"/>
    <n v="89.314285714285717"/>
    <x v="1"/>
    <s v="spaces"/>
  </r>
  <r>
    <n v="27196.71"/>
    <x v="0"/>
    <s v="US"/>
    <s v="USD"/>
    <n v="1367674009"/>
    <n v="1365082009"/>
    <x v="3035"/>
    <d v="2013-05-04T08:26:49"/>
    <b v="0"/>
    <n v="307"/>
    <b v="1"/>
    <s v="theater/spaces"/>
    <n v="1.0878684000000001"/>
    <n v="88.588631921824103"/>
    <x v="1"/>
    <s v="spaces"/>
  </r>
  <r>
    <n v="31683"/>
    <x v="0"/>
    <s v="US"/>
    <s v="USD"/>
    <n v="1376654340"/>
    <n v="1373568644"/>
    <x v="3036"/>
    <d v="2013-08-16T06:59:00"/>
    <b v="0"/>
    <n v="329"/>
    <b v="1"/>
    <s v="theater/spaces"/>
    <n v="1.26732"/>
    <n v="96.300911854103347"/>
    <x v="1"/>
    <s v="spaces"/>
  </r>
  <r>
    <n v="1066"/>
    <x v="0"/>
    <s v="US"/>
    <s v="USD"/>
    <n v="1285995540"/>
    <n v="1279574773"/>
    <x v="3037"/>
    <d v="2010-10-01T23:59:00"/>
    <b v="0"/>
    <n v="32"/>
    <b v="1"/>
    <s v="theater/spaces"/>
    <n v="2.1320000000000001"/>
    <n v="33.3125"/>
    <x v="1"/>
    <s v="spaces"/>
  </r>
  <r>
    <n v="1005"/>
    <x v="0"/>
    <s v="US"/>
    <s v="USD"/>
    <n v="1457071397"/>
    <n v="1451887397"/>
    <x v="3038"/>
    <d v="2016-03-04T01:03:17"/>
    <b v="0"/>
    <n v="27"/>
    <b v="1"/>
    <s v="theater/spaces"/>
    <n v="1.0049999999999999"/>
    <n v="37.222222222222221"/>
    <x v="1"/>
    <s v="spaces"/>
  </r>
  <r>
    <n v="21742.78"/>
    <x v="0"/>
    <s v="US"/>
    <s v="USD"/>
    <n v="1388303940"/>
    <n v="1386011038"/>
    <x v="3039"/>
    <d v="2013-12-29T02:59:00"/>
    <b v="0"/>
    <n v="236"/>
    <b v="1"/>
    <s v="theater/spaces"/>
    <n v="1.0871389999999999"/>
    <n v="92.130423728813554"/>
    <x v="1"/>
    <s v="spaces"/>
  </r>
  <r>
    <n v="3225"/>
    <x v="0"/>
    <s v="US"/>
    <s v="USD"/>
    <n v="1435359600"/>
    <n v="1434999621"/>
    <x v="3040"/>
    <d v="2015-06-26T18:00:00"/>
    <b v="0"/>
    <n v="42"/>
    <b v="1"/>
    <s v="theater/spaces"/>
    <n v="1.075"/>
    <n v="76.785714285714292"/>
    <x v="1"/>
    <s v="spaces"/>
  </r>
  <r>
    <n v="9170"/>
    <x v="0"/>
    <s v="US"/>
    <s v="USD"/>
    <n v="1453323048"/>
    <n v="1450731048"/>
    <x v="3041"/>
    <d v="2016-01-20T15:50:48"/>
    <b v="0"/>
    <n v="95"/>
    <b v="1"/>
    <s v="theater/spaces"/>
    <n v="1.1048192771084338"/>
    <n v="96.526315789473685"/>
    <x v="1"/>
    <s v="spaces"/>
  </r>
  <r>
    <n v="1920"/>
    <x v="0"/>
    <s v="GB"/>
    <s v="GBP"/>
    <n v="1444149047"/>
    <n v="1441557047"/>
    <x v="3042"/>
    <d v="2015-10-06T11:30:47"/>
    <b v="0"/>
    <n v="37"/>
    <b v="1"/>
    <s v="theater/spaces"/>
    <n v="1.28"/>
    <n v="51.891891891891895"/>
    <x v="1"/>
    <s v="spaces"/>
  </r>
  <r>
    <n v="16501"/>
    <x v="0"/>
    <s v="CA"/>
    <s v="CAD"/>
    <n v="1429152600"/>
    <n v="1426815699"/>
    <x v="3043"/>
    <d v="2015-04-15T21:50:00"/>
    <b v="0"/>
    <n v="128"/>
    <b v="1"/>
    <s v="theater/spaces"/>
    <n v="1.1000666666666667"/>
    <n v="128.9140625"/>
    <x v="1"/>
    <s v="spaces"/>
  </r>
  <r>
    <n v="13121"/>
    <x v="0"/>
    <s v="US"/>
    <s v="USD"/>
    <n v="1454433998"/>
    <n v="1453137998"/>
    <x v="3044"/>
    <d v="2016-02-02T12:26:38"/>
    <b v="0"/>
    <n v="156"/>
    <b v="1"/>
    <s v="theater/spaces"/>
    <n v="1.0934166666666667"/>
    <n v="84.108974358974365"/>
    <x v="1"/>
    <s v="spaces"/>
  </r>
  <r>
    <n v="5308.26"/>
    <x v="0"/>
    <s v="US"/>
    <s v="USD"/>
    <n v="1408679055"/>
    <n v="1406087055"/>
    <x v="3045"/>
    <d v="2014-08-21T22:44:15"/>
    <b v="0"/>
    <n v="64"/>
    <b v="1"/>
    <s v="theater/spaces"/>
    <n v="1.3270650000000002"/>
    <n v="82.941562500000003"/>
    <x v="1"/>
    <s v="spaces"/>
  </r>
  <r>
    <n v="15077"/>
    <x v="0"/>
    <s v="US"/>
    <s v="USD"/>
    <n v="1410324720"/>
    <n v="1407784586"/>
    <x v="3046"/>
    <d v="2014-09-09T23:52:00"/>
    <b v="0"/>
    <n v="58"/>
    <b v="1"/>
    <s v="theater/spaces"/>
    <n v="1.9084810126582279"/>
    <n v="259.94827586206895"/>
    <x v="1"/>
    <s v="spaces"/>
  </r>
  <r>
    <n v="745"/>
    <x v="0"/>
    <s v="US"/>
    <s v="USD"/>
    <n v="1461762960"/>
    <n v="1457999054"/>
    <x v="3047"/>
    <d v="2016-04-27T08:16:00"/>
    <b v="0"/>
    <n v="20"/>
    <b v="1"/>
    <s v="theater/spaces"/>
    <n v="1.49"/>
    <n v="37.25"/>
    <x v="1"/>
    <s v="spaces"/>
  </r>
  <r>
    <n v="8320"/>
    <x v="0"/>
    <s v="US"/>
    <s v="USD"/>
    <n v="1420060920"/>
    <n v="1417556262"/>
    <x v="3048"/>
    <d v="2014-12-31T16:22:00"/>
    <b v="0"/>
    <n v="47"/>
    <b v="1"/>
    <s v="theater/spaces"/>
    <n v="1.6639999999999999"/>
    <n v="177.02127659574469"/>
    <x v="1"/>
    <s v="spaces"/>
  </r>
  <r>
    <n v="4000"/>
    <x v="0"/>
    <s v="US"/>
    <s v="USD"/>
    <n v="1434241255"/>
    <n v="1431649255"/>
    <x v="3049"/>
    <d v="2015-06-13T19:20:55"/>
    <b v="0"/>
    <n v="54"/>
    <b v="1"/>
    <s v="theater/spaces"/>
    <n v="1.0666666666666667"/>
    <n v="74.074074074074076"/>
    <x v="1"/>
    <s v="spaces"/>
  </r>
  <r>
    <n v="636"/>
    <x v="0"/>
    <s v="US"/>
    <s v="USD"/>
    <n v="1462420960"/>
    <n v="1459828960"/>
    <x v="3050"/>
    <d v="2016-05-04T23:02:40"/>
    <b v="0"/>
    <n v="9"/>
    <b v="1"/>
    <s v="theater/spaces"/>
    <n v="1.06"/>
    <n v="70.666666666666671"/>
    <x v="1"/>
    <s v="spaces"/>
  </r>
  <r>
    <n v="827"/>
    <x v="2"/>
    <s v="GB"/>
    <s v="GBP"/>
    <n v="1486547945"/>
    <n v="1483955945"/>
    <x v="3051"/>
    <d v="2017-02-08T04:59:05"/>
    <b v="1"/>
    <n v="35"/>
    <b v="0"/>
    <s v="theater/spaces"/>
    <n v="0.23628571428571429"/>
    <n v="23.62857142857143"/>
    <x v="1"/>
    <s v="spaces"/>
  </r>
  <r>
    <n v="75"/>
    <x v="2"/>
    <s v="US"/>
    <s v="USD"/>
    <n v="1432828740"/>
    <n v="1430237094"/>
    <x v="3052"/>
    <d v="2015-05-28T10:59:00"/>
    <b v="0"/>
    <n v="2"/>
    <b v="0"/>
    <s v="theater/spaces"/>
    <n v="1.5E-3"/>
    <n v="37.5"/>
    <x v="1"/>
    <s v="spaces"/>
  </r>
  <r>
    <n v="40"/>
    <x v="2"/>
    <s v="US"/>
    <s v="USD"/>
    <n v="1412222340"/>
    <n v="1407781013"/>
    <x v="3053"/>
    <d v="2014-10-01T22:59:00"/>
    <b v="0"/>
    <n v="3"/>
    <b v="0"/>
    <s v="theater/spaces"/>
    <n v="4.0000000000000001E-3"/>
    <n v="13.333333333333334"/>
    <x v="1"/>
    <s v="spaces"/>
  </r>
  <r>
    <n v="0"/>
    <x v="2"/>
    <s v="US"/>
    <s v="USD"/>
    <n v="1425258240"/>
    <n v="1422043154"/>
    <x v="3054"/>
    <d v="2015-03-01T20:04:00"/>
    <b v="0"/>
    <n v="0"/>
    <b v="0"/>
    <s v="theater/spaces"/>
    <n v="0"/>
    <s v="-"/>
    <x v="1"/>
    <s v="spaces"/>
  </r>
  <r>
    <n v="1"/>
    <x v="2"/>
    <s v="US"/>
    <s v="USD"/>
    <n v="1420844390"/>
    <n v="1415660390"/>
    <x v="3055"/>
    <d v="2015-01-09T17:59:50"/>
    <b v="0"/>
    <n v="1"/>
    <b v="0"/>
    <s v="theater/spaces"/>
    <n v="5.0000000000000002E-5"/>
    <n v="1"/>
    <x v="1"/>
    <s v="spaces"/>
  </r>
  <r>
    <n v="0"/>
    <x v="2"/>
    <s v="US"/>
    <s v="USD"/>
    <n v="1412003784"/>
    <n v="1406819784"/>
    <x v="3056"/>
    <d v="2014-09-29T10:16:24"/>
    <b v="0"/>
    <n v="0"/>
    <b v="0"/>
    <s v="theater/spaces"/>
    <n v="0"/>
    <s v="-"/>
    <x v="1"/>
    <s v="spaces"/>
  </r>
  <r>
    <n v="0"/>
    <x v="2"/>
    <s v="GB"/>
    <s v="GBP"/>
    <n v="1459694211"/>
    <n v="1457105811"/>
    <x v="3057"/>
    <d v="2016-04-03T09:36:51"/>
    <b v="0"/>
    <n v="0"/>
    <b v="0"/>
    <s v="theater/spaces"/>
    <n v="0"/>
    <s v="-"/>
    <x v="1"/>
    <s v="spaces"/>
  </r>
  <r>
    <n v="3"/>
    <x v="2"/>
    <s v="IT"/>
    <s v="EUR"/>
    <n v="1463734740"/>
    <n v="1459414740"/>
    <x v="3058"/>
    <d v="2016-05-20T03:59:00"/>
    <b v="0"/>
    <n v="3"/>
    <b v="0"/>
    <s v="theater/spaces"/>
    <n v="1.6666666666666666E-4"/>
    <n v="1"/>
    <x v="1"/>
    <s v="spaces"/>
  </r>
  <r>
    <n v="451"/>
    <x v="2"/>
    <s v="US"/>
    <s v="USD"/>
    <n v="1407536846"/>
    <n v="1404944846"/>
    <x v="3059"/>
    <d v="2014-08-08T17:27:26"/>
    <b v="0"/>
    <n v="11"/>
    <b v="0"/>
    <s v="theater/spaces"/>
    <n v="3.0066666666666665E-2"/>
    <n v="41"/>
    <x v="1"/>
    <s v="spaces"/>
  </r>
  <r>
    <n v="335"/>
    <x v="2"/>
    <s v="US"/>
    <s v="USD"/>
    <n v="1443422134"/>
    <n v="1440830134"/>
    <x v="3060"/>
    <d v="2015-09-28T01:35:34"/>
    <b v="0"/>
    <n v="6"/>
    <b v="0"/>
    <s v="theater/spaces"/>
    <n v="1.5227272727272728E-3"/>
    <n v="55.833333333333336"/>
    <x v="1"/>
    <s v="spaces"/>
  </r>
  <r>
    <n v="0"/>
    <x v="2"/>
    <s v="US"/>
    <s v="USD"/>
    <n v="1407955748"/>
    <n v="1405363748"/>
    <x v="3061"/>
    <d v="2014-08-13T13:49:08"/>
    <b v="0"/>
    <n v="0"/>
    <b v="0"/>
    <s v="theater/spaces"/>
    <n v="0"/>
    <s v="-"/>
    <x v="1"/>
    <s v="spaces"/>
  </r>
  <r>
    <n v="6684"/>
    <x v="2"/>
    <s v="US"/>
    <s v="USD"/>
    <n v="1443636000"/>
    <n v="1441111892"/>
    <x v="3062"/>
    <d v="2015-09-30T13:00:00"/>
    <b v="0"/>
    <n v="67"/>
    <b v="0"/>
    <s v="theater/spaces"/>
    <n v="0.66839999999999999"/>
    <n v="99.761194029850742"/>
    <x v="1"/>
    <s v="spaces"/>
  </r>
  <r>
    <n v="587"/>
    <x v="2"/>
    <s v="US"/>
    <s v="USD"/>
    <n v="1477174138"/>
    <n v="1474150138"/>
    <x v="3063"/>
    <d v="2016-10-22T17:08:58"/>
    <b v="0"/>
    <n v="23"/>
    <b v="0"/>
    <s v="theater/spaces"/>
    <n v="0.19566666666666666"/>
    <n v="25.521739130434781"/>
    <x v="1"/>
    <s v="spaces"/>
  </r>
  <r>
    <n v="8471"/>
    <x v="2"/>
    <s v="US"/>
    <s v="USD"/>
    <n v="1448175540"/>
    <n v="1445483246"/>
    <x v="3064"/>
    <d v="2015-11-22T01:59:00"/>
    <b v="0"/>
    <n v="72"/>
    <b v="0"/>
    <s v="theater/spaces"/>
    <n v="0.11294666666666667"/>
    <n v="117.65277777777777"/>
    <x v="1"/>
    <s v="spaces"/>
  </r>
  <r>
    <n v="10"/>
    <x v="2"/>
    <s v="US"/>
    <s v="USD"/>
    <n v="1406683172"/>
    <n v="1404523172"/>
    <x v="3065"/>
    <d v="2014-07-29T20:19:32"/>
    <b v="0"/>
    <n v="2"/>
    <b v="0"/>
    <s v="theater/spaces"/>
    <n v="4.0000000000000002E-4"/>
    <n v="5"/>
    <x v="1"/>
    <s v="spaces"/>
  </r>
  <r>
    <n v="41950"/>
    <x v="2"/>
    <s v="AU"/>
    <s v="AUD"/>
    <n v="1468128537"/>
    <n v="1465536537"/>
    <x v="3066"/>
    <d v="2016-07-10T00:28:57"/>
    <b v="0"/>
    <n v="15"/>
    <b v="0"/>
    <s v="theater/spaces"/>
    <n v="0.11985714285714286"/>
    <n v="2796.6666666666665"/>
    <x v="1"/>
    <s v="spaces"/>
  </r>
  <r>
    <n v="200"/>
    <x v="2"/>
    <s v="NZ"/>
    <s v="NZD"/>
    <n v="1441837879"/>
    <n v="1439245879"/>
    <x v="3067"/>
    <d v="2015-09-09T17:31:19"/>
    <b v="0"/>
    <n v="1"/>
    <b v="0"/>
    <s v="theater/spaces"/>
    <n v="2.5000000000000001E-2"/>
    <n v="200"/>
    <x v="1"/>
    <s v="spaces"/>
  </r>
  <r>
    <n v="175"/>
    <x v="2"/>
    <s v="US"/>
    <s v="USD"/>
    <n v="1445013352"/>
    <n v="1442421352"/>
    <x v="3068"/>
    <d v="2015-10-16T11:35:52"/>
    <b v="0"/>
    <n v="2"/>
    <b v="0"/>
    <s v="theater/spaces"/>
    <n v="6.9999999999999999E-4"/>
    <n v="87.5"/>
    <x v="1"/>
    <s v="spaces"/>
  </r>
  <r>
    <n v="141"/>
    <x v="2"/>
    <s v="US"/>
    <s v="USD"/>
    <n v="1418587234"/>
    <n v="1415995234"/>
    <x v="3069"/>
    <d v="2014-12-14T15:00:34"/>
    <b v="0"/>
    <n v="7"/>
    <b v="0"/>
    <s v="theater/spaces"/>
    <n v="0.14099999999999999"/>
    <n v="20.142857142857142"/>
    <x v="1"/>
    <s v="spaces"/>
  </r>
  <r>
    <n v="334"/>
    <x v="2"/>
    <s v="GB"/>
    <s v="GBP"/>
    <n v="1481132169"/>
    <n v="1479317769"/>
    <x v="3070"/>
    <d v="2016-12-07T12:36:09"/>
    <b v="0"/>
    <n v="16"/>
    <b v="0"/>
    <s v="theater/spaces"/>
    <n v="3.3399999999999999E-2"/>
    <n v="20.875"/>
    <x v="1"/>
    <s v="spaces"/>
  </r>
  <r>
    <n v="7173"/>
    <x v="2"/>
    <s v="US"/>
    <s v="USD"/>
    <n v="1429595940"/>
    <n v="1428082481"/>
    <x v="3071"/>
    <d v="2015-04-21T00:59:00"/>
    <b v="0"/>
    <n v="117"/>
    <b v="0"/>
    <s v="theater/spaces"/>
    <n v="0.59775"/>
    <n v="61.307692307692307"/>
    <x v="1"/>
    <s v="spaces"/>
  </r>
  <r>
    <n v="2"/>
    <x v="2"/>
    <s v="US"/>
    <s v="USD"/>
    <n v="1477791960"/>
    <n v="1476549262"/>
    <x v="3072"/>
    <d v="2016-10-29T20:46:00"/>
    <b v="0"/>
    <n v="2"/>
    <b v="0"/>
    <s v="theater/spaces"/>
    <n v="1.6666666666666666E-4"/>
    <n v="1"/>
    <x v="1"/>
    <s v="spaces"/>
  </r>
  <r>
    <n v="645"/>
    <x v="2"/>
    <s v="US"/>
    <s v="USD"/>
    <n v="1434309540"/>
    <n v="1429287900"/>
    <x v="3073"/>
    <d v="2015-06-14T14:19:00"/>
    <b v="0"/>
    <n v="7"/>
    <b v="0"/>
    <s v="theater/spaces"/>
    <n v="2.3035714285714285E-4"/>
    <n v="92.142857142857139"/>
    <x v="1"/>
    <s v="spaces"/>
  </r>
  <r>
    <n v="22"/>
    <x v="2"/>
    <s v="FR"/>
    <s v="EUR"/>
    <n v="1457617359"/>
    <n v="1455025359"/>
    <x v="3074"/>
    <d v="2016-03-10T08:42:39"/>
    <b v="0"/>
    <n v="3"/>
    <b v="0"/>
    <s v="theater/spaces"/>
    <n v="8.8000000000000003E-4"/>
    <n v="7.333333333333333"/>
    <x v="1"/>
    <s v="spaces"/>
  </r>
  <r>
    <n v="1296"/>
    <x v="2"/>
    <s v="US"/>
    <s v="USD"/>
    <n v="1471573640"/>
    <n v="1467253640"/>
    <x v="3075"/>
    <d v="2016-08-18T21:27:20"/>
    <b v="0"/>
    <n v="20"/>
    <b v="0"/>
    <s v="theater/spaces"/>
    <n v="8.6400000000000005E-2"/>
    <n v="64.8"/>
    <x v="1"/>
    <s v="spaces"/>
  </r>
  <r>
    <n v="1506"/>
    <x v="2"/>
    <s v="US"/>
    <s v="USD"/>
    <n v="1444405123"/>
    <n v="1439221123"/>
    <x v="3076"/>
    <d v="2015-10-09T10:38:43"/>
    <b v="0"/>
    <n v="50"/>
    <b v="0"/>
    <s v="theater/spaces"/>
    <n v="0.15060000000000001"/>
    <n v="30.12"/>
    <x v="1"/>
    <s v="spaces"/>
  </r>
  <r>
    <n v="105"/>
    <x v="2"/>
    <s v="CA"/>
    <s v="CAD"/>
    <n v="1488495478"/>
    <n v="1485903478"/>
    <x v="3077"/>
    <d v="2017-03-02T17:57:58"/>
    <b v="0"/>
    <n v="2"/>
    <b v="0"/>
    <s v="theater/spaces"/>
    <n v="4.7727272727272731E-3"/>
    <n v="52.5"/>
    <x v="1"/>
    <s v="spaces"/>
  </r>
  <r>
    <n v="71"/>
    <x v="2"/>
    <s v="US"/>
    <s v="USD"/>
    <n v="1424920795"/>
    <n v="1422328795"/>
    <x v="3078"/>
    <d v="2015-02-25T22:19:55"/>
    <b v="0"/>
    <n v="3"/>
    <b v="0"/>
    <s v="theater/spaces"/>
    <n v="1.1833333333333333E-3"/>
    <n v="23.666666666666668"/>
    <x v="1"/>
    <s v="spaces"/>
  </r>
  <r>
    <n v="11226"/>
    <x v="2"/>
    <s v="US"/>
    <s v="USD"/>
    <n v="1427040435"/>
    <n v="1424452035"/>
    <x v="3079"/>
    <d v="2015-03-22T11:07:15"/>
    <b v="0"/>
    <n v="27"/>
    <b v="0"/>
    <s v="theater/spaces"/>
    <n v="8.4173998587352451E-3"/>
    <n v="415.77777777777777"/>
    <x v="1"/>
    <s v="spaces"/>
  </r>
  <r>
    <n v="376"/>
    <x v="2"/>
    <s v="US"/>
    <s v="USD"/>
    <n v="1419644444"/>
    <n v="1414456844"/>
    <x v="3080"/>
    <d v="2014-12-26T20:40:44"/>
    <b v="0"/>
    <n v="7"/>
    <b v="0"/>
    <s v="theater/spaces"/>
    <n v="1.8799999999999999E-4"/>
    <n v="53.714285714285715"/>
    <x v="1"/>
    <s v="spaces"/>
  </r>
  <r>
    <n v="2103"/>
    <x v="2"/>
    <s v="US"/>
    <s v="USD"/>
    <n v="1442722891"/>
    <n v="1440130891"/>
    <x v="3081"/>
    <d v="2015-09-19T23:21:31"/>
    <b v="0"/>
    <n v="5"/>
    <b v="0"/>
    <s v="theater/spaces"/>
    <n v="2.1029999999999998E-3"/>
    <n v="420.6"/>
    <x v="1"/>
    <s v="spaces"/>
  </r>
  <r>
    <n v="0"/>
    <x v="2"/>
    <s v="US"/>
    <s v="USD"/>
    <n v="1447628946"/>
    <n v="1445033346"/>
    <x v="3082"/>
    <d v="2015-11-15T18:09:06"/>
    <b v="0"/>
    <n v="0"/>
    <b v="0"/>
    <s v="theater/spaces"/>
    <n v="0"/>
    <s v="-"/>
    <x v="1"/>
    <s v="spaces"/>
  </r>
  <r>
    <n v="56"/>
    <x v="2"/>
    <s v="US"/>
    <s v="USD"/>
    <n v="1409547600"/>
    <n v="1406986278"/>
    <x v="3083"/>
    <d v="2014-09-01T00:00:00"/>
    <b v="0"/>
    <n v="3"/>
    <b v="0"/>
    <s v="theater/spaces"/>
    <n v="2.8E-3"/>
    <n v="18.666666666666668"/>
    <x v="1"/>
    <s v="spaces"/>
  </r>
  <r>
    <n v="470"/>
    <x v="2"/>
    <s v="US"/>
    <s v="USD"/>
    <n v="1430851680"/>
    <n v="1428340931"/>
    <x v="3084"/>
    <d v="2015-05-05T13:48:00"/>
    <b v="0"/>
    <n v="6"/>
    <b v="0"/>
    <s v="theater/spaces"/>
    <n v="0.11579206701157921"/>
    <n v="78.333333333333329"/>
    <x v="1"/>
    <s v="spaces"/>
  </r>
  <r>
    <n v="610"/>
    <x v="2"/>
    <s v="US"/>
    <s v="USD"/>
    <n v="1443561159"/>
    <n v="1440969159"/>
    <x v="3085"/>
    <d v="2015-09-29T16:12:39"/>
    <b v="0"/>
    <n v="9"/>
    <b v="0"/>
    <s v="theater/spaces"/>
    <n v="2.4400000000000002E-2"/>
    <n v="67.777777777777771"/>
    <x v="1"/>
    <s v="spaces"/>
  </r>
  <r>
    <n v="50"/>
    <x v="2"/>
    <s v="IT"/>
    <s v="EUR"/>
    <n v="1439827559"/>
    <n v="1434643559"/>
    <x v="3086"/>
    <d v="2015-08-17T11:05:59"/>
    <b v="0"/>
    <n v="3"/>
    <b v="0"/>
    <s v="theater/spaces"/>
    <n v="2.5000000000000001E-3"/>
    <n v="16.666666666666668"/>
    <x v="1"/>
    <s v="spaces"/>
  </r>
  <r>
    <n v="125"/>
    <x v="2"/>
    <s v="US"/>
    <s v="USD"/>
    <n v="1482294990"/>
    <n v="1477107390"/>
    <x v="3087"/>
    <d v="2016-12-20T23:36:30"/>
    <b v="0"/>
    <n v="2"/>
    <b v="0"/>
    <s v="theater/spaces"/>
    <n v="6.2500000000000003E-3"/>
    <n v="62.5"/>
    <x v="1"/>
    <s v="spaces"/>
  </r>
  <r>
    <n v="126"/>
    <x v="2"/>
    <s v="US"/>
    <s v="USD"/>
    <n v="1420724460"/>
    <n v="1418046247"/>
    <x v="3088"/>
    <d v="2015-01-08T08:41:00"/>
    <b v="0"/>
    <n v="3"/>
    <b v="0"/>
    <s v="theater/spaces"/>
    <n v="1.9384615384615384E-3"/>
    <n v="42"/>
    <x v="1"/>
    <s v="spaces"/>
  </r>
  <r>
    <n v="5854"/>
    <x v="2"/>
    <s v="US"/>
    <s v="USD"/>
    <n v="1468029540"/>
    <n v="1465304483"/>
    <x v="3089"/>
    <d v="2016-07-08T20:59:00"/>
    <b v="0"/>
    <n v="45"/>
    <b v="0"/>
    <s v="theater/spaces"/>
    <n v="0.23416000000000001"/>
    <n v="130.0888888888889"/>
    <x v="1"/>
    <s v="spaces"/>
  </r>
  <r>
    <n v="11432"/>
    <x v="2"/>
    <s v="US"/>
    <s v="USD"/>
    <n v="1430505545"/>
    <n v="1425325145"/>
    <x v="3090"/>
    <d v="2015-05-01T13:39:05"/>
    <b v="0"/>
    <n v="9"/>
    <b v="0"/>
    <s v="theater/spaces"/>
    <n v="5.080888888888889E-2"/>
    <n v="1270.2222222222222"/>
    <x v="1"/>
    <s v="spaces"/>
  </r>
  <r>
    <n v="796"/>
    <x v="2"/>
    <s v="US"/>
    <s v="USD"/>
    <n v="1471214743"/>
    <n v="1468622743"/>
    <x v="3091"/>
    <d v="2016-08-14T17:45:43"/>
    <b v="0"/>
    <n v="9"/>
    <b v="0"/>
    <s v="theater/spaces"/>
    <n v="0.15920000000000001"/>
    <n v="88.444444444444443"/>
    <x v="1"/>
    <s v="spaces"/>
  </r>
  <r>
    <n v="1183.19"/>
    <x v="2"/>
    <s v="US"/>
    <s v="USD"/>
    <n v="1444946400"/>
    <n v="1441723912"/>
    <x v="3092"/>
    <d v="2015-10-15T17:00:00"/>
    <b v="0"/>
    <n v="21"/>
    <b v="0"/>
    <s v="theater/spaces"/>
    <n v="1.1831900000000001E-2"/>
    <n v="56.342380952380957"/>
    <x v="1"/>
    <s v="spaces"/>
  </r>
  <r>
    <n v="910"/>
    <x v="2"/>
    <s v="CA"/>
    <s v="CAD"/>
    <n v="1401595140"/>
    <n v="1398980941"/>
    <x v="3093"/>
    <d v="2014-05-31T22:59:00"/>
    <b v="0"/>
    <n v="17"/>
    <b v="0"/>
    <s v="theater/spaces"/>
    <n v="0.22750000000000001"/>
    <n v="53.529411764705884"/>
    <x v="1"/>
    <s v="spaces"/>
  </r>
  <r>
    <n v="25"/>
    <x v="2"/>
    <s v="US"/>
    <s v="USD"/>
    <n v="1442775956"/>
    <n v="1437591956"/>
    <x v="3094"/>
    <d v="2015-09-20T14:05:56"/>
    <b v="0"/>
    <n v="1"/>
    <b v="0"/>
    <s v="theater/spaces"/>
    <n v="2.5000000000000001E-4"/>
    <n v="25"/>
    <x v="1"/>
    <s v="spaces"/>
  </r>
  <r>
    <n v="50"/>
    <x v="2"/>
    <s v="US"/>
    <s v="USD"/>
    <n v="1470011780"/>
    <n v="1464827780"/>
    <x v="3095"/>
    <d v="2016-07-31T19:36:20"/>
    <b v="0"/>
    <n v="1"/>
    <b v="0"/>
    <s v="theater/spaces"/>
    <n v="3.351206434316354E-3"/>
    <n v="50"/>
    <x v="1"/>
    <s v="spaces"/>
  </r>
  <r>
    <n v="795"/>
    <x v="2"/>
    <s v="US"/>
    <s v="USD"/>
    <n v="1432151326"/>
    <n v="1429559326"/>
    <x v="3096"/>
    <d v="2015-05-20T14:48:46"/>
    <b v="0"/>
    <n v="14"/>
    <b v="0"/>
    <s v="theater/spaces"/>
    <n v="3.9750000000000001E-2"/>
    <n v="56.785714285714285"/>
    <x v="1"/>
    <s v="spaces"/>
  </r>
  <r>
    <n v="1715"/>
    <x v="2"/>
    <s v="GB"/>
    <s v="GBP"/>
    <n v="1475848800"/>
    <n v="1474027501"/>
    <x v="3097"/>
    <d v="2016-10-07T09:00:00"/>
    <b v="0"/>
    <n v="42"/>
    <b v="0"/>
    <s v="theater/spaces"/>
    <n v="0.17150000000000001"/>
    <n v="40.833333333333336"/>
    <x v="1"/>
    <s v="spaces"/>
  </r>
  <r>
    <n v="1758"/>
    <x v="2"/>
    <s v="US"/>
    <s v="USD"/>
    <n v="1454890620"/>
    <n v="1450724449"/>
    <x v="3098"/>
    <d v="2016-02-07T19:17:00"/>
    <b v="0"/>
    <n v="27"/>
    <b v="0"/>
    <s v="theater/spaces"/>
    <n v="3.608004104669061E-2"/>
    <n v="65.111111111111114"/>
    <x v="1"/>
    <s v="spaces"/>
  </r>
  <r>
    <n v="278"/>
    <x v="2"/>
    <s v="US"/>
    <s v="USD"/>
    <n v="1455251591"/>
    <n v="1452659591"/>
    <x v="3099"/>
    <d v="2016-02-11T23:33:11"/>
    <b v="0"/>
    <n v="5"/>
    <b v="0"/>
    <s v="theater/spaces"/>
    <n v="0.13900000000000001"/>
    <n v="55.6"/>
    <x v="1"/>
    <s v="spaces"/>
  </r>
  <r>
    <n v="1827"/>
    <x v="2"/>
    <s v="US"/>
    <s v="USD"/>
    <n v="1413816975"/>
    <n v="1411224975"/>
    <x v="3100"/>
    <d v="2014-10-20T09:56:15"/>
    <b v="0"/>
    <n v="13"/>
    <b v="0"/>
    <s v="theater/spaces"/>
    <n v="0.15225"/>
    <n v="140.53846153846155"/>
    <x v="1"/>
    <s v="spaces"/>
  </r>
  <r>
    <n v="300"/>
    <x v="2"/>
    <s v="FR"/>
    <s v="EUR"/>
    <n v="1437033360"/>
    <n v="1434445937"/>
    <x v="3101"/>
    <d v="2015-07-16T02:56:00"/>
    <b v="0"/>
    <n v="12"/>
    <b v="0"/>
    <s v="theater/spaces"/>
    <n v="0.12"/>
    <n v="25"/>
    <x v="1"/>
    <s v="spaces"/>
  </r>
  <r>
    <n v="6258"/>
    <x v="2"/>
    <s v="GB"/>
    <s v="GBP"/>
    <n v="1471939818"/>
    <n v="1467619818"/>
    <x v="3102"/>
    <d v="2016-08-23T03:10:18"/>
    <b v="0"/>
    <n v="90"/>
    <b v="0"/>
    <s v="theater/spaces"/>
    <n v="0.391125"/>
    <n v="69.533333333333331"/>
    <x v="1"/>
    <s v="spaces"/>
  </r>
  <r>
    <n v="11"/>
    <x v="2"/>
    <s v="US"/>
    <s v="USD"/>
    <n v="1434080706"/>
    <n v="1428896706"/>
    <x v="3103"/>
    <d v="2015-06-11T22:45:06"/>
    <b v="0"/>
    <n v="2"/>
    <b v="0"/>
    <s v="theater/spaces"/>
    <n v="2.6829268292682929E-3"/>
    <n v="5.5"/>
    <x v="1"/>
    <s v="spaces"/>
  </r>
  <r>
    <n v="1185"/>
    <x v="2"/>
    <s v="AU"/>
    <s v="AUD"/>
    <n v="1422928800"/>
    <n v="1420235311"/>
    <x v="3104"/>
    <d v="2015-02-02T21:00:00"/>
    <b v="0"/>
    <n v="5"/>
    <b v="0"/>
    <s v="theater/spaces"/>
    <n v="0.29625000000000001"/>
    <n v="237"/>
    <x v="1"/>
    <s v="spaces"/>
  </r>
  <r>
    <n v="2476"/>
    <x v="2"/>
    <s v="US"/>
    <s v="USD"/>
    <n v="1413694800"/>
    <n v="1408986916"/>
    <x v="3105"/>
    <d v="2014-10-19T00:00:00"/>
    <b v="0"/>
    <n v="31"/>
    <b v="0"/>
    <s v="theater/spaces"/>
    <n v="0.4236099230111206"/>
    <n v="79.870967741935488"/>
    <x v="1"/>
    <s v="spaces"/>
  </r>
  <r>
    <n v="41"/>
    <x v="2"/>
    <s v="GB"/>
    <s v="GBP"/>
    <n v="1442440800"/>
    <n v="1440497876"/>
    <x v="3106"/>
    <d v="2015-09-16T17:00:00"/>
    <b v="0"/>
    <n v="4"/>
    <b v="0"/>
    <s v="theater/spaces"/>
    <n v="4.1000000000000002E-2"/>
    <n v="10.25"/>
    <x v="1"/>
    <s v="spaces"/>
  </r>
  <r>
    <n v="7905"/>
    <x v="2"/>
    <s v="US"/>
    <s v="USD"/>
    <n v="1431372751"/>
    <n v="1430767951"/>
    <x v="3107"/>
    <d v="2015-05-11T14:32:31"/>
    <b v="0"/>
    <n v="29"/>
    <b v="0"/>
    <s v="theater/spaces"/>
    <n v="0.197625"/>
    <n v="272.58620689655174"/>
    <x v="1"/>
    <s v="spaces"/>
  </r>
  <r>
    <n v="26"/>
    <x v="2"/>
    <s v="US"/>
    <s v="USD"/>
    <n v="1430234394"/>
    <n v="1425053994"/>
    <x v="3108"/>
    <d v="2015-04-28T10:19:54"/>
    <b v="0"/>
    <n v="2"/>
    <b v="0"/>
    <s v="theater/spaces"/>
    <n v="5.1999999999999995E-4"/>
    <n v="13"/>
    <x v="1"/>
    <s v="spaces"/>
  </r>
  <r>
    <n v="6633"/>
    <x v="2"/>
    <s v="US"/>
    <s v="USD"/>
    <n v="1409194810"/>
    <n v="1406170810"/>
    <x v="3109"/>
    <d v="2014-08-27T22:00:10"/>
    <b v="0"/>
    <n v="114"/>
    <b v="0"/>
    <s v="theater/spaces"/>
    <n v="0.25030188679245285"/>
    <n v="58.184210526315788"/>
    <x v="1"/>
    <s v="spaces"/>
  </r>
  <r>
    <n v="10"/>
    <x v="2"/>
    <s v="US"/>
    <s v="USD"/>
    <n v="1487465119"/>
    <n v="1484009119"/>
    <x v="3110"/>
    <d v="2017-02-18T19:45:19"/>
    <b v="0"/>
    <n v="1"/>
    <b v="0"/>
    <s v="theater/spaces"/>
    <n v="4.0000000000000002E-4"/>
    <n v="10"/>
    <x v="1"/>
    <s v="spaces"/>
  </r>
  <r>
    <n v="5328"/>
    <x v="2"/>
    <s v="US"/>
    <s v="USD"/>
    <n v="1412432220"/>
    <n v="1409753820"/>
    <x v="3111"/>
    <d v="2014-10-04T09:17:00"/>
    <b v="0"/>
    <n v="76"/>
    <b v="0"/>
    <s v="theater/spaces"/>
    <n v="0.26640000000000003"/>
    <n v="70.10526315789474"/>
    <x v="1"/>
    <s v="spaces"/>
  </r>
  <r>
    <n v="521"/>
    <x v="2"/>
    <s v="US"/>
    <s v="USD"/>
    <n v="1477968934"/>
    <n v="1472784934"/>
    <x v="3112"/>
    <d v="2016-10-31T21:55:34"/>
    <b v="0"/>
    <n v="9"/>
    <b v="0"/>
    <s v="theater/spaces"/>
    <n v="4.7363636363636365E-2"/>
    <n v="57.888888888888886"/>
    <x v="1"/>
    <s v="spaces"/>
  </r>
  <r>
    <n v="4635"/>
    <x v="2"/>
    <s v="US"/>
    <s v="USD"/>
    <n v="1429291982"/>
    <n v="1426699982"/>
    <x v="3113"/>
    <d v="2015-04-17T12:33:02"/>
    <b v="0"/>
    <n v="37"/>
    <b v="0"/>
    <s v="theater/spaces"/>
    <n v="4.2435339894712751E-2"/>
    <n v="125.27027027027027"/>
    <x v="1"/>
    <s v="spaces"/>
  </r>
  <r>
    <n v="0"/>
    <x v="2"/>
    <s v="US"/>
    <s v="USD"/>
    <n v="1411312250"/>
    <n v="1406128250"/>
    <x v="3114"/>
    <d v="2014-09-21T10:10:50"/>
    <b v="0"/>
    <n v="0"/>
    <b v="0"/>
    <s v="theater/spaces"/>
    <n v="0"/>
    <s v="-"/>
    <x v="1"/>
    <s v="spaces"/>
  </r>
  <r>
    <n v="300"/>
    <x v="2"/>
    <s v="SE"/>
    <s v="SEK"/>
    <n v="1465123427"/>
    <n v="1462531427"/>
    <x v="3115"/>
    <d v="2016-06-05T05:43:47"/>
    <b v="0"/>
    <n v="1"/>
    <b v="0"/>
    <s v="theater/spaces"/>
    <n v="0.03"/>
    <n v="300"/>
    <x v="1"/>
    <s v="spaces"/>
  </r>
  <r>
    <n v="430"/>
    <x v="2"/>
    <s v="US"/>
    <s v="USD"/>
    <n v="1427890925"/>
    <n v="1426681325"/>
    <x v="3116"/>
    <d v="2015-04-01T07:22:05"/>
    <b v="0"/>
    <n v="10"/>
    <b v="0"/>
    <s v="theater/spaces"/>
    <n v="0.57333333333333336"/>
    <n v="43"/>
    <x v="1"/>
    <s v="spaces"/>
  </r>
  <r>
    <n v="1"/>
    <x v="2"/>
    <s v="GB"/>
    <s v="GBP"/>
    <n v="1464354720"/>
    <n v="1463648360"/>
    <x v="3117"/>
    <d v="2016-05-27T08:12:00"/>
    <b v="0"/>
    <n v="1"/>
    <b v="0"/>
    <s v="theater/spaces"/>
    <n v="1E-3"/>
    <n v="1"/>
    <x v="1"/>
    <s v="spaces"/>
  </r>
  <r>
    <n v="1550"/>
    <x v="2"/>
    <s v="SE"/>
    <s v="SEK"/>
    <n v="1467473723"/>
    <n v="1465832123"/>
    <x v="3118"/>
    <d v="2016-07-02T10:35:23"/>
    <b v="0"/>
    <n v="2"/>
    <b v="0"/>
    <s v="theater/spaces"/>
    <n v="3.0999999999999999E-3"/>
    <n v="775"/>
    <x v="1"/>
    <s v="spaces"/>
  </r>
  <r>
    <n v="5"/>
    <x v="2"/>
    <s v="US"/>
    <s v="USD"/>
    <n v="1427414732"/>
    <n v="1424826332"/>
    <x v="3119"/>
    <d v="2015-03-26T19:05:32"/>
    <b v="0"/>
    <n v="1"/>
    <b v="0"/>
    <s v="theater/spaces"/>
    <n v="5.0000000000000001E-4"/>
    <n v="5"/>
    <x v="1"/>
    <s v="spaces"/>
  </r>
  <r>
    <n v="128"/>
    <x v="2"/>
    <s v="NL"/>
    <s v="EUR"/>
    <n v="1462484196"/>
    <n v="1457303796"/>
    <x v="3120"/>
    <d v="2016-05-05T16:36:36"/>
    <b v="0"/>
    <n v="10"/>
    <b v="0"/>
    <s v="theater/spaces"/>
    <n v="9.8461538461538464E-5"/>
    <n v="12.8"/>
    <x v="1"/>
    <s v="spaces"/>
  </r>
  <r>
    <n v="10"/>
    <x v="1"/>
    <s v="CA"/>
    <s v="CAD"/>
    <n v="1411748335"/>
    <n v="1406564335"/>
    <x v="3121"/>
    <d v="2014-09-26T11:18:55"/>
    <b v="0"/>
    <n v="1"/>
    <b v="0"/>
    <s v="theater/spaces"/>
    <n v="6.6666666666666671E-3"/>
    <n v="10"/>
    <x v="1"/>
    <s v="spaces"/>
  </r>
  <r>
    <n v="116"/>
    <x v="1"/>
    <s v="US"/>
    <s v="USD"/>
    <n v="1478733732"/>
    <n v="1478298132"/>
    <x v="3122"/>
    <d v="2016-11-09T18:22:12"/>
    <b v="0"/>
    <n v="2"/>
    <b v="0"/>
    <s v="theater/spaces"/>
    <n v="0.58291457286432158"/>
    <n v="58"/>
    <x v="1"/>
    <s v="spaces"/>
  </r>
  <r>
    <n v="85192"/>
    <x v="1"/>
    <s v="US"/>
    <s v="USD"/>
    <n v="1468108198"/>
    <n v="1465516198"/>
    <x v="3123"/>
    <d v="2016-07-09T18:49:58"/>
    <b v="0"/>
    <n v="348"/>
    <b v="0"/>
    <s v="theater/spaces"/>
    <n v="0.68153600000000003"/>
    <n v="244.80459770114942"/>
    <x v="1"/>
    <s v="spaces"/>
  </r>
  <r>
    <n v="26"/>
    <x v="1"/>
    <s v="US"/>
    <s v="USD"/>
    <n v="1422902601"/>
    <n v="1417718601"/>
    <x v="3124"/>
    <d v="2015-02-02T13:43:21"/>
    <b v="0"/>
    <n v="4"/>
    <b v="0"/>
    <s v="theater/spaces"/>
    <n v="3.2499999999999997E-5"/>
    <n v="6.5"/>
    <x v="1"/>
    <s v="spaces"/>
  </r>
  <r>
    <n v="0"/>
    <x v="1"/>
    <s v="US"/>
    <s v="USD"/>
    <n v="1452142672"/>
    <n v="1449550672"/>
    <x v="3125"/>
    <d v="2016-01-06T23:57:52"/>
    <b v="0"/>
    <n v="0"/>
    <b v="0"/>
    <s v="theater/spaces"/>
    <n v="0"/>
    <s v="-"/>
    <x v="1"/>
    <s v="spaces"/>
  </r>
  <r>
    <n v="1040"/>
    <x v="1"/>
    <s v="US"/>
    <s v="USD"/>
    <n v="1459121162"/>
    <n v="1456532762"/>
    <x v="3126"/>
    <d v="2016-03-27T18:26:02"/>
    <b v="0"/>
    <n v="17"/>
    <b v="0"/>
    <s v="theater/spaces"/>
    <n v="4.1599999999999998E-2"/>
    <n v="61.176470588235297"/>
    <x v="1"/>
    <s v="spaces"/>
  </r>
  <r>
    <n v="0"/>
    <x v="1"/>
    <s v="US"/>
    <s v="USD"/>
    <n v="1425242029"/>
    <n v="1422650029"/>
    <x v="3127"/>
    <d v="2015-03-01T15:33:49"/>
    <b v="0"/>
    <n v="0"/>
    <b v="0"/>
    <s v="theater/spaces"/>
    <n v="0"/>
    <s v="-"/>
    <x v="1"/>
    <s v="spaces"/>
  </r>
  <r>
    <n v="16291"/>
    <x v="3"/>
    <s v="US"/>
    <s v="USD"/>
    <n v="1489690141"/>
    <n v="1487101741"/>
    <x v="3128"/>
    <d v="2017-03-16T13:49:01"/>
    <b v="0"/>
    <n v="117"/>
    <b v="0"/>
    <s v="theater/plays"/>
    <n v="1.0860666666666667"/>
    <n v="139.23931623931625"/>
    <x v="1"/>
    <s v="plays"/>
  </r>
  <r>
    <n v="10"/>
    <x v="3"/>
    <s v="US"/>
    <s v="USD"/>
    <n v="1492542819"/>
    <n v="1489090419"/>
    <x v="3129"/>
    <d v="2017-04-18T14:13:39"/>
    <b v="0"/>
    <n v="1"/>
    <b v="0"/>
    <s v="theater/plays"/>
    <n v="8.0000000000000002E-3"/>
    <n v="10"/>
    <x v="1"/>
    <s v="plays"/>
  </r>
  <r>
    <n v="375"/>
    <x v="3"/>
    <s v="US"/>
    <s v="USD"/>
    <n v="1492145940"/>
    <n v="1489504916"/>
    <x v="3130"/>
    <d v="2017-04-13T23:59:00"/>
    <b v="0"/>
    <n v="4"/>
    <b v="0"/>
    <s v="theater/plays"/>
    <n v="3.7499999999999999E-2"/>
    <n v="93.75"/>
    <x v="1"/>
    <s v="plays"/>
  </r>
  <r>
    <n v="645"/>
    <x v="3"/>
    <s v="US"/>
    <s v="USD"/>
    <n v="1491656045"/>
    <n v="1489067645"/>
    <x v="3131"/>
    <d v="2017-04-08T07:54:05"/>
    <b v="0"/>
    <n v="12"/>
    <b v="0"/>
    <s v="theater/plays"/>
    <n v="0.15731707317073171"/>
    <n v="53.75"/>
    <x v="1"/>
    <s v="plays"/>
  </r>
  <r>
    <n v="10"/>
    <x v="3"/>
    <s v="US"/>
    <s v="USD"/>
    <n v="1492759460"/>
    <n v="1487579060"/>
    <x v="3132"/>
    <d v="2017-04-21T02:24:20"/>
    <b v="0"/>
    <n v="1"/>
    <b v="0"/>
    <s v="theater/plays"/>
    <n v="3.3333333333333332E-4"/>
    <n v="10"/>
    <x v="1"/>
    <s v="plays"/>
  </r>
  <r>
    <n v="540"/>
    <x v="3"/>
    <s v="GB"/>
    <s v="GBP"/>
    <n v="1490358834"/>
    <n v="1487770434"/>
    <x v="3133"/>
    <d v="2017-03-24T07:33:54"/>
    <b v="0"/>
    <n v="16"/>
    <b v="0"/>
    <s v="theater/plays"/>
    <n v="1.08"/>
    <n v="33.75"/>
    <x v="1"/>
    <s v="plays"/>
  </r>
  <r>
    <n v="225"/>
    <x v="3"/>
    <s v="GB"/>
    <s v="GBP"/>
    <n v="1490631419"/>
    <n v="1488820619"/>
    <x v="3134"/>
    <d v="2017-03-27T11:16:59"/>
    <b v="0"/>
    <n v="12"/>
    <b v="0"/>
    <s v="theater/plays"/>
    <n v="0.22500000000000001"/>
    <n v="18.75"/>
    <x v="1"/>
    <s v="plays"/>
  </r>
  <r>
    <n v="162"/>
    <x v="3"/>
    <s v="US"/>
    <s v="USD"/>
    <n v="1491277121"/>
    <n v="1489376321"/>
    <x v="3135"/>
    <d v="2017-04-03T22:38:41"/>
    <b v="0"/>
    <n v="7"/>
    <b v="0"/>
    <s v="theater/plays"/>
    <n v="0.20849420849420849"/>
    <n v="23.142857142857142"/>
    <x v="1"/>
    <s v="plays"/>
  </r>
  <r>
    <n v="639"/>
    <x v="3"/>
    <s v="GB"/>
    <s v="GBP"/>
    <n v="1491001140"/>
    <n v="1487847954"/>
    <x v="3136"/>
    <d v="2017-03-31T17:59:00"/>
    <b v="0"/>
    <n v="22"/>
    <b v="0"/>
    <s v="theater/plays"/>
    <n v="1.278"/>
    <n v="29.045454545454547"/>
    <x v="1"/>
    <s v="plays"/>
  </r>
  <r>
    <n v="50"/>
    <x v="3"/>
    <s v="US"/>
    <s v="USD"/>
    <n v="1493838720"/>
    <n v="1489439669"/>
    <x v="3137"/>
    <d v="2017-05-03T14:12:00"/>
    <b v="0"/>
    <n v="1"/>
    <b v="0"/>
    <s v="theater/plays"/>
    <n v="3.3333333333333333E-2"/>
    <n v="50"/>
    <x v="1"/>
    <s v="plays"/>
  </r>
  <r>
    <n v="0"/>
    <x v="3"/>
    <s v="GB"/>
    <s v="GBP"/>
    <n v="1491233407"/>
    <n v="1489591807"/>
    <x v="3138"/>
    <d v="2017-04-03T10:30:07"/>
    <b v="0"/>
    <n v="0"/>
    <b v="0"/>
    <s v="theater/plays"/>
    <n v="0"/>
    <s v="-"/>
    <x v="1"/>
    <s v="plays"/>
  </r>
  <r>
    <n v="2700"/>
    <x v="3"/>
    <s v="MX"/>
    <s v="MXN"/>
    <n v="1490416380"/>
    <n v="1487485760"/>
    <x v="3139"/>
    <d v="2017-03-24T23:33:00"/>
    <b v="0"/>
    <n v="6"/>
    <b v="0"/>
    <s v="theater/plays"/>
    <n v="5.3999999999999999E-2"/>
    <n v="450"/>
    <x v="1"/>
    <s v="plays"/>
  </r>
  <r>
    <n v="96"/>
    <x v="3"/>
    <s v="FR"/>
    <s v="EUR"/>
    <n v="1491581703"/>
    <n v="1488993303"/>
    <x v="3140"/>
    <d v="2017-04-07T11:15:03"/>
    <b v="0"/>
    <n v="4"/>
    <b v="0"/>
    <s v="theater/plays"/>
    <n v="9.5999999999999992E-3"/>
    <n v="24"/>
    <x v="1"/>
    <s v="plays"/>
  </r>
  <r>
    <n v="258"/>
    <x v="3"/>
    <s v="NL"/>
    <s v="EUR"/>
    <n v="1492372800"/>
    <n v="1488823488"/>
    <x v="3141"/>
    <d v="2017-04-16T15:00:00"/>
    <b v="0"/>
    <n v="8"/>
    <b v="0"/>
    <s v="theater/plays"/>
    <n v="0.51600000000000001"/>
    <n v="32.25"/>
    <x v="1"/>
    <s v="plays"/>
  </r>
  <r>
    <n v="45"/>
    <x v="3"/>
    <s v="GB"/>
    <s v="GBP"/>
    <n v="1489922339"/>
    <n v="1487333939"/>
    <x v="3142"/>
    <d v="2017-03-19T06:18:59"/>
    <b v="0"/>
    <n v="3"/>
    <b v="0"/>
    <s v="theater/plays"/>
    <n v="1.6363636363636365E-2"/>
    <n v="15"/>
    <x v="1"/>
    <s v="plays"/>
  </r>
  <r>
    <n v="0"/>
    <x v="3"/>
    <s v="GB"/>
    <s v="GBP"/>
    <n v="1491726956"/>
    <n v="1489480556"/>
    <x v="3143"/>
    <d v="2017-04-09T03:35:56"/>
    <b v="0"/>
    <n v="0"/>
    <b v="0"/>
    <s v="theater/plays"/>
    <n v="0"/>
    <s v="-"/>
    <x v="1"/>
    <s v="plays"/>
  </r>
  <r>
    <n v="7540"/>
    <x v="3"/>
    <s v="US"/>
    <s v="USD"/>
    <n v="1489903200"/>
    <n v="1488459307"/>
    <x v="3144"/>
    <d v="2017-03-19T01:00:00"/>
    <b v="0"/>
    <n v="30"/>
    <b v="0"/>
    <s v="theater/plays"/>
    <n v="0.754"/>
    <n v="251.33333333333334"/>
    <x v="1"/>
    <s v="plays"/>
  </r>
  <r>
    <n v="0"/>
    <x v="3"/>
    <s v="US"/>
    <s v="USD"/>
    <n v="1490659134"/>
    <n v="1485478734"/>
    <x v="3145"/>
    <d v="2017-03-27T18:58:54"/>
    <b v="0"/>
    <n v="0"/>
    <b v="0"/>
    <s v="theater/plays"/>
    <n v="0"/>
    <s v="-"/>
    <x v="1"/>
    <s v="plays"/>
  </r>
  <r>
    <n v="5250"/>
    <x v="3"/>
    <s v="MX"/>
    <s v="MXN"/>
    <n v="1492356166"/>
    <n v="1488471766"/>
    <x v="3146"/>
    <d v="2017-04-16T10:22:46"/>
    <b v="0"/>
    <n v="12"/>
    <b v="0"/>
    <s v="theater/plays"/>
    <n v="0.105"/>
    <n v="437.5"/>
    <x v="1"/>
    <s v="plays"/>
  </r>
  <r>
    <n v="23505"/>
    <x v="0"/>
    <s v="US"/>
    <s v="USD"/>
    <n v="1415319355"/>
    <n v="1411859755"/>
    <x v="3147"/>
    <d v="2014-11-06T19:15:55"/>
    <b v="1"/>
    <n v="213"/>
    <b v="1"/>
    <s v="theater/plays"/>
    <n v="1.1752499999999999"/>
    <n v="110.35211267605634"/>
    <x v="1"/>
    <s v="plays"/>
  </r>
  <r>
    <n v="2361"/>
    <x v="0"/>
    <s v="US"/>
    <s v="USD"/>
    <n v="1412136000"/>
    <n v="1410278284"/>
    <x v="3148"/>
    <d v="2014-09-30T23:00:00"/>
    <b v="1"/>
    <n v="57"/>
    <b v="1"/>
    <s v="theater/plays"/>
    <n v="1.3116666666666668"/>
    <n v="41.421052631578945"/>
    <x v="1"/>
    <s v="plays"/>
  </r>
  <r>
    <n v="1300"/>
    <x v="0"/>
    <s v="US"/>
    <s v="USD"/>
    <n v="1354845600"/>
    <n v="1352766300"/>
    <x v="3149"/>
    <d v="2012-12-06T21:00:00"/>
    <b v="1"/>
    <n v="25"/>
    <b v="1"/>
    <s v="theater/plays"/>
    <n v="1.04"/>
    <n v="52"/>
    <x v="1"/>
    <s v="plays"/>
  </r>
  <r>
    <n v="3535"/>
    <x v="0"/>
    <s v="US"/>
    <s v="USD"/>
    <n v="1295928000"/>
    <n v="1288160403"/>
    <x v="3150"/>
    <d v="2011-01-24T23:00:00"/>
    <b v="1"/>
    <n v="104"/>
    <b v="1"/>
    <s v="theater/plays"/>
    <n v="1.01"/>
    <n v="33.990384615384613"/>
    <x v="1"/>
    <s v="plays"/>
  </r>
  <r>
    <n v="3514"/>
    <x v="0"/>
    <s v="US"/>
    <s v="USD"/>
    <n v="1410379774"/>
    <n v="1407787774"/>
    <x v="3151"/>
    <d v="2014-09-10T15:09:34"/>
    <b v="1"/>
    <n v="34"/>
    <b v="1"/>
    <s v="theater/plays"/>
    <n v="1.004"/>
    <n v="103.35294117647059"/>
    <x v="1"/>
    <s v="plays"/>
  </r>
  <r>
    <n v="2331"/>
    <x v="0"/>
    <s v="GB"/>
    <s v="GBP"/>
    <n v="1383425367"/>
    <n v="1380833367"/>
    <x v="3152"/>
    <d v="2013-11-02T15:49:27"/>
    <b v="1"/>
    <n v="67"/>
    <b v="1"/>
    <s v="theater/plays"/>
    <n v="1.0595454545454546"/>
    <n v="34.791044776119406"/>
    <x v="1"/>
    <s v="plays"/>
  </r>
  <r>
    <n v="10067.5"/>
    <x v="0"/>
    <s v="US"/>
    <s v="USD"/>
    <n v="1304225940"/>
    <n v="1301542937"/>
    <x v="3153"/>
    <d v="2011-04-30T23:59:00"/>
    <b v="1"/>
    <n v="241"/>
    <b v="1"/>
    <s v="theater/plays"/>
    <n v="3.3558333333333334"/>
    <n v="41.773858921161825"/>
    <x v="1"/>
    <s v="plays"/>
  </r>
  <r>
    <n v="7905"/>
    <x v="0"/>
    <s v="US"/>
    <s v="USD"/>
    <n v="1333310458"/>
    <n v="1330722058"/>
    <x v="3154"/>
    <d v="2012-04-01T15:00:58"/>
    <b v="1"/>
    <n v="123"/>
    <b v="1"/>
    <s v="theater/plays"/>
    <n v="1.1292857142857142"/>
    <n v="64.268292682926827"/>
    <x v="1"/>
    <s v="plays"/>
  </r>
  <r>
    <n v="9425.23"/>
    <x v="0"/>
    <s v="GB"/>
    <s v="GBP"/>
    <n v="1356004725"/>
    <n v="1353412725"/>
    <x v="3155"/>
    <d v="2012-12-20T06:58:45"/>
    <b v="1"/>
    <n v="302"/>
    <b v="1"/>
    <s v="theater/plays"/>
    <n v="1.885046"/>
    <n v="31.209370860927152"/>
    <x v="1"/>
    <s v="plays"/>
  </r>
  <r>
    <n v="5600"/>
    <x v="0"/>
    <s v="US"/>
    <s v="USD"/>
    <n v="1338591144"/>
    <n v="1335567144"/>
    <x v="3156"/>
    <d v="2012-06-01T17:52:24"/>
    <b v="1"/>
    <n v="89"/>
    <b v="1"/>
    <s v="theater/plays"/>
    <n v="1.0181818181818181"/>
    <n v="62.921348314606739"/>
    <x v="1"/>
    <s v="plays"/>
  </r>
  <r>
    <n v="4040"/>
    <x v="0"/>
    <s v="US"/>
    <s v="USD"/>
    <n v="1405746000"/>
    <n v="1404932105"/>
    <x v="3157"/>
    <d v="2014-07-19T00:00:00"/>
    <b v="1"/>
    <n v="41"/>
    <b v="1"/>
    <s v="theater/plays"/>
    <n v="1.01"/>
    <n v="98.536585365853654"/>
    <x v="1"/>
    <s v="plays"/>
  </r>
  <r>
    <n v="5700"/>
    <x v="0"/>
    <s v="US"/>
    <s v="USD"/>
    <n v="1374523752"/>
    <n v="1371931752"/>
    <x v="3158"/>
    <d v="2013-07-22T15:09:12"/>
    <b v="1"/>
    <n v="69"/>
    <b v="1"/>
    <s v="theater/plays"/>
    <n v="1.1399999999999999"/>
    <n v="82.608695652173907"/>
    <x v="1"/>
    <s v="plays"/>
  </r>
  <r>
    <n v="2002.22"/>
    <x v="0"/>
    <s v="US"/>
    <s v="USD"/>
    <n v="1326927600"/>
    <n v="1323221761"/>
    <x v="3159"/>
    <d v="2012-01-18T18:00:00"/>
    <b v="1"/>
    <n v="52"/>
    <b v="1"/>
    <s v="theater/plays"/>
    <n v="1.3348133333333334"/>
    <n v="38.504230769230773"/>
    <x v="1"/>
    <s v="plays"/>
  </r>
  <r>
    <n v="4569"/>
    <x v="0"/>
    <s v="US"/>
    <s v="USD"/>
    <n v="1407905940"/>
    <n v="1405923687"/>
    <x v="3160"/>
    <d v="2014-08-12T23:59:00"/>
    <b v="1"/>
    <n v="57"/>
    <b v="1"/>
    <s v="theater/plays"/>
    <n v="1.0153333333333334"/>
    <n v="80.15789473684211"/>
    <x v="1"/>
    <s v="plays"/>
  </r>
  <r>
    <n v="2102"/>
    <x v="0"/>
    <s v="GB"/>
    <s v="GBP"/>
    <n v="1413377522"/>
    <n v="1410785522"/>
    <x v="3161"/>
    <d v="2014-10-15T07:52:02"/>
    <b v="1"/>
    <n v="74"/>
    <b v="1"/>
    <s v="theater/plays"/>
    <n v="1.0509999999999999"/>
    <n v="28.405405405405407"/>
    <x v="1"/>
    <s v="plays"/>
  </r>
  <r>
    <n v="5086"/>
    <x v="0"/>
    <s v="US"/>
    <s v="USD"/>
    <n v="1404698400"/>
    <n v="1402331262"/>
    <x v="3162"/>
    <d v="2014-07-06T21:00:00"/>
    <b v="1"/>
    <n v="63"/>
    <b v="1"/>
    <s v="theater/plays"/>
    <n v="1.2715000000000001"/>
    <n v="80.730158730158735"/>
    <x v="1"/>
    <s v="plays"/>
  </r>
  <r>
    <n v="14450"/>
    <x v="0"/>
    <s v="US"/>
    <s v="USD"/>
    <n v="1402855525"/>
    <n v="1400263525"/>
    <x v="3163"/>
    <d v="2014-06-15T13:05:25"/>
    <b v="1"/>
    <n v="72"/>
    <b v="1"/>
    <s v="theater/plays"/>
    <n v="1.1115384615384616"/>
    <n v="200.69444444444446"/>
    <x v="1"/>
    <s v="plays"/>
  </r>
  <r>
    <n v="2669"/>
    <x v="0"/>
    <s v="US"/>
    <s v="USD"/>
    <n v="1402341615"/>
    <n v="1399490415"/>
    <x v="3164"/>
    <d v="2014-06-09T14:20:15"/>
    <b v="1"/>
    <n v="71"/>
    <b v="1"/>
    <s v="theater/plays"/>
    <n v="1.0676000000000001"/>
    <n v="37.591549295774648"/>
    <x v="1"/>
    <s v="plays"/>
  </r>
  <r>
    <n v="1220"/>
    <x v="0"/>
    <s v="US"/>
    <s v="USD"/>
    <n v="1304395140"/>
    <n v="1302493760"/>
    <x v="3165"/>
    <d v="2011-05-02T22:59:00"/>
    <b v="1"/>
    <n v="21"/>
    <b v="1"/>
    <s v="theater/plays"/>
    <n v="1.6266666666666667"/>
    <n v="58.095238095238095"/>
    <x v="1"/>
    <s v="plays"/>
  </r>
  <r>
    <n v="56079.83"/>
    <x v="0"/>
    <s v="US"/>
    <s v="USD"/>
    <n v="1416988740"/>
    <n v="1414514153"/>
    <x v="3166"/>
    <d v="2014-11-26T02:59:00"/>
    <b v="1"/>
    <n v="930"/>
    <b v="1"/>
    <s v="theater/plays"/>
    <n v="1.6022808571428573"/>
    <n v="60.300892473118282"/>
    <x v="1"/>
    <s v="plays"/>
  </r>
  <r>
    <n v="3485"/>
    <x v="0"/>
    <s v="US"/>
    <s v="USD"/>
    <n v="1406952781"/>
    <n v="1405743181"/>
    <x v="3167"/>
    <d v="2014-08-01T23:13:01"/>
    <b v="1"/>
    <n v="55"/>
    <b v="1"/>
    <s v="theater/plays"/>
    <n v="1.1616666666666666"/>
    <n v="63.363636363636367"/>
    <x v="1"/>
    <s v="plays"/>
  </r>
  <r>
    <n v="3105"/>
    <x v="0"/>
    <s v="US"/>
    <s v="USD"/>
    <n v="1402696800"/>
    <n v="1399948353"/>
    <x v="3168"/>
    <d v="2014-06-13T17:00:00"/>
    <b v="1"/>
    <n v="61"/>
    <b v="1"/>
    <s v="theater/plays"/>
    <n v="1.242"/>
    <n v="50.901639344262293"/>
    <x v="1"/>
    <s v="plays"/>
  </r>
  <r>
    <n v="8241"/>
    <x v="0"/>
    <s v="US"/>
    <s v="USD"/>
    <n v="1386910740"/>
    <n v="1384364561"/>
    <x v="3169"/>
    <d v="2013-12-12T23:59:00"/>
    <b v="1"/>
    <n v="82"/>
    <b v="1"/>
    <s v="theater/plays"/>
    <n v="1.030125"/>
    <n v="100.5"/>
    <x v="1"/>
    <s v="plays"/>
  </r>
  <r>
    <n v="2245"/>
    <x v="0"/>
    <s v="US"/>
    <s v="USD"/>
    <n v="1404273600"/>
    <n v="1401414944"/>
    <x v="3170"/>
    <d v="2014-07-01T23:00:00"/>
    <b v="1"/>
    <n v="71"/>
    <b v="1"/>
    <s v="theater/plays"/>
    <n v="1.1225000000000001"/>
    <n v="31.619718309859156"/>
    <x v="1"/>
    <s v="plays"/>
  </r>
  <r>
    <n v="7617"/>
    <x v="0"/>
    <s v="GB"/>
    <s v="GBP"/>
    <n v="1462545358"/>
    <n v="1459953358"/>
    <x v="3171"/>
    <d v="2016-05-06T09:35:58"/>
    <b v="1"/>
    <n v="117"/>
    <b v="1"/>
    <s v="theater/plays"/>
    <n v="1.0881428571428571"/>
    <n v="65.102564102564102"/>
    <x v="1"/>
    <s v="plays"/>
  </r>
  <r>
    <n v="2300"/>
    <x v="0"/>
    <s v="US"/>
    <s v="USD"/>
    <n v="1329240668"/>
    <n v="1326648668"/>
    <x v="3172"/>
    <d v="2012-02-14T12:31:08"/>
    <b v="1"/>
    <n v="29"/>
    <b v="1"/>
    <s v="theater/plays"/>
    <n v="1.1499999999999999"/>
    <n v="79.310344827586206"/>
    <x v="1"/>
    <s v="plays"/>
  </r>
  <r>
    <n v="10300"/>
    <x v="0"/>
    <s v="US"/>
    <s v="USD"/>
    <n v="1411765492"/>
    <n v="1409173492"/>
    <x v="3173"/>
    <d v="2014-09-26T16:04:52"/>
    <b v="1"/>
    <n v="74"/>
    <b v="1"/>
    <s v="theater/plays"/>
    <n v="1.03"/>
    <n v="139.18918918918919"/>
    <x v="1"/>
    <s v="plays"/>
  </r>
  <r>
    <n v="3034"/>
    <x v="0"/>
    <s v="US"/>
    <s v="USD"/>
    <n v="1408999508"/>
    <n v="1407789908"/>
    <x v="3174"/>
    <d v="2014-08-25T15:45:08"/>
    <b v="1"/>
    <n v="23"/>
    <b v="1"/>
    <s v="theater/plays"/>
    <n v="1.0113333333333334"/>
    <n v="131.91304347826087"/>
    <x v="1"/>
    <s v="plays"/>
  </r>
  <r>
    <n v="5478"/>
    <x v="0"/>
    <s v="US"/>
    <s v="USD"/>
    <n v="1297977427"/>
    <n v="1292793427"/>
    <x v="3175"/>
    <d v="2011-02-17T16:17:07"/>
    <b v="1"/>
    <n v="60"/>
    <b v="1"/>
    <s v="theater/plays"/>
    <n v="1.0955999999999999"/>
    <n v="91.3"/>
    <x v="1"/>
    <s v="plays"/>
  </r>
  <r>
    <n v="2182"/>
    <x v="0"/>
    <s v="US"/>
    <s v="USD"/>
    <n v="1376838000"/>
    <n v="1374531631"/>
    <x v="3176"/>
    <d v="2013-08-18T10:00:00"/>
    <b v="1"/>
    <n v="55"/>
    <b v="1"/>
    <s v="theater/plays"/>
    <n v="1.148421052631579"/>
    <n v="39.672727272727272"/>
    <x v="1"/>
    <s v="plays"/>
  </r>
  <r>
    <n v="2935"/>
    <x v="0"/>
    <s v="US"/>
    <s v="USD"/>
    <n v="1403366409"/>
    <n v="1400774409"/>
    <x v="3177"/>
    <d v="2014-06-21T11:00:09"/>
    <b v="1"/>
    <n v="51"/>
    <b v="1"/>
    <s v="theater/plays"/>
    <n v="1.1739999999999999"/>
    <n v="57.549019607843135"/>
    <x v="1"/>
    <s v="plays"/>
  </r>
  <r>
    <n v="2576"/>
    <x v="0"/>
    <s v="GB"/>
    <s v="GBP"/>
    <n v="1405521075"/>
    <n v="1402929075"/>
    <x v="3178"/>
    <d v="2014-07-16T09:31:15"/>
    <b v="1"/>
    <n v="78"/>
    <b v="1"/>
    <s v="theater/plays"/>
    <n v="1.7173333333333334"/>
    <n v="33.025641025641029"/>
    <x v="1"/>
    <s v="plays"/>
  </r>
  <r>
    <n v="4794.82"/>
    <x v="0"/>
    <s v="US"/>
    <s v="USD"/>
    <n v="1367859071"/>
    <n v="1365699071"/>
    <x v="3179"/>
    <d v="2013-05-06T11:51:11"/>
    <b v="1"/>
    <n v="62"/>
    <b v="1"/>
    <s v="theater/plays"/>
    <n v="1.1416238095238094"/>
    <n v="77.335806451612896"/>
    <x v="1"/>
    <s v="plays"/>
  </r>
  <r>
    <n v="1437"/>
    <x v="0"/>
    <s v="GB"/>
    <s v="GBP"/>
    <n v="1403258049"/>
    <n v="1400666049"/>
    <x v="3180"/>
    <d v="2014-06-20T04:54:09"/>
    <b v="1"/>
    <n v="45"/>
    <b v="1"/>
    <s v="theater/plays"/>
    <n v="1.1975"/>
    <n v="31.933333333333334"/>
    <x v="1"/>
    <s v="plays"/>
  </r>
  <r>
    <n v="545"/>
    <x v="0"/>
    <s v="GB"/>
    <s v="GBP"/>
    <n v="1402848000"/>
    <n v="1400570787"/>
    <x v="3181"/>
    <d v="2014-06-15T11:00:00"/>
    <b v="1"/>
    <n v="15"/>
    <b v="1"/>
    <s v="theater/plays"/>
    <n v="1.0900000000000001"/>
    <n v="36.333333333333336"/>
    <x v="1"/>
    <s v="plays"/>
  </r>
  <r>
    <n v="7062"/>
    <x v="0"/>
    <s v="US"/>
    <s v="USD"/>
    <n v="1328029200"/>
    <n v="1323211621"/>
    <x v="3182"/>
    <d v="2012-01-31T12:00:00"/>
    <b v="1"/>
    <n v="151"/>
    <b v="1"/>
    <s v="theater/plays"/>
    <n v="1.0088571428571429"/>
    <n v="46.768211920529801"/>
    <x v="1"/>
    <s v="plays"/>
  </r>
  <r>
    <n v="2725"/>
    <x v="0"/>
    <s v="US"/>
    <s v="USD"/>
    <n v="1377284669"/>
    <n v="1375729469"/>
    <x v="3183"/>
    <d v="2013-08-23T14:04:29"/>
    <b v="1"/>
    <n v="68"/>
    <b v="1"/>
    <s v="theater/plays"/>
    <n v="1.0900000000000001"/>
    <n v="40.073529411764703"/>
    <x v="1"/>
    <s v="plays"/>
  </r>
  <r>
    <n v="4610"/>
    <x v="0"/>
    <s v="US"/>
    <s v="USD"/>
    <n v="1404258631"/>
    <n v="1401666631"/>
    <x v="3184"/>
    <d v="2014-07-01T18:50:31"/>
    <b v="1"/>
    <n v="46"/>
    <b v="1"/>
    <s v="theater/plays"/>
    <n v="1.0720930232558139"/>
    <n v="100.21739130434783"/>
    <x v="1"/>
    <s v="plays"/>
  </r>
  <r>
    <n v="1000"/>
    <x v="0"/>
    <s v="GB"/>
    <s v="GBP"/>
    <n v="1405553241"/>
    <n v="1404948441"/>
    <x v="3185"/>
    <d v="2014-07-16T18:27:21"/>
    <b v="1"/>
    <n v="24"/>
    <b v="1"/>
    <s v="theater/plays"/>
    <n v="1"/>
    <n v="41.666666666666664"/>
    <x v="1"/>
    <s v="plays"/>
  </r>
  <r>
    <n v="3270"/>
    <x v="0"/>
    <s v="GB"/>
    <s v="GBP"/>
    <n v="1410901200"/>
    <n v="1408313438"/>
    <x v="3186"/>
    <d v="2014-09-16T16:00:00"/>
    <b v="1"/>
    <n v="70"/>
    <b v="1"/>
    <s v="theater/plays"/>
    <n v="1.0218750000000001"/>
    <n v="46.714285714285715"/>
    <x v="1"/>
    <s v="plays"/>
  </r>
  <r>
    <n v="17444"/>
    <x v="0"/>
    <s v="US"/>
    <s v="USD"/>
    <n v="1407167973"/>
    <n v="1405439973"/>
    <x v="3187"/>
    <d v="2014-08-04T10:59:33"/>
    <b v="1"/>
    <n v="244"/>
    <b v="1"/>
    <s v="theater/plays"/>
    <n v="1.1629333333333334"/>
    <n v="71.491803278688522"/>
    <x v="1"/>
    <s v="plays"/>
  </r>
  <r>
    <n v="130"/>
    <x v="2"/>
    <s v="GB"/>
    <s v="GBP"/>
    <n v="1433930302"/>
    <n v="1432115902"/>
    <x v="3188"/>
    <d v="2015-06-10T04:58:22"/>
    <b v="0"/>
    <n v="9"/>
    <b v="0"/>
    <s v="theater/musical"/>
    <n v="0.65"/>
    <n v="14.444444444444445"/>
    <x v="1"/>
    <s v="musical"/>
  </r>
  <r>
    <n v="6780"/>
    <x v="2"/>
    <s v="SE"/>
    <s v="SEK"/>
    <n v="1432455532"/>
    <n v="1429863532"/>
    <x v="3189"/>
    <d v="2015-05-24T03:18:52"/>
    <b v="0"/>
    <n v="19"/>
    <b v="0"/>
    <s v="theater/musical"/>
    <n v="0.12327272727272727"/>
    <n v="356.84210526315792"/>
    <x v="1"/>
    <s v="musical"/>
  </r>
  <r>
    <n v="0"/>
    <x v="2"/>
    <s v="CA"/>
    <s v="CAD"/>
    <n v="1481258275"/>
    <n v="1478662675"/>
    <x v="3190"/>
    <d v="2016-12-08T23:37:55"/>
    <b v="0"/>
    <n v="0"/>
    <b v="0"/>
    <s v="theater/musical"/>
    <n v="0"/>
    <s v="-"/>
    <x v="1"/>
    <s v="musical"/>
  </r>
  <r>
    <n v="151"/>
    <x v="2"/>
    <s v="US"/>
    <s v="USD"/>
    <n v="1471370869"/>
    <n v="1466186869"/>
    <x v="3191"/>
    <d v="2016-08-16T13:07:49"/>
    <b v="0"/>
    <n v="4"/>
    <b v="0"/>
    <s v="theater/musical"/>
    <n v="4.0266666666666666E-2"/>
    <n v="37.75"/>
    <x v="1"/>
    <s v="musical"/>
  </r>
  <r>
    <n v="102"/>
    <x v="2"/>
    <s v="GB"/>
    <s v="GBP"/>
    <n v="1425160800"/>
    <n v="1421274859"/>
    <x v="3192"/>
    <d v="2015-02-28T17:00:00"/>
    <b v="0"/>
    <n v="8"/>
    <b v="0"/>
    <s v="theater/musical"/>
    <n v="1.0200000000000001E-2"/>
    <n v="12.75"/>
    <x v="1"/>
    <s v="musical"/>
  </r>
  <r>
    <n v="587"/>
    <x v="2"/>
    <s v="GB"/>
    <s v="GBP"/>
    <n v="1424474056"/>
    <n v="1420586056"/>
    <x v="3193"/>
    <d v="2015-02-20T18:14:16"/>
    <b v="0"/>
    <n v="24"/>
    <b v="0"/>
    <s v="theater/musical"/>
    <n v="0.1174"/>
    <n v="24.458333333333332"/>
    <x v="1"/>
    <s v="musical"/>
  </r>
  <r>
    <n v="0"/>
    <x v="2"/>
    <s v="US"/>
    <s v="USD"/>
    <n v="1437960598"/>
    <n v="1435368598"/>
    <x v="3194"/>
    <d v="2015-07-26T20:29:58"/>
    <b v="0"/>
    <n v="0"/>
    <b v="0"/>
    <s v="theater/musical"/>
    <n v="0"/>
    <s v="-"/>
    <x v="1"/>
    <s v="musical"/>
  </r>
  <r>
    <n v="2070"/>
    <x v="2"/>
    <s v="US"/>
    <s v="USD"/>
    <n v="1423750542"/>
    <n v="1421158542"/>
    <x v="3195"/>
    <d v="2015-02-12T09:15:42"/>
    <b v="0"/>
    <n v="39"/>
    <b v="0"/>
    <s v="theater/musical"/>
    <n v="0.59142857142857141"/>
    <n v="53.07692307692308"/>
    <x v="1"/>
    <s v="musical"/>
  </r>
  <r>
    <n v="1800"/>
    <x v="2"/>
    <s v="US"/>
    <s v="USD"/>
    <n v="1438437600"/>
    <n v="1433254875"/>
    <x v="3196"/>
    <d v="2015-08-01T09:00:00"/>
    <b v="0"/>
    <n v="6"/>
    <b v="0"/>
    <s v="theater/musical"/>
    <n v="5.9999999999999995E-4"/>
    <n v="300"/>
    <x v="1"/>
    <s v="musical"/>
  </r>
  <r>
    <n v="1145"/>
    <x v="2"/>
    <s v="NO"/>
    <s v="NOK"/>
    <n v="1423050618"/>
    <n v="1420458618"/>
    <x v="3197"/>
    <d v="2015-02-04T06:50:18"/>
    <b v="0"/>
    <n v="4"/>
    <b v="0"/>
    <s v="theater/musical"/>
    <n v="0.1145"/>
    <n v="286.25"/>
    <x v="1"/>
    <s v="musical"/>
  </r>
  <r>
    <n v="110"/>
    <x v="2"/>
    <s v="DK"/>
    <s v="DKK"/>
    <n v="1424081477"/>
    <n v="1420798277"/>
    <x v="3198"/>
    <d v="2015-02-16T05:11:17"/>
    <b v="0"/>
    <n v="3"/>
    <b v="0"/>
    <s v="theater/musical"/>
    <n v="3.6666666666666666E-3"/>
    <n v="36.666666666666664"/>
    <x v="1"/>
    <s v="musical"/>
  </r>
  <r>
    <n v="2608"/>
    <x v="2"/>
    <s v="US"/>
    <s v="USD"/>
    <n v="1410037200"/>
    <n v="1407435418"/>
    <x v="3199"/>
    <d v="2014-09-06T16:00:00"/>
    <b v="0"/>
    <n v="53"/>
    <b v="0"/>
    <s v="theater/musical"/>
    <n v="0.52159999999999995"/>
    <n v="49.20754716981132"/>
    <x v="1"/>
    <s v="musical"/>
  </r>
  <r>
    <n v="1"/>
    <x v="2"/>
    <s v="US"/>
    <s v="USD"/>
    <n v="1461994440"/>
    <n v="1459410101"/>
    <x v="3200"/>
    <d v="2016-04-30T00:34:00"/>
    <b v="0"/>
    <n v="1"/>
    <b v="0"/>
    <s v="theater/musical"/>
    <n v="2.0000000000000002E-5"/>
    <n v="1"/>
    <x v="1"/>
    <s v="musical"/>
  </r>
  <r>
    <n v="25"/>
    <x v="2"/>
    <s v="GB"/>
    <s v="GBP"/>
    <n v="1409509477"/>
    <n v="1407695077"/>
    <x v="3201"/>
    <d v="2014-08-31T13:24:37"/>
    <b v="0"/>
    <n v="2"/>
    <b v="0"/>
    <s v="theater/musical"/>
    <n v="1.2500000000000001E-2"/>
    <n v="12.5"/>
    <x v="1"/>
    <s v="musical"/>
  </r>
  <r>
    <n v="2726"/>
    <x v="2"/>
    <s v="US"/>
    <s v="USD"/>
    <n v="1450072740"/>
    <n v="1445027346"/>
    <x v="3202"/>
    <d v="2015-12-14T00:59:00"/>
    <b v="0"/>
    <n v="25"/>
    <b v="0"/>
    <s v="theater/musical"/>
    <n v="0.54520000000000002"/>
    <n v="109.04"/>
    <x v="1"/>
    <s v="musical"/>
  </r>
  <r>
    <n v="250"/>
    <x v="2"/>
    <s v="US"/>
    <s v="USD"/>
    <n v="1443224622"/>
    <n v="1440632622"/>
    <x v="3203"/>
    <d v="2015-09-25T18:43:42"/>
    <b v="0"/>
    <n v="6"/>
    <b v="0"/>
    <s v="theater/musical"/>
    <n v="0.25"/>
    <n v="41.666666666666664"/>
    <x v="1"/>
    <s v="musical"/>
  </r>
  <r>
    <n v="0"/>
    <x v="2"/>
    <s v="US"/>
    <s v="USD"/>
    <n v="1437149640"/>
    <n v="1434558479"/>
    <x v="3204"/>
    <d v="2015-07-17T11:14:00"/>
    <b v="0"/>
    <n v="0"/>
    <b v="0"/>
    <s v="theater/musical"/>
    <n v="0"/>
    <s v="-"/>
    <x v="1"/>
    <s v="musical"/>
  </r>
  <r>
    <n v="273"/>
    <x v="2"/>
    <s v="GB"/>
    <s v="GBP"/>
    <n v="1430470772"/>
    <n v="1427878772"/>
    <x v="3205"/>
    <d v="2015-05-01T03:59:32"/>
    <b v="0"/>
    <n v="12"/>
    <b v="0"/>
    <s v="theater/musical"/>
    <n v="3.4125000000000003E-2"/>
    <n v="22.75"/>
    <x v="1"/>
    <s v="musical"/>
  </r>
  <r>
    <n v="0"/>
    <x v="2"/>
    <s v="US"/>
    <s v="USD"/>
    <n v="1442644651"/>
    <n v="1440052651"/>
    <x v="3206"/>
    <d v="2015-09-19T01:37:31"/>
    <b v="0"/>
    <n v="0"/>
    <b v="0"/>
    <s v="theater/musical"/>
    <n v="0"/>
    <s v="-"/>
    <x v="1"/>
    <s v="musical"/>
  </r>
  <r>
    <n v="2550"/>
    <x v="2"/>
    <s v="US"/>
    <s v="USD"/>
    <n v="1429767607"/>
    <n v="1424587207"/>
    <x v="3207"/>
    <d v="2015-04-23T00:40:07"/>
    <b v="0"/>
    <n v="36"/>
    <b v="0"/>
    <s v="theater/musical"/>
    <n v="0.46363636363636362"/>
    <n v="70.833333333333329"/>
    <x v="1"/>
    <s v="musical"/>
  </r>
  <r>
    <n v="5175"/>
    <x v="0"/>
    <s v="US"/>
    <s v="USD"/>
    <n v="1406557877"/>
    <n v="1404743477"/>
    <x v="3208"/>
    <d v="2014-07-28T09:31:17"/>
    <b v="1"/>
    <n v="82"/>
    <b v="1"/>
    <s v="theater/plays"/>
    <n v="1.0349999999999999"/>
    <n v="63.109756097560975"/>
    <x v="1"/>
    <s v="plays"/>
  </r>
  <r>
    <n v="11335.7"/>
    <x v="0"/>
    <s v="US"/>
    <s v="USD"/>
    <n v="1403305200"/>
    <n v="1400512658"/>
    <x v="3209"/>
    <d v="2014-06-20T18:00:00"/>
    <b v="1"/>
    <n v="226"/>
    <b v="1"/>
    <s v="theater/plays"/>
    <n v="1.1932315789473684"/>
    <n v="50.157964601769912"/>
    <x v="1"/>
    <s v="plays"/>
  </r>
  <r>
    <n v="3773"/>
    <x v="0"/>
    <s v="US"/>
    <s v="USD"/>
    <n v="1338523140"/>
    <n v="1334442519"/>
    <x v="3210"/>
    <d v="2012-05-31T22:59:00"/>
    <b v="1"/>
    <n v="60"/>
    <b v="1"/>
    <s v="theater/plays"/>
    <n v="1.2576666666666667"/>
    <n v="62.883333333333333"/>
    <x v="1"/>
    <s v="plays"/>
  </r>
  <r>
    <n v="27541"/>
    <x v="0"/>
    <s v="US"/>
    <s v="USD"/>
    <n v="1408068000"/>
    <n v="1405346680"/>
    <x v="3211"/>
    <d v="2014-08-14T21:00:00"/>
    <b v="1"/>
    <n v="322"/>
    <b v="1"/>
    <s v="theater/plays"/>
    <n v="1.1974347826086957"/>
    <n v="85.531055900621112"/>
    <x v="1"/>
    <s v="plays"/>
  </r>
  <r>
    <n v="5050"/>
    <x v="0"/>
    <s v="US"/>
    <s v="USD"/>
    <n v="1407524751"/>
    <n v="1404932751"/>
    <x v="3212"/>
    <d v="2014-08-08T14:05:51"/>
    <b v="1"/>
    <n v="94"/>
    <b v="1"/>
    <s v="theater/plays"/>
    <n v="1.2625"/>
    <n v="53.723404255319146"/>
    <x v="1"/>
    <s v="plays"/>
  </r>
  <r>
    <n v="6007"/>
    <x v="0"/>
    <s v="GB"/>
    <s v="GBP"/>
    <n v="1437934759"/>
    <n v="1434478759"/>
    <x v="3213"/>
    <d v="2015-07-26T13:19:19"/>
    <b v="1"/>
    <n v="47"/>
    <b v="1"/>
    <s v="theater/plays"/>
    <n v="1.0011666666666668"/>
    <n v="127.80851063829788"/>
    <x v="1"/>
    <s v="plays"/>
  </r>
  <r>
    <n v="12256"/>
    <x v="0"/>
    <s v="GB"/>
    <s v="GBP"/>
    <n v="1452038100"/>
    <n v="1448823673"/>
    <x v="3214"/>
    <d v="2016-01-05T18:55:00"/>
    <b v="1"/>
    <n v="115"/>
    <b v="1"/>
    <s v="theater/plays"/>
    <n v="1.0213333333333334"/>
    <n v="106.57391304347826"/>
    <x v="1"/>
    <s v="plays"/>
  </r>
  <r>
    <n v="35123"/>
    <x v="0"/>
    <s v="US"/>
    <s v="USD"/>
    <n v="1441857540"/>
    <n v="1438617471"/>
    <x v="3215"/>
    <d v="2015-09-09T22:59:00"/>
    <b v="1"/>
    <n v="134"/>
    <b v="1"/>
    <s v="theater/plays"/>
    <n v="1.0035142857142858"/>
    <n v="262.11194029850748"/>
    <x v="1"/>
    <s v="plays"/>
  </r>
  <r>
    <n v="2001"/>
    <x v="0"/>
    <s v="GB"/>
    <s v="GBP"/>
    <n v="1436625000"/>
    <n v="1433934371"/>
    <x v="3216"/>
    <d v="2015-07-11T09:30:00"/>
    <b v="1"/>
    <n v="35"/>
    <b v="1"/>
    <s v="theater/plays"/>
    <n v="1.0004999999999999"/>
    <n v="57.171428571428571"/>
    <x v="1"/>
    <s v="plays"/>
  </r>
  <r>
    <n v="5221"/>
    <x v="0"/>
    <s v="US"/>
    <s v="USD"/>
    <n v="1478264784"/>
    <n v="1475672784"/>
    <x v="3217"/>
    <d v="2016-11-04T08:06:24"/>
    <b v="1"/>
    <n v="104"/>
    <b v="1"/>
    <s v="theater/plays"/>
    <n v="1.1602222222222223"/>
    <n v="50.20192307692308"/>
    <x v="1"/>
    <s v="plays"/>
  </r>
  <r>
    <n v="12252"/>
    <x v="0"/>
    <s v="GB"/>
    <s v="GBP"/>
    <n v="1419984000"/>
    <n v="1417132986"/>
    <x v="3218"/>
    <d v="2014-12-30T19:00:00"/>
    <b v="1"/>
    <n v="184"/>
    <b v="1"/>
    <s v="theater/plays"/>
    <n v="1.0209999999999999"/>
    <n v="66.586956521739125"/>
    <x v="1"/>
    <s v="plays"/>
  </r>
  <r>
    <n v="20022"/>
    <x v="0"/>
    <s v="US"/>
    <s v="USD"/>
    <n v="1427063747"/>
    <n v="1424043347"/>
    <x v="3219"/>
    <d v="2015-03-22T17:35:47"/>
    <b v="1"/>
    <n v="119"/>
    <b v="1"/>
    <s v="theater/plays"/>
    <n v="1.0011000000000001"/>
    <n v="168.25210084033614"/>
    <x v="1"/>
    <s v="plays"/>
  </r>
  <r>
    <n v="15126"/>
    <x v="0"/>
    <s v="US"/>
    <s v="USD"/>
    <n v="1489352400"/>
    <n v="1486411204"/>
    <x v="3220"/>
    <d v="2017-03-12T16:00:00"/>
    <b v="1"/>
    <n v="59"/>
    <b v="1"/>
    <s v="theater/plays"/>
    <n v="1.0084"/>
    <n v="256.37288135593218"/>
    <x v="1"/>
    <s v="plays"/>
  </r>
  <r>
    <n v="4137"/>
    <x v="0"/>
    <s v="GB"/>
    <s v="GBP"/>
    <n v="1436114603"/>
    <n v="1433090603"/>
    <x v="3221"/>
    <d v="2015-07-05T11:43:23"/>
    <b v="1"/>
    <n v="113"/>
    <b v="1"/>
    <s v="theater/plays"/>
    <n v="1.0342499999999999"/>
    <n v="36.610619469026545"/>
    <x v="1"/>
    <s v="plays"/>
  </r>
  <r>
    <n v="3120"/>
    <x v="0"/>
    <s v="US"/>
    <s v="USD"/>
    <n v="1445722140"/>
    <n v="1443016697"/>
    <x v="3222"/>
    <d v="2015-10-24T16:29:00"/>
    <b v="1"/>
    <n v="84"/>
    <b v="1"/>
    <s v="theater/plays"/>
    <n v="1.248"/>
    <n v="37.142857142857146"/>
    <x v="1"/>
    <s v="plays"/>
  </r>
  <r>
    <n v="3395"/>
    <x v="0"/>
    <s v="US"/>
    <s v="USD"/>
    <n v="1440100976"/>
    <n v="1437508976"/>
    <x v="3223"/>
    <d v="2015-08-20T15:02:56"/>
    <b v="1"/>
    <n v="74"/>
    <b v="1"/>
    <s v="theater/plays"/>
    <n v="1.0951612903225807"/>
    <n v="45.878378378378379"/>
    <x v="1"/>
    <s v="plays"/>
  </r>
  <r>
    <n v="30610"/>
    <x v="0"/>
    <s v="US"/>
    <s v="USD"/>
    <n v="1484024400"/>
    <n v="1479932713"/>
    <x v="3224"/>
    <d v="2017-01-10T00:00:00"/>
    <b v="1"/>
    <n v="216"/>
    <b v="1"/>
    <s v="theater/plays"/>
    <n v="1.0203333333333333"/>
    <n v="141.71296296296296"/>
    <x v="1"/>
    <s v="plays"/>
  </r>
  <r>
    <n v="2047"/>
    <x v="0"/>
    <s v="US"/>
    <s v="USD"/>
    <n v="1464987600"/>
    <n v="1463145938"/>
    <x v="3225"/>
    <d v="2016-06-03T16:00:00"/>
    <b v="1"/>
    <n v="39"/>
    <b v="1"/>
    <s v="theater/plays"/>
    <n v="1.0235000000000001"/>
    <n v="52.487179487179489"/>
    <x v="1"/>
    <s v="plays"/>
  </r>
  <r>
    <n v="1250"/>
    <x v="0"/>
    <s v="GB"/>
    <s v="GBP"/>
    <n v="1446213612"/>
    <n v="1443621612"/>
    <x v="3226"/>
    <d v="2015-10-30T09:00:12"/>
    <b v="1"/>
    <n v="21"/>
    <b v="1"/>
    <s v="theater/plays"/>
    <n v="1.0416666666666667"/>
    <n v="59.523809523809526"/>
    <x v="1"/>
    <s v="plays"/>
  </r>
  <r>
    <n v="1500"/>
    <x v="0"/>
    <s v="GB"/>
    <s v="GBP"/>
    <n v="1484687436"/>
    <n v="1482095436"/>
    <x v="3227"/>
    <d v="2017-01-17T16:10:36"/>
    <b v="0"/>
    <n v="30"/>
    <b v="1"/>
    <s v="theater/plays"/>
    <n v="1.25"/>
    <n v="50"/>
    <x v="1"/>
    <s v="plays"/>
  </r>
  <r>
    <n v="7164"/>
    <x v="0"/>
    <s v="US"/>
    <s v="USD"/>
    <n v="1450328340"/>
    <n v="1447606884"/>
    <x v="3228"/>
    <d v="2015-12-16T23:59:00"/>
    <b v="1"/>
    <n v="37"/>
    <b v="1"/>
    <s v="theater/plays"/>
    <n v="1.0234285714285714"/>
    <n v="193.62162162162161"/>
    <x v="1"/>
    <s v="plays"/>
  </r>
  <r>
    <n v="21573"/>
    <x v="0"/>
    <s v="US"/>
    <s v="USD"/>
    <n v="1416470398"/>
    <n v="1413874798"/>
    <x v="3229"/>
    <d v="2014-11-20T02:59:58"/>
    <b v="1"/>
    <n v="202"/>
    <b v="1"/>
    <s v="theater/plays"/>
    <n v="1.0786500000000001"/>
    <n v="106.79702970297029"/>
    <x v="1"/>
    <s v="plays"/>
  </r>
  <r>
    <n v="2857"/>
    <x v="0"/>
    <s v="US"/>
    <s v="USD"/>
    <n v="1412135940"/>
    <n v="1410840126"/>
    <x v="3230"/>
    <d v="2014-09-30T22:59:00"/>
    <b v="1"/>
    <n v="37"/>
    <b v="1"/>
    <s v="theater/plays"/>
    <n v="1.0988461538461538"/>
    <n v="77.21621621621621"/>
    <x v="1"/>
    <s v="plays"/>
  </r>
  <r>
    <n v="1610"/>
    <x v="0"/>
    <s v="US"/>
    <s v="USD"/>
    <n v="1460846347"/>
    <n v="1458254347"/>
    <x v="3231"/>
    <d v="2016-04-16T17:39:07"/>
    <b v="0"/>
    <n v="28"/>
    <b v="1"/>
    <s v="theater/plays"/>
    <n v="1.61"/>
    <n v="57.5"/>
    <x v="1"/>
    <s v="plays"/>
  </r>
  <r>
    <n v="1312"/>
    <x v="0"/>
    <s v="US"/>
    <s v="USD"/>
    <n v="1462334340"/>
    <n v="1459711917"/>
    <x v="3232"/>
    <d v="2016-05-03T22:59:00"/>
    <b v="1"/>
    <n v="26"/>
    <b v="1"/>
    <s v="theater/plays"/>
    <n v="1.3120000000000001"/>
    <n v="50.46153846153846"/>
    <x v="1"/>
    <s v="plays"/>
  </r>
  <r>
    <n v="5940"/>
    <x v="0"/>
    <s v="US"/>
    <s v="USD"/>
    <n v="1488482355"/>
    <n v="1485890355"/>
    <x v="3233"/>
    <d v="2017-03-02T14:19:15"/>
    <b v="0"/>
    <n v="61"/>
    <b v="1"/>
    <s v="theater/plays"/>
    <n v="1.1879999999999999"/>
    <n v="97.377049180327873"/>
    <x v="1"/>
    <s v="plays"/>
  </r>
  <r>
    <n v="4015.71"/>
    <x v="0"/>
    <s v="GB"/>
    <s v="GBP"/>
    <n v="1485991860"/>
    <n v="1483124208"/>
    <x v="3234"/>
    <d v="2017-02-01T18:31:00"/>
    <b v="0"/>
    <n v="115"/>
    <b v="1"/>
    <s v="theater/plays"/>
    <n v="1.0039275000000001"/>
    <n v="34.91921739130435"/>
    <x v="1"/>
    <s v="plays"/>
  </r>
  <r>
    <n v="15481"/>
    <x v="0"/>
    <s v="US"/>
    <s v="USD"/>
    <n v="1467361251"/>
    <n v="1464769251"/>
    <x v="3235"/>
    <d v="2016-07-01T03:20:51"/>
    <b v="1"/>
    <n v="181"/>
    <b v="1"/>
    <s v="theater/plays"/>
    <n v="1.0320666666666667"/>
    <n v="85.530386740331494"/>
    <x v="1"/>
    <s v="plays"/>
  </r>
  <r>
    <n v="20120"/>
    <x v="0"/>
    <s v="US"/>
    <s v="USD"/>
    <n v="1482962433"/>
    <n v="1480370433"/>
    <x v="3236"/>
    <d v="2016-12-28T17:00:33"/>
    <b v="0"/>
    <n v="110"/>
    <b v="1"/>
    <s v="theater/plays"/>
    <n v="1.006"/>
    <n v="182.90909090909091"/>
    <x v="1"/>
    <s v="plays"/>
  </r>
  <r>
    <n v="35275.64"/>
    <x v="0"/>
    <s v="US"/>
    <s v="USD"/>
    <n v="1443499140"/>
    <n v="1441452184"/>
    <x v="3237"/>
    <d v="2015-09-28T22:59:00"/>
    <b v="1"/>
    <n v="269"/>
    <b v="1"/>
    <s v="theater/plays"/>
    <n v="1.0078754285714286"/>
    <n v="131.13620817843866"/>
    <x v="1"/>
    <s v="plays"/>
  </r>
  <r>
    <n v="3145"/>
    <x v="0"/>
    <s v="GB"/>
    <s v="GBP"/>
    <n v="1435752898"/>
    <n v="1433160898"/>
    <x v="3238"/>
    <d v="2015-07-01T07:14:58"/>
    <b v="1"/>
    <n v="79"/>
    <b v="1"/>
    <s v="theater/plays"/>
    <n v="1.1232142857142857"/>
    <n v="39.810126582278478"/>
    <x v="1"/>
    <s v="plays"/>
  </r>
  <r>
    <n v="6208.98"/>
    <x v="0"/>
    <s v="GB"/>
    <s v="GBP"/>
    <n v="1445817540"/>
    <n v="1443665293"/>
    <x v="3239"/>
    <d v="2015-10-25T18:59:00"/>
    <b v="1"/>
    <n v="104"/>
    <b v="1"/>
    <s v="theater/plays"/>
    <n v="1.0591914022517912"/>
    <n v="59.701730769230764"/>
    <x v="1"/>
    <s v="plays"/>
  </r>
  <r>
    <n v="3017"/>
    <x v="0"/>
    <s v="GB"/>
    <s v="GBP"/>
    <n v="1487286000"/>
    <n v="1484843948"/>
    <x v="3240"/>
    <d v="2017-02-16T18:00:00"/>
    <b v="0"/>
    <n v="34"/>
    <b v="1"/>
    <s v="theater/plays"/>
    <n v="1.0056666666666667"/>
    <n v="88.735294117647058"/>
    <x v="1"/>
    <s v="plays"/>
  </r>
  <r>
    <n v="9801"/>
    <x v="0"/>
    <s v="US"/>
    <s v="USD"/>
    <n v="1413269940"/>
    <n v="1410421670"/>
    <x v="3241"/>
    <d v="2014-10-14T01:59:00"/>
    <b v="1"/>
    <n v="167"/>
    <b v="1"/>
    <s v="theater/plays"/>
    <n v="1.1530588235294117"/>
    <n v="58.688622754491021"/>
    <x v="1"/>
    <s v="plays"/>
  </r>
  <r>
    <n v="12730.42"/>
    <x v="0"/>
    <s v="US"/>
    <s v="USD"/>
    <n v="1411150092"/>
    <n v="1408558092"/>
    <x v="3242"/>
    <d v="2014-09-19T13:08:12"/>
    <b v="1"/>
    <n v="183"/>
    <b v="1"/>
    <s v="theater/plays"/>
    <n v="1.273042"/>
    <n v="69.56513661202186"/>
    <x v="1"/>
    <s v="plays"/>
  </r>
  <r>
    <n v="8227"/>
    <x v="0"/>
    <s v="US"/>
    <s v="USD"/>
    <n v="1444348800"/>
    <n v="1442283562"/>
    <x v="3243"/>
    <d v="2015-10-08T19:00:00"/>
    <b v="1"/>
    <n v="71"/>
    <b v="1"/>
    <s v="theater/plays"/>
    <n v="1.028375"/>
    <n v="115.87323943661971"/>
    <x v="1"/>
    <s v="plays"/>
  </r>
  <r>
    <n v="1647"/>
    <x v="0"/>
    <s v="GB"/>
    <s v="GBP"/>
    <n v="1480613982"/>
    <n v="1478018382"/>
    <x v="3244"/>
    <d v="2016-12-01T12:39:42"/>
    <b v="0"/>
    <n v="69"/>
    <b v="1"/>
    <s v="theater/plays"/>
    <n v="1.0293749999999999"/>
    <n v="23.869565217391305"/>
    <x v="1"/>
    <s v="plays"/>
  </r>
  <r>
    <n v="21904"/>
    <x v="0"/>
    <s v="US"/>
    <s v="USD"/>
    <n v="1434074400"/>
    <n v="1431354258"/>
    <x v="3245"/>
    <d v="2015-06-11T21:00:00"/>
    <b v="0"/>
    <n v="270"/>
    <b v="1"/>
    <s v="theater/plays"/>
    <n v="1.043047619047619"/>
    <n v="81.125925925925927"/>
    <x v="1"/>
    <s v="plays"/>
  </r>
  <r>
    <n v="11122"/>
    <x v="0"/>
    <s v="US"/>
    <s v="USD"/>
    <n v="1442030340"/>
    <n v="1439551200"/>
    <x v="3246"/>
    <d v="2015-09-11T22:59:00"/>
    <b v="1"/>
    <n v="193"/>
    <b v="1"/>
    <s v="theater/plays"/>
    <n v="1.1122000000000001"/>
    <n v="57.626943005181346"/>
    <x v="1"/>
    <s v="plays"/>
  </r>
  <r>
    <n v="2646.5"/>
    <x v="0"/>
    <s v="GB"/>
    <s v="GBP"/>
    <n v="1436696712"/>
    <n v="1434104712"/>
    <x v="3247"/>
    <d v="2015-07-12T05:25:12"/>
    <b v="1"/>
    <n v="57"/>
    <b v="1"/>
    <s v="theater/plays"/>
    <n v="1.0586"/>
    <n v="46.429824561403507"/>
    <x v="1"/>
    <s v="plays"/>
  </r>
  <r>
    <n v="12095"/>
    <x v="0"/>
    <s v="US"/>
    <s v="USD"/>
    <n v="1428178757"/>
    <n v="1425590357"/>
    <x v="3248"/>
    <d v="2015-04-04T15:19:17"/>
    <b v="1"/>
    <n v="200"/>
    <b v="1"/>
    <s v="theater/plays"/>
    <n v="1.0079166666666666"/>
    <n v="60.475000000000001"/>
    <x v="1"/>
    <s v="plays"/>
  </r>
  <r>
    <n v="5771"/>
    <x v="0"/>
    <s v="US"/>
    <s v="USD"/>
    <n v="1434822914"/>
    <n v="1432230914"/>
    <x v="3249"/>
    <d v="2015-06-20T12:55:14"/>
    <b v="1"/>
    <n v="88"/>
    <b v="1"/>
    <s v="theater/plays"/>
    <n v="1.0492727272727274"/>
    <n v="65.579545454545453"/>
    <x v="1"/>
    <s v="plays"/>
  </r>
  <r>
    <n v="25388"/>
    <x v="0"/>
    <s v="US"/>
    <s v="USD"/>
    <n v="1415213324"/>
    <n v="1412617724"/>
    <x v="3250"/>
    <d v="2014-11-05T13:48:44"/>
    <b v="1"/>
    <n v="213"/>
    <b v="1"/>
    <s v="theater/plays"/>
    <n v="1.01552"/>
    <n v="119.1924882629108"/>
    <x v="1"/>
    <s v="plays"/>
  </r>
  <r>
    <n v="1661"/>
    <x v="0"/>
    <s v="US"/>
    <s v="USD"/>
    <n v="1434907966"/>
    <n v="1432315966"/>
    <x v="3251"/>
    <d v="2015-06-21T12:32:46"/>
    <b v="1"/>
    <n v="20"/>
    <b v="1"/>
    <s v="theater/plays"/>
    <n v="1.1073333333333333"/>
    <n v="83.05"/>
    <x v="1"/>
    <s v="plays"/>
  </r>
  <r>
    <n v="2876"/>
    <x v="0"/>
    <s v="GB"/>
    <s v="GBP"/>
    <n v="1473247240"/>
    <n v="1470655240"/>
    <x v="3252"/>
    <d v="2016-09-07T06:20:40"/>
    <b v="1"/>
    <n v="50"/>
    <b v="1"/>
    <s v="theater/plays"/>
    <n v="1.2782222222222221"/>
    <n v="57.52"/>
    <x v="1"/>
    <s v="plays"/>
  </r>
  <r>
    <n v="20365"/>
    <x v="0"/>
    <s v="US"/>
    <s v="USD"/>
    <n v="1473306300"/>
    <n v="1471701028"/>
    <x v="3253"/>
    <d v="2016-09-07T22:45:00"/>
    <b v="1"/>
    <n v="115"/>
    <b v="1"/>
    <s v="theater/plays"/>
    <n v="1.0182500000000001"/>
    <n v="177.08695652173913"/>
    <x v="1"/>
    <s v="plays"/>
  </r>
  <r>
    <n v="13163.5"/>
    <x v="0"/>
    <s v="GB"/>
    <s v="GBP"/>
    <n v="1427331809"/>
    <n v="1424743409"/>
    <x v="3254"/>
    <d v="2015-03-25T20:03:29"/>
    <b v="1"/>
    <n v="186"/>
    <b v="1"/>
    <s v="theater/plays"/>
    <n v="1.012576923076923"/>
    <n v="70.771505376344081"/>
    <x v="1"/>
    <s v="plays"/>
  </r>
  <r>
    <n v="525"/>
    <x v="0"/>
    <s v="GB"/>
    <s v="GBP"/>
    <n v="1412706375"/>
    <n v="1410114375"/>
    <x v="3255"/>
    <d v="2014-10-07T13:26:15"/>
    <b v="1"/>
    <n v="18"/>
    <b v="1"/>
    <s v="theater/plays"/>
    <n v="1.75"/>
    <n v="29.166666666666668"/>
    <x v="1"/>
    <s v="plays"/>
  </r>
  <r>
    <n v="12806"/>
    <x v="0"/>
    <s v="US"/>
    <s v="USD"/>
    <n v="1433995140"/>
    <n v="1432129577"/>
    <x v="3256"/>
    <d v="2015-06-10T22:59:00"/>
    <b v="1"/>
    <n v="176"/>
    <b v="1"/>
    <s v="theater/plays"/>
    <n v="1.2806"/>
    <n v="72.76136363636364"/>
    <x v="1"/>
    <s v="plays"/>
  </r>
  <r>
    <n v="2125.9899999999998"/>
    <x v="0"/>
    <s v="GB"/>
    <s v="GBP"/>
    <n v="1487769952"/>
    <n v="1485177952"/>
    <x v="3257"/>
    <d v="2017-02-22T08:25:52"/>
    <b v="0"/>
    <n v="41"/>
    <b v="1"/>
    <s v="theater/plays"/>
    <n v="1.0629949999999999"/>
    <n v="51.853414634146333"/>
    <x v="1"/>
    <s v="plays"/>
  </r>
  <r>
    <n v="7365"/>
    <x v="0"/>
    <s v="US"/>
    <s v="USD"/>
    <n v="1420751861"/>
    <n v="1418159861"/>
    <x v="3258"/>
    <d v="2015-01-08T16:17:41"/>
    <b v="1"/>
    <n v="75"/>
    <b v="1"/>
    <s v="theater/plays"/>
    <n v="1.052142857142857"/>
    <n v="98.2"/>
    <x v="1"/>
    <s v="plays"/>
  </r>
  <r>
    <n v="24418.6"/>
    <x v="0"/>
    <s v="US"/>
    <s v="USD"/>
    <n v="1475294340"/>
    <n v="1472753745"/>
    <x v="3259"/>
    <d v="2016-09-30T22:59:00"/>
    <b v="1"/>
    <n v="97"/>
    <b v="1"/>
    <s v="theater/plays"/>
    <n v="1.0616782608695652"/>
    <n v="251.7381443298969"/>
    <x v="1"/>
    <s v="plays"/>
  </r>
  <r>
    <n v="5462"/>
    <x v="0"/>
    <s v="US"/>
    <s v="USD"/>
    <n v="1448903318"/>
    <n v="1445875718"/>
    <x v="3260"/>
    <d v="2015-11-30T12:08:38"/>
    <b v="1"/>
    <n v="73"/>
    <b v="1"/>
    <s v="theater/plays"/>
    <n v="1.0924"/>
    <n v="74.821917808219183"/>
    <x v="1"/>
    <s v="plays"/>
  </r>
  <r>
    <n v="3315"/>
    <x v="0"/>
    <s v="US"/>
    <s v="USD"/>
    <n v="1437067476"/>
    <n v="1434475476"/>
    <x v="3261"/>
    <d v="2015-07-16T12:24:36"/>
    <b v="1"/>
    <n v="49"/>
    <b v="1"/>
    <s v="theater/plays"/>
    <n v="1.0045454545454546"/>
    <n v="67.65306122448979"/>
    <x v="1"/>
    <s v="plays"/>
  </r>
  <r>
    <n v="12571"/>
    <x v="0"/>
    <s v="US"/>
    <s v="USD"/>
    <n v="1419220800"/>
    <n v="1416555262"/>
    <x v="3262"/>
    <d v="2014-12-21T23:00:00"/>
    <b v="1"/>
    <n v="134"/>
    <b v="1"/>
    <s v="theater/plays"/>
    <n v="1.0304098360655738"/>
    <n v="93.81343283582089"/>
    <x v="1"/>
    <s v="plays"/>
  </r>
  <r>
    <n v="2804.16"/>
    <x v="0"/>
    <s v="US"/>
    <s v="USD"/>
    <n v="1446238800"/>
    <n v="1444220588"/>
    <x v="3263"/>
    <d v="2015-10-30T16:00:00"/>
    <b v="1"/>
    <n v="68"/>
    <b v="1"/>
    <s v="theater/plays"/>
    <n v="1.121664"/>
    <n v="41.237647058823526"/>
    <x v="1"/>
    <s v="plays"/>
  </r>
  <r>
    <n v="2575"/>
    <x v="0"/>
    <s v="US"/>
    <s v="USD"/>
    <n v="1422482400"/>
    <n v="1421089938"/>
    <x v="3264"/>
    <d v="2015-01-28T17:00:00"/>
    <b v="1"/>
    <n v="49"/>
    <b v="1"/>
    <s v="theater/plays"/>
    <n v="1.03"/>
    <n v="52.551020408163268"/>
    <x v="1"/>
    <s v="plays"/>
  </r>
  <r>
    <n v="4428"/>
    <x v="0"/>
    <s v="IE"/>
    <s v="EUR"/>
    <n v="1449162000"/>
    <n v="1446570315"/>
    <x v="3265"/>
    <d v="2015-12-03T12:00:00"/>
    <b v="1"/>
    <n v="63"/>
    <b v="1"/>
    <s v="theater/plays"/>
    <n v="1.64"/>
    <n v="70.285714285714292"/>
    <x v="1"/>
    <s v="plays"/>
  </r>
  <r>
    <n v="7877"/>
    <x v="0"/>
    <s v="US"/>
    <s v="USD"/>
    <n v="1434142800"/>
    <n v="1431435122"/>
    <x v="3266"/>
    <d v="2015-06-12T16:00:00"/>
    <b v="1"/>
    <n v="163"/>
    <b v="1"/>
    <s v="theater/plays"/>
    <n v="1.3128333333333333"/>
    <n v="48.325153374233132"/>
    <x v="1"/>
    <s v="plays"/>
  </r>
  <r>
    <n v="15315"/>
    <x v="0"/>
    <s v="US"/>
    <s v="USD"/>
    <n v="1437156660"/>
    <n v="1434564660"/>
    <x v="3267"/>
    <d v="2015-07-17T13:11:00"/>
    <b v="1"/>
    <n v="288"/>
    <b v="1"/>
    <s v="theater/plays"/>
    <n v="1.0209999999999999"/>
    <n v="53.177083333333336"/>
    <x v="1"/>
    <s v="plays"/>
  </r>
  <r>
    <n v="2560"/>
    <x v="0"/>
    <s v="US"/>
    <s v="USD"/>
    <n v="1472074928"/>
    <n v="1470692528"/>
    <x v="3268"/>
    <d v="2016-08-24T16:42:08"/>
    <b v="1"/>
    <n v="42"/>
    <b v="1"/>
    <s v="theater/plays"/>
    <n v="1.28"/>
    <n v="60.952380952380949"/>
    <x v="1"/>
    <s v="plays"/>
  </r>
  <r>
    <n v="8120"/>
    <x v="0"/>
    <s v="GB"/>
    <s v="GBP"/>
    <n v="1434452400"/>
    <n v="1431509397"/>
    <x v="3269"/>
    <d v="2015-06-16T06:00:00"/>
    <b v="1"/>
    <n v="70"/>
    <b v="1"/>
    <s v="theater/plays"/>
    <n v="1.0149999999999999"/>
    <n v="116"/>
    <x v="1"/>
    <s v="plays"/>
  </r>
  <r>
    <n v="1830"/>
    <x v="0"/>
    <s v="GB"/>
    <s v="GBP"/>
    <n v="1436705265"/>
    <n v="1434113265"/>
    <x v="3270"/>
    <d v="2015-07-12T07:47:45"/>
    <b v="1"/>
    <n v="30"/>
    <b v="1"/>
    <s v="theater/plays"/>
    <n v="1.0166666666666666"/>
    <n v="61"/>
    <x v="1"/>
    <s v="plays"/>
  </r>
  <r>
    <n v="1950"/>
    <x v="0"/>
    <s v="GB"/>
    <s v="GBP"/>
    <n v="1414927775"/>
    <n v="1412332175"/>
    <x v="3271"/>
    <d v="2014-11-02T06:29:35"/>
    <b v="1"/>
    <n v="51"/>
    <b v="1"/>
    <s v="theater/plays"/>
    <n v="1.3"/>
    <n v="38.235294117647058"/>
    <x v="1"/>
    <s v="plays"/>
  </r>
  <r>
    <n v="15443"/>
    <x v="0"/>
    <s v="US"/>
    <s v="USD"/>
    <n v="1446814809"/>
    <n v="1444219209"/>
    <x v="3272"/>
    <d v="2015-11-06T08:00:09"/>
    <b v="1"/>
    <n v="145"/>
    <b v="1"/>
    <s v="theater/plays"/>
    <n v="1.5443"/>
    <n v="106.50344827586207"/>
    <x v="1"/>
    <s v="plays"/>
  </r>
  <r>
    <n v="4296"/>
    <x v="0"/>
    <s v="US"/>
    <s v="USD"/>
    <n v="1473879600"/>
    <n v="1472498042"/>
    <x v="3273"/>
    <d v="2016-09-14T14:00:00"/>
    <b v="1"/>
    <n v="21"/>
    <b v="1"/>
    <s v="theater/plays"/>
    <n v="1.0740000000000001"/>
    <n v="204.57142857142858"/>
    <x v="1"/>
    <s v="plays"/>
  </r>
  <r>
    <n v="15705"/>
    <x v="0"/>
    <s v="US"/>
    <s v="USD"/>
    <n v="1458075600"/>
    <n v="1454259272"/>
    <x v="3274"/>
    <d v="2016-03-15T16:00:00"/>
    <b v="1"/>
    <n v="286"/>
    <b v="1"/>
    <s v="theater/plays"/>
    <n v="1.0132258064516129"/>
    <n v="54.912587412587413"/>
    <x v="1"/>
    <s v="plays"/>
  </r>
  <r>
    <n v="1805"/>
    <x v="0"/>
    <s v="US"/>
    <s v="USD"/>
    <n v="1423456200"/>
    <n v="1421183271"/>
    <x v="3275"/>
    <d v="2015-02-08T23:30:00"/>
    <b v="1"/>
    <n v="12"/>
    <b v="1"/>
    <s v="theater/plays"/>
    <n v="1.0027777777777778"/>
    <n v="150.41666666666666"/>
    <x v="1"/>
    <s v="plays"/>
  </r>
  <r>
    <n v="5258"/>
    <x v="0"/>
    <s v="CA"/>
    <s v="CAD"/>
    <n v="1459483140"/>
    <n v="1456526879"/>
    <x v="3276"/>
    <d v="2016-03-31T22:59:00"/>
    <b v="1"/>
    <n v="100"/>
    <b v="1"/>
    <s v="theater/plays"/>
    <n v="1.1684444444444444"/>
    <n v="52.58"/>
    <x v="1"/>
    <s v="plays"/>
  </r>
  <r>
    <n v="5430"/>
    <x v="0"/>
    <s v="GB"/>
    <s v="GBP"/>
    <n v="1416331406"/>
    <n v="1413735806"/>
    <x v="3277"/>
    <d v="2014-11-18T12:23:26"/>
    <b v="1"/>
    <n v="100"/>
    <b v="1"/>
    <s v="theater/plays"/>
    <n v="1.0860000000000001"/>
    <n v="54.3"/>
    <x v="1"/>
    <s v="plays"/>
  </r>
  <r>
    <n v="2585"/>
    <x v="0"/>
    <s v="GB"/>
    <s v="GBP"/>
    <n v="1433017303"/>
    <n v="1430425303"/>
    <x v="3278"/>
    <d v="2015-05-30T15:21:43"/>
    <b v="1"/>
    <n v="34"/>
    <b v="1"/>
    <s v="theater/plays"/>
    <n v="1.034"/>
    <n v="76.029411764705884"/>
    <x v="1"/>
    <s v="plays"/>
  </r>
  <r>
    <n v="6628"/>
    <x v="0"/>
    <s v="US"/>
    <s v="USD"/>
    <n v="1459474059"/>
    <n v="1456885659"/>
    <x v="3279"/>
    <d v="2016-03-31T20:27:39"/>
    <b v="0"/>
    <n v="63"/>
    <b v="1"/>
    <s v="theater/plays"/>
    <n v="1.1427586206896552"/>
    <n v="105.2063492063492"/>
    <x v="1"/>
    <s v="plays"/>
  </r>
  <r>
    <n v="2060"/>
    <x v="0"/>
    <s v="US"/>
    <s v="USD"/>
    <n v="1433134800"/>
    <n v="1430158198"/>
    <x v="3280"/>
    <d v="2015-06-01T00:00:00"/>
    <b v="0"/>
    <n v="30"/>
    <b v="1"/>
    <s v="theater/plays"/>
    <n v="1.03"/>
    <n v="68.666666666666671"/>
    <x v="1"/>
    <s v="plays"/>
  </r>
  <r>
    <n v="6080"/>
    <x v="0"/>
    <s v="US"/>
    <s v="USD"/>
    <n v="1441153705"/>
    <n v="1438561705"/>
    <x v="3281"/>
    <d v="2015-09-01T19:28:25"/>
    <b v="0"/>
    <n v="47"/>
    <b v="1"/>
    <s v="theater/plays"/>
    <n v="1.216"/>
    <n v="129.36170212765958"/>
    <x v="1"/>
    <s v="plays"/>
  </r>
  <r>
    <n v="31820.5"/>
    <x v="0"/>
    <s v="US"/>
    <s v="USD"/>
    <n v="1461904788"/>
    <n v="1458103188"/>
    <x v="3282"/>
    <d v="2016-04-28T23:39:48"/>
    <b v="0"/>
    <n v="237"/>
    <b v="1"/>
    <s v="theater/plays"/>
    <n v="1.026467741935484"/>
    <n v="134.26371308016877"/>
    <x v="1"/>
    <s v="plays"/>
  </r>
  <r>
    <n v="838"/>
    <x v="0"/>
    <s v="GB"/>
    <s v="GBP"/>
    <n v="1455138000"/>
    <n v="1452448298"/>
    <x v="3283"/>
    <d v="2016-02-10T16:00:00"/>
    <b v="0"/>
    <n v="47"/>
    <b v="1"/>
    <s v="theater/plays"/>
    <n v="1.0475000000000001"/>
    <n v="17.829787234042552"/>
    <x v="1"/>
    <s v="plays"/>
  </r>
  <r>
    <n v="3048"/>
    <x v="0"/>
    <s v="US"/>
    <s v="USD"/>
    <n v="1454047140"/>
    <n v="1452546853"/>
    <x v="3284"/>
    <d v="2016-01-29T00:59:00"/>
    <b v="0"/>
    <n v="15"/>
    <b v="1"/>
    <s v="theater/plays"/>
    <n v="1.016"/>
    <n v="203.2"/>
    <x v="1"/>
    <s v="plays"/>
  </r>
  <r>
    <n v="5604"/>
    <x v="0"/>
    <s v="US"/>
    <s v="USD"/>
    <n v="1488258000"/>
    <n v="1485556626"/>
    <x v="3285"/>
    <d v="2017-02-28T00:00:00"/>
    <b v="0"/>
    <n v="81"/>
    <b v="1"/>
    <s v="theater/plays"/>
    <n v="1.1210242048409682"/>
    <n v="69.18518518518519"/>
    <x v="1"/>
    <s v="plays"/>
  </r>
  <r>
    <n v="15265"/>
    <x v="0"/>
    <s v="US"/>
    <s v="USD"/>
    <n v="1471291782"/>
    <n v="1468699782"/>
    <x v="3286"/>
    <d v="2016-08-15T15:09:42"/>
    <b v="0"/>
    <n v="122"/>
    <b v="1"/>
    <s v="theater/plays"/>
    <n v="1.0176666666666667"/>
    <n v="125.12295081967213"/>
    <x v="1"/>
    <s v="plays"/>
  </r>
  <r>
    <n v="2500"/>
    <x v="0"/>
    <s v="CA"/>
    <s v="CAD"/>
    <n v="1448733628"/>
    <n v="1446573628"/>
    <x v="3287"/>
    <d v="2015-11-28T13:00:28"/>
    <b v="0"/>
    <n v="34"/>
    <b v="1"/>
    <s v="theater/plays"/>
    <n v="1"/>
    <n v="73.529411764705884"/>
    <x v="1"/>
    <s v="plays"/>
  </r>
  <r>
    <n v="10026.49"/>
    <x v="0"/>
    <s v="GB"/>
    <s v="GBP"/>
    <n v="1466463600"/>
    <n v="1463337315"/>
    <x v="3288"/>
    <d v="2016-06-20T18:00:00"/>
    <b v="0"/>
    <n v="207"/>
    <b v="1"/>
    <s v="theater/plays"/>
    <n v="1.0026489999999999"/>
    <n v="48.437149758454105"/>
    <x v="1"/>
    <s v="plays"/>
  </r>
  <r>
    <n v="665.21"/>
    <x v="0"/>
    <s v="GB"/>
    <s v="GBP"/>
    <n v="1487580602"/>
    <n v="1485161402"/>
    <x v="3289"/>
    <d v="2017-02-20T03:50:02"/>
    <b v="0"/>
    <n v="25"/>
    <b v="1"/>
    <s v="theater/plays"/>
    <n v="1.3304200000000002"/>
    <n v="26.608400000000003"/>
    <x v="1"/>
    <s v="plays"/>
  </r>
  <r>
    <n v="2424"/>
    <x v="0"/>
    <s v="GB"/>
    <s v="GBP"/>
    <n v="1489234891"/>
    <n v="1486642891"/>
    <x v="3290"/>
    <d v="2017-03-11T07:21:31"/>
    <b v="0"/>
    <n v="72"/>
    <b v="1"/>
    <s v="theater/plays"/>
    <n v="1.212"/>
    <n v="33.666666666666664"/>
    <x v="1"/>
    <s v="plays"/>
  </r>
  <r>
    <n v="570"/>
    <x v="0"/>
    <s v="US"/>
    <s v="USD"/>
    <n v="1442462340"/>
    <n v="1439743900"/>
    <x v="3291"/>
    <d v="2015-09-16T22:59:00"/>
    <b v="0"/>
    <n v="14"/>
    <b v="1"/>
    <s v="theater/plays"/>
    <n v="1.1399999999999999"/>
    <n v="40.714285714285715"/>
    <x v="1"/>
    <s v="plays"/>
  </r>
  <r>
    <n v="289"/>
    <x v="0"/>
    <s v="GB"/>
    <s v="GBP"/>
    <n v="1449257348"/>
    <n v="1444069748"/>
    <x v="3292"/>
    <d v="2015-12-04T14:29:08"/>
    <b v="0"/>
    <n v="15"/>
    <b v="1"/>
    <s v="theater/plays"/>
    <n v="2.8613861386138613"/>
    <n v="19.266666666666666"/>
    <x v="1"/>
    <s v="plays"/>
  </r>
  <r>
    <n v="7670"/>
    <x v="0"/>
    <s v="NZ"/>
    <s v="NZD"/>
    <n v="1488622352"/>
    <n v="1486030352"/>
    <x v="3293"/>
    <d v="2017-03-04T05:12:32"/>
    <b v="0"/>
    <n v="91"/>
    <b v="1"/>
    <s v="theater/plays"/>
    <n v="1.7044444444444444"/>
    <n v="84.285714285714292"/>
    <x v="1"/>
    <s v="plays"/>
  </r>
  <r>
    <n v="710"/>
    <x v="0"/>
    <s v="GB"/>
    <s v="GBP"/>
    <n v="1434459554"/>
    <n v="1431867554"/>
    <x v="3294"/>
    <d v="2015-06-16T07:59:14"/>
    <b v="0"/>
    <n v="24"/>
    <b v="1"/>
    <s v="theater/plays"/>
    <n v="1.1833333333333333"/>
    <n v="29.583333333333332"/>
    <x v="1"/>
    <s v="plays"/>
  </r>
  <r>
    <n v="720.01"/>
    <x v="0"/>
    <s v="GB"/>
    <s v="GBP"/>
    <n v="1474886229"/>
    <n v="1472294229"/>
    <x v="3295"/>
    <d v="2016-09-26T05:37:09"/>
    <b v="0"/>
    <n v="27"/>
    <b v="1"/>
    <s v="theater/plays"/>
    <n v="1.0285857142857142"/>
    <n v="26.667037037037037"/>
    <x v="1"/>
    <s v="plays"/>
  </r>
  <r>
    <n v="2161"/>
    <x v="0"/>
    <s v="GB"/>
    <s v="GBP"/>
    <n v="1448229600"/>
    <n v="1446401372"/>
    <x v="3296"/>
    <d v="2015-11-22T17:00:00"/>
    <b v="0"/>
    <n v="47"/>
    <b v="1"/>
    <s v="theater/plays"/>
    <n v="1.4406666666666668"/>
    <n v="45.978723404255319"/>
    <x v="1"/>
    <s v="plays"/>
  </r>
  <r>
    <n v="5504"/>
    <x v="0"/>
    <s v="GB"/>
    <s v="GBP"/>
    <n v="1438037940"/>
    <n v="1436380256"/>
    <x v="3297"/>
    <d v="2015-07-27T17:59:00"/>
    <b v="0"/>
    <n v="44"/>
    <b v="1"/>
    <s v="theater/plays"/>
    <n v="1.0007272727272727"/>
    <n v="125.09090909090909"/>
    <x v="1"/>
    <s v="plays"/>
  </r>
  <r>
    <n v="10173"/>
    <x v="0"/>
    <s v="US"/>
    <s v="USD"/>
    <n v="1442102400"/>
    <n v="1440370768"/>
    <x v="3298"/>
    <d v="2015-09-12T19:00:00"/>
    <b v="0"/>
    <n v="72"/>
    <b v="1"/>
    <s v="theater/plays"/>
    <n v="1.0173000000000001"/>
    <n v="141.29166666666666"/>
    <x v="1"/>
    <s v="plays"/>
  </r>
  <r>
    <n v="3486"/>
    <x v="0"/>
    <s v="US"/>
    <s v="USD"/>
    <n v="1444860063"/>
    <n v="1442268063"/>
    <x v="3299"/>
    <d v="2015-10-14T17:01:03"/>
    <b v="0"/>
    <n v="63"/>
    <b v="1"/>
    <s v="theater/plays"/>
    <n v="1.1619999999999999"/>
    <n v="55.333333333333336"/>
    <x v="1"/>
    <s v="plays"/>
  </r>
  <r>
    <n v="4085"/>
    <x v="0"/>
    <s v="US"/>
    <s v="USD"/>
    <n v="1430329862"/>
    <n v="1428515462"/>
    <x v="3300"/>
    <d v="2015-04-29T12:51:02"/>
    <b v="0"/>
    <n v="88"/>
    <b v="1"/>
    <s v="theater/plays"/>
    <n v="1.3616666666666666"/>
    <n v="46.420454545454547"/>
    <x v="1"/>
    <s v="plays"/>
  </r>
  <r>
    <n v="4004"/>
    <x v="0"/>
    <s v="US"/>
    <s v="USD"/>
    <n v="1470034740"/>
    <n v="1466185176"/>
    <x v="3301"/>
    <d v="2016-08-01T01:59:00"/>
    <b v="0"/>
    <n v="70"/>
    <b v="1"/>
    <s v="theater/plays"/>
    <n v="1.3346666666666667"/>
    <n v="57.2"/>
    <x v="1"/>
    <s v="plays"/>
  </r>
  <r>
    <n v="8685"/>
    <x v="0"/>
    <s v="ES"/>
    <s v="EUR"/>
    <n v="1481099176"/>
    <n v="1478507176"/>
    <x v="3302"/>
    <d v="2016-12-07T03:26:16"/>
    <b v="0"/>
    <n v="50"/>
    <b v="1"/>
    <s v="theater/plays"/>
    <n v="1.0339285714285715"/>
    <n v="173.7"/>
    <x v="1"/>
    <s v="plays"/>
  </r>
  <r>
    <n v="2086"/>
    <x v="0"/>
    <s v="US"/>
    <s v="USD"/>
    <n v="1427553484"/>
    <n v="1424533084"/>
    <x v="3303"/>
    <d v="2015-03-28T09:38:04"/>
    <b v="0"/>
    <n v="35"/>
    <b v="1"/>
    <s v="theater/plays"/>
    <n v="1.1588888888888889"/>
    <n v="59.6"/>
    <x v="1"/>
    <s v="plays"/>
  </r>
  <r>
    <n v="15677.5"/>
    <x v="0"/>
    <s v="US"/>
    <s v="USD"/>
    <n v="1482418752"/>
    <n v="1479826752"/>
    <x v="3304"/>
    <d v="2016-12-22T09:59:12"/>
    <b v="0"/>
    <n v="175"/>
    <b v="1"/>
    <s v="theater/plays"/>
    <n v="1.0451666666666666"/>
    <n v="89.585714285714289"/>
    <x v="1"/>
    <s v="plays"/>
  </r>
  <r>
    <n v="4081"/>
    <x v="0"/>
    <s v="US"/>
    <s v="USD"/>
    <n v="1438374748"/>
    <n v="1435782748"/>
    <x v="3305"/>
    <d v="2015-07-31T15:32:28"/>
    <b v="0"/>
    <n v="20"/>
    <b v="1"/>
    <s v="theater/plays"/>
    <n v="1.0202500000000001"/>
    <n v="204.05"/>
    <x v="1"/>
    <s v="plays"/>
  </r>
  <r>
    <n v="2630"/>
    <x v="0"/>
    <s v="US"/>
    <s v="USD"/>
    <n v="1465527600"/>
    <n v="1462252542"/>
    <x v="3306"/>
    <d v="2016-06-09T22:00:00"/>
    <b v="0"/>
    <n v="54"/>
    <b v="1"/>
    <s v="theater/plays"/>
    <n v="1.7533333333333334"/>
    <n v="48.703703703703702"/>
    <x v="1"/>
    <s v="plays"/>
  </r>
  <r>
    <n v="1066.8"/>
    <x v="0"/>
    <s v="US"/>
    <s v="USD"/>
    <n v="1463275339"/>
    <n v="1460683339"/>
    <x v="3307"/>
    <d v="2016-05-14T20:22:19"/>
    <b v="0"/>
    <n v="20"/>
    <b v="1"/>
    <s v="theater/plays"/>
    <n v="1.0668"/>
    <n v="53.339999999999996"/>
    <x v="1"/>
    <s v="plays"/>
  </r>
  <r>
    <n v="4280"/>
    <x v="0"/>
    <s v="US"/>
    <s v="USD"/>
    <n v="1460581365"/>
    <n v="1458766965"/>
    <x v="3308"/>
    <d v="2016-04-13T16:02:45"/>
    <b v="0"/>
    <n v="57"/>
    <b v="1"/>
    <s v="theater/plays"/>
    <n v="1.2228571428571429"/>
    <n v="75.087719298245617"/>
    <x v="1"/>
    <s v="plays"/>
  </r>
  <r>
    <n v="558"/>
    <x v="0"/>
    <s v="GB"/>
    <s v="GBP"/>
    <n v="1476632178"/>
    <n v="1473953778"/>
    <x v="3309"/>
    <d v="2016-10-16T10:36:18"/>
    <b v="0"/>
    <n v="31"/>
    <b v="1"/>
    <s v="theater/plays"/>
    <n v="1.5942857142857143"/>
    <n v="18"/>
    <x v="1"/>
    <s v="plays"/>
  </r>
  <r>
    <n v="6505"/>
    <x v="0"/>
    <s v="US"/>
    <s v="USD"/>
    <n v="1444169825"/>
    <n v="1441577825"/>
    <x v="3310"/>
    <d v="2015-10-06T17:17:05"/>
    <b v="0"/>
    <n v="31"/>
    <b v="1"/>
    <s v="theater/plays"/>
    <n v="1.0007692307692309"/>
    <n v="209.83870967741936"/>
    <x v="1"/>
    <s v="plays"/>
  </r>
  <r>
    <n v="2746"/>
    <x v="0"/>
    <s v="US"/>
    <s v="USD"/>
    <n v="1445065210"/>
    <n v="1442473210"/>
    <x v="3311"/>
    <d v="2015-10-17T02:00:10"/>
    <b v="0"/>
    <n v="45"/>
    <b v="1"/>
    <s v="theater/plays"/>
    <n v="1.0984"/>
    <n v="61.022222222222226"/>
    <x v="1"/>
    <s v="plays"/>
  </r>
  <r>
    <n v="2501"/>
    <x v="0"/>
    <s v="US"/>
    <s v="USD"/>
    <n v="1478901600"/>
    <n v="1477077946"/>
    <x v="3312"/>
    <d v="2016-11-11T17:00:00"/>
    <b v="0"/>
    <n v="41"/>
    <b v="1"/>
    <s v="theater/plays"/>
    <n v="1.0004"/>
    <n v="61"/>
    <x v="1"/>
    <s v="plays"/>
  </r>
  <r>
    <n v="2321"/>
    <x v="0"/>
    <s v="US"/>
    <s v="USD"/>
    <n v="1453856400"/>
    <n v="1452664317"/>
    <x v="3313"/>
    <d v="2016-01-26T20:00:00"/>
    <b v="0"/>
    <n v="29"/>
    <b v="1"/>
    <s v="theater/plays"/>
    <n v="1.1605000000000001"/>
    <n v="80.034482758620683"/>
    <x v="1"/>
    <s v="plays"/>
  </r>
  <r>
    <n v="1686"/>
    <x v="0"/>
    <s v="GB"/>
    <s v="GBP"/>
    <n v="1431115500"/>
    <n v="1428733511"/>
    <x v="3314"/>
    <d v="2015-05-08T15:05:00"/>
    <b v="0"/>
    <n v="58"/>
    <b v="1"/>
    <s v="theater/plays"/>
    <n v="2.1074999999999999"/>
    <n v="29.068965517241381"/>
    <x v="1"/>
    <s v="plays"/>
  </r>
  <r>
    <n v="4400"/>
    <x v="0"/>
    <s v="GB"/>
    <s v="GBP"/>
    <n v="1462519041"/>
    <n v="1459927041"/>
    <x v="3315"/>
    <d v="2016-05-06T02:17:21"/>
    <b v="0"/>
    <n v="89"/>
    <b v="1"/>
    <s v="theater/plays"/>
    <n v="1.1000000000000001"/>
    <n v="49.438202247191015"/>
    <x v="1"/>
    <s v="plays"/>
  </r>
  <r>
    <n v="11747.18"/>
    <x v="0"/>
    <s v="US"/>
    <s v="USD"/>
    <n v="1407506040"/>
    <n v="1404680075"/>
    <x v="3316"/>
    <d v="2014-08-08T08:54:00"/>
    <b v="0"/>
    <n v="125"/>
    <b v="1"/>
    <s v="theater/plays"/>
    <n v="1.0008673425918038"/>
    <n v="93.977440000000001"/>
    <x v="1"/>
    <s v="plays"/>
  </r>
  <r>
    <n v="1115"/>
    <x v="0"/>
    <s v="US"/>
    <s v="USD"/>
    <n v="1465347424"/>
    <n v="1462755424"/>
    <x v="3317"/>
    <d v="2016-06-07T19:57:04"/>
    <b v="0"/>
    <n v="18"/>
    <b v="1"/>
    <s v="theater/plays"/>
    <n v="1.0619047619047619"/>
    <n v="61.944444444444443"/>
    <x v="1"/>
    <s v="plays"/>
  </r>
  <r>
    <n v="2512"/>
    <x v="0"/>
    <s v="CA"/>
    <s v="CAD"/>
    <n v="1460341800"/>
    <n v="1456902893"/>
    <x v="3318"/>
    <d v="2016-04-10T21:30:00"/>
    <b v="0"/>
    <n v="32"/>
    <b v="1"/>
    <s v="theater/plays"/>
    <n v="1.256"/>
    <n v="78.5"/>
    <x v="1"/>
    <s v="plays"/>
  </r>
  <r>
    <n v="540"/>
    <x v="0"/>
    <s v="GB"/>
    <s v="GBP"/>
    <n v="1422712986"/>
    <n v="1418824986"/>
    <x v="3319"/>
    <d v="2015-01-31T09:03:06"/>
    <b v="0"/>
    <n v="16"/>
    <b v="1"/>
    <s v="theater/plays"/>
    <n v="1.08"/>
    <n v="33.75"/>
    <x v="1"/>
    <s v="plays"/>
  </r>
  <r>
    <n v="2525"/>
    <x v="0"/>
    <s v="US"/>
    <s v="USD"/>
    <n v="1466557557"/>
    <n v="1463965557"/>
    <x v="3320"/>
    <d v="2016-06-21T20:05:57"/>
    <b v="0"/>
    <n v="38"/>
    <b v="1"/>
    <s v="theater/plays"/>
    <n v="1.01"/>
    <n v="66.44736842105263"/>
    <x v="1"/>
    <s v="plays"/>
  </r>
  <r>
    <n v="537"/>
    <x v="0"/>
    <s v="US"/>
    <s v="USD"/>
    <n v="1413431940"/>
    <n v="1412216665"/>
    <x v="3321"/>
    <d v="2014-10-15T22:59:00"/>
    <b v="0"/>
    <n v="15"/>
    <b v="1"/>
    <s v="theater/plays"/>
    <n v="1.0740000000000001"/>
    <n v="35.799999999999997"/>
    <x v="1"/>
    <s v="plays"/>
  </r>
  <r>
    <n v="3350"/>
    <x v="0"/>
    <s v="US"/>
    <s v="USD"/>
    <n v="1466567700"/>
    <n v="1464653696"/>
    <x v="3322"/>
    <d v="2016-06-21T22:55:00"/>
    <b v="0"/>
    <n v="23"/>
    <b v="1"/>
    <s v="theater/plays"/>
    <n v="1.0151515151515151"/>
    <n v="145.65217391304347"/>
    <x v="1"/>
    <s v="plays"/>
  </r>
  <r>
    <n v="1259"/>
    <x v="0"/>
    <s v="GB"/>
    <s v="GBP"/>
    <n v="1474793208"/>
    <n v="1472201208"/>
    <x v="3323"/>
    <d v="2016-09-25T03:46:48"/>
    <b v="0"/>
    <n v="49"/>
    <b v="1"/>
    <s v="theater/plays"/>
    <n v="1.2589999999999999"/>
    <n v="25.693877551020407"/>
    <x v="1"/>
    <s v="plays"/>
  </r>
  <r>
    <n v="1525"/>
    <x v="0"/>
    <s v="IE"/>
    <s v="EUR"/>
    <n v="1465135190"/>
    <n v="1463925590"/>
    <x v="3324"/>
    <d v="2016-06-05T08:59:50"/>
    <b v="0"/>
    <n v="10"/>
    <b v="1"/>
    <s v="theater/plays"/>
    <n v="1.0166666666666666"/>
    <n v="152.5"/>
    <x v="1"/>
    <s v="plays"/>
  </r>
  <r>
    <n v="450"/>
    <x v="0"/>
    <s v="GB"/>
    <s v="GBP"/>
    <n v="1428256277"/>
    <n v="1425235877"/>
    <x v="3325"/>
    <d v="2015-04-05T12:51:17"/>
    <b v="0"/>
    <n v="15"/>
    <b v="1"/>
    <s v="theater/plays"/>
    <n v="1.125"/>
    <n v="30"/>
    <x v="1"/>
    <s v="plays"/>
  </r>
  <r>
    <n v="8110"/>
    <x v="0"/>
    <s v="US"/>
    <s v="USD"/>
    <n v="1425830905"/>
    <n v="1423242505"/>
    <x v="3326"/>
    <d v="2015-03-08T11:08:25"/>
    <b v="0"/>
    <n v="57"/>
    <b v="1"/>
    <s v="theater/plays"/>
    <n v="1.0137499999999999"/>
    <n v="142.28070175438597"/>
    <x v="1"/>
    <s v="plays"/>
  </r>
  <r>
    <n v="810"/>
    <x v="0"/>
    <s v="GB"/>
    <s v="GBP"/>
    <n v="1462697966"/>
    <n v="1460105966"/>
    <x v="3327"/>
    <d v="2016-05-08T03:59:26"/>
    <b v="0"/>
    <n v="33"/>
    <b v="1"/>
    <s v="theater/plays"/>
    <n v="1.0125"/>
    <n v="24.545454545454547"/>
    <x v="1"/>
    <s v="plays"/>
  </r>
  <r>
    <n v="2635"/>
    <x v="0"/>
    <s v="US"/>
    <s v="USD"/>
    <n v="1404522000"/>
    <n v="1404308883"/>
    <x v="3328"/>
    <d v="2014-07-04T20:00:00"/>
    <b v="0"/>
    <n v="9"/>
    <b v="1"/>
    <s v="theater/plays"/>
    <n v="1.4638888888888888"/>
    <n v="292.77777777777777"/>
    <x v="1"/>
    <s v="plays"/>
  </r>
  <r>
    <n v="1168"/>
    <x v="0"/>
    <s v="GB"/>
    <s v="GBP"/>
    <n v="1406502000"/>
    <n v="1405583108"/>
    <x v="3329"/>
    <d v="2014-07-27T18:00:00"/>
    <b v="0"/>
    <n v="26"/>
    <b v="1"/>
    <s v="theater/plays"/>
    <n v="1.1679999999999999"/>
    <n v="44.92307692307692"/>
    <x v="1"/>
    <s v="plays"/>
  </r>
  <r>
    <n v="1594"/>
    <x v="0"/>
    <s v="GB"/>
    <s v="GBP"/>
    <n v="1427919468"/>
    <n v="1425331068"/>
    <x v="3330"/>
    <d v="2015-04-01T15:17:48"/>
    <b v="0"/>
    <n v="69"/>
    <b v="1"/>
    <s v="theater/plays"/>
    <n v="1.0626666666666666"/>
    <n v="23.10144927536232"/>
    <x v="1"/>
    <s v="plays"/>
  </r>
  <r>
    <n v="5226"/>
    <x v="0"/>
    <s v="US"/>
    <s v="USD"/>
    <n v="1444149886"/>
    <n v="1441125886"/>
    <x v="3331"/>
    <d v="2015-10-06T11:44:46"/>
    <b v="0"/>
    <n v="65"/>
    <b v="1"/>
    <s v="theater/plays"/>
    <n v="1.0451999999999999"/>
    <n v="80.400000000000006"/>
    <x v="1"/>
    <s v="plays"/>
  </r>
  <r>
    <n v="6000"/>
    <x v="0"/>
    <s v="US"/>
    <s v="USD"/>
    <n v="1405802330"/>
    <n v="1403210330"/>
    <x v="3332"/>
    <d v="2014-07-19T15:38:50"/>
    <b v="0"/>
    <n v="83"/>
    <b v="1"/>
    <s v="theater/plays"/>
    <n v="1"/>
    <n v="72.289156626506028"/>
    <x v="1"/>
    <s v="plays"/>
  </r>
  <r>
    <n v="3660"/>
    <x v="0"/>
    <s v="US"/>
    <s v="USD"/>
    <n v="1434384880"/>
    <n v="1432484080"/>
    <x v="3333"/>
    <d v="2015-06-15T11:14:40"/>
    <b v="0"/>
    <n v="111"/>
    <b v="1"/>
    <s v="theater/plays"/>
    <n v="1.0457142857142858"/>
    <n v="32.972972972972975"/>
    <x v="1"/>
    <s v="plays"/>
  </r>
  <r>
    <n v="5366"/>
    <x v="0"/>
    <s v="US"/>
    <s v="USD"/>
    <n v="1438259422"/>
    <n v="1435667422"/>
    <x v="3334"/>
    <d v="2015-07-30T07:30:22"/>
    <b v="0"/>
    <n v="46"/>
    <b v="1"/>
    <s v="theater/plays"/>
    <n v="1.3862051149573753"/>
    <n v="116.65217391304348"/>
    <x v="1"/>
    <s v="plays"/>
  </r>
  <r>
    <n v="5016"/>
    <x v="0"/>
    <s v="GB"/>
    <s v="GBP"/>
    <n v="1407106800"/>
    <n v="1404749446"/>
    <x v="3335"/>
    <d v="2014-08-03T18:00:00"/>
    <b v="0"/>
    <n v="63"/>
    <b v="1"/>
    <s v="theater/plays"/>
    <n v="1.0032000000000001"/>
    <n v="79.61904761904762"/>
    <x v="1"/>
    <s v="plays"/>
  </r>
  <r>
    <n v="250"/>
    <x v="0"/>
    <s v="GB"/>
    <s v="GBP"/>
    <n v="1459845246"/>
    <n v="1457429646"/>
    <x v="3336"/>
    <d v="2016-04-05T03:34:06"/>
    <b v="0"/>
    <n v="9"/>
    <b v="1"/>
    <s v="theater/plays"/>
    <n v="1"/>
    <n v="27.777777777777779"/>
    <x v="1"/>
    <s v="plays"/>
  </r>
  <r>
    <n v="2755"/>
    <x v="0"/>
    <s v="GB"/>
    <s v="GBP"/>
    <n v="1412974800"/>
    <n v="1411109167"/>
    <x v="3337"/>
    <d v="2014-10-10T16:00:00"/>
    <b v="0"/>
    <n v="34"/>
    <b v="1"/>
    <s v="theater/plays"/>
    <n v="1.1020000000000001"/>
    <n v="81.029411764705884"/>
    <x v="1"/>
    <s v="plays"/>
  </r>
  <r>
    <n v="15327"/>
    <x v="0"/>
    <s v="US"/>
    <s v="USD"/>
    <n v="1487944080"/>
    <n v="1486129680"/>
    <x v="3338"/>
    <d v="2017-02-24T08:48:00"/>
    <b v="0"/>
    <n v="112"/>
    <b v="1"/>
    <s v="theater/plays"/>
    <n v="1.0218"/>
    <n v="136.84821428571428"/>
    <x v="1"/>
    <s v="plays"/>
  </r>
  <r>
    <n v="8348"/>
    <x v="0"/>
    <s v="US"/>
    <s v="USD"/>
    <n v="1469721518"/>
    <n v="1467129518"/>
    <x v="3339"/>
    <d v="2016-07-28T10:58:38"/>
    <b v="0"/>
    <n v="47"/>
    <b v="1"/>
    <s v="theater/plays"/>
    <n v="1.0435000000000001"/>
    <n v="177.61702127659575"/>
    <x v="1"/>
    <s v="plays"/>
  </r>
  <r>
    <n v="4145"/>
    <x v="0"/>
    <s v="US"/>
    <s v="USD"/>
    <n v="1481066554"/>
    <n v="1478906554"/>
    <x v="3340"/>
    <d v="2016-12-06T18:22:34"/>
    <b v="0"/>
    <n v="38"/>
    <b v="1"/>
    <s v="theater/plays"/>
    <n v="1.3816666666666666"/>
    <n v="109.07894736842105"/>
    <x v="1"/>
    <s v="plays"/>
  </r>
  <r>
    <n v="3350"/>
    <x v="0"/>
    <s v="GB"/>
    <s v="GBP"/>
    <n v="1465750800"/>
    <n v="1463771421"/>
    <x v="3341"/>
    <d v="2016-06-12T12:00:00"/>
    <b v="0"/>
    <n v="28"/>
    <b v="1"/>
    <s v="theater/plays"/>
    <n v="1"/>
    <n v="119.64285714285714"/>
    <x v="1"/>
    <s v="plays"/>
  </r>
  <r>
    <n v="6100"/>
    <x v="0"/>
    <s v="US"/>
    <s v="USD"/>
    <n v="1427864340"/>
    <n v="1425020810"/>
    <x v="3342"/>
    <d v="2015-03-31T23:59:00"/>
    <b v="0"/>
    <n v="78"/>
    <b v="1"/>
    <s v="theater/plays"/>
    <n v="1.0166666666666666"/>
    <n v="78.205128205128204"/>
    <x v="1"/>
    <s v="plays"/>
  </r>
  <r>
    <n v="1200"/>
    <x v="0"/>
    <s v="GB"/>
    <s v="GBP"/>
    <n v="1460553480"/>
    <n v="1458770384"/>
    <x v="3343"/>
    <d v="2016-04-13T08:18:00"/>
    <b v="0"/>
    <n v="23"/>
    <b v="1"/>
    <s v="theater/plays"/>
    <n v="1.7142857142857142"/>
    <n v="52.173913043478258"/>
    <x v="1"/>
    <s v="plays"/>
  </r>
  <r>
    <n v="4565"/>
    <x v="0"/>
    <s v="US"/>
    <s v="USD"/>
    <n v="1409374093"/>
    <n v="1406782093"/>
    <x v="3344"/>
    <d v="2014-08-29T23:48:13"/>
    <b v="0"/>
    <n v="40"/>
    <b v="1"/>
    <s v="theater/plays"/>
    <n v="1.0144444444444445"/>
    <n v="114.125"/>
    <x v="1"/>
    <s v="plays"/>
  </r>
  <r>
    <n v="650"/>
    <x v="0"/>
    <s v="US"/>
    <s v="USD"/>
    <n v="1429317420"/>
    <n v="1424226768"/>
    <x v="3345"/>
    <d v="2015-04-17T19:37:00"/>
    <b v="0"/>
    <n v="13"/>
    <b v="1"/>
    <s v="theater/plays"/>
    <n v="1.3"/>
    <n v="50"/>
    <x v="1"/>
    <s v="plays"/>
  </r>
  <r>
    <n v="1650"/>
    <x v="0"/>
    <s v="US"/>
    <s v="USD"/>
    <n v="1424910910"/>
    <n v="1424306110"/>
    <x v="3346"/>
    <d v="2015-02-25T19:35:10"/>
    <b v="0"/>
    <n v="18"/>
    <b v="1"/>
    <s v="theater/plays"/>
    <n v="1.1000000000000001"/>
    <n v="91.666666666666671"/>
    <x v="1"/>
    <s v="plays"/>
  </r>
  <r>
    <n v="2389"/>
    <x v="0"/>
    <s v="GB"/>
    <s v="GBP"/>
    <n v="1462741200"/>
    <n v="1461503654"/>
    <x v="3347"/>
    <d v="2016-05-08T16:00:00"/>
    <b v="0"/>
    <n v="22"/>
    <b v="1"/>
    <s v="theater/plays"/>
    <n v="1.1944999999999999"/>
    <n v="108.59090909090909"/>
    <x v="1"/>
    <s v="plays"/>
  </r>
  <r>
    <n v="5516"/>
    <x v="0"/>
    <s v="US"/>
    <s v="USD"/>
    <n v="1461988740"/>
    <n v="1459949080"/>
    <x v="3348"/>
    <d v="2016-04-29T22:59:00"/>
    <b v="0"/>
    <n v="79"/>
    <b v="1"/>
    <s v="theater/plays"/>
    <n v="1.002909090909091"/>
    <n v="69.822784810126578"/>
    <x v="1"/>
    <s v="plays"/>
  </r>
  <r>
    <n v="1534"/>
    <x v="0"/>
    <s v="US"/>
    <s v="USD"/>
    <n v="1465837200"/>
    <n v="1463971172"/>
    <x v="3349"/>
    <d v="2016-06-13T12:00:00"/>
    <b v="0"/>
    <n v="14"/>
    <b v="1"/>
    <s v="theater/plays"/>
    <n v="1.534"/>
    <n v="109.57142857142857"/>
    <x v="1"/>
    <s v="plays"/>
  </r>
  <r>
    <n v="3655"/>
    <x v="0"/>
    <s v="LU"/>
    <s v="EUR"/>
    <n v="1448838000"/>
    <n v="1445791811"/>
    <x v="3350"/>
    <d v="2015-11-29T18:00:00"/>
    <b v="0"/>
    <n v="51"/>
    <b v="1"/>
    <s v="theater/plays"/>
    <n v="1.0442857142857143"/>
    <n v="71.666666666666671"/>
    <x v="1"/>
    <s v="plays"/>
  </r>
  <r>
    <n v="5055"/>
    <x v="0"/>
    <s v="GB"/>
    <s v="GBP"/>
    <n v="1406113200"/>
    <n v="1402910965"/>
    <x v="3351"/>
    <d v="2014-07-23T06:00:00"/>
    <b v="0"/>
    <n v="54"/>
    <b v="1"/>
    <s v="theater/plays"/>
    <n v="1.0109999999999999"/>
    <n v="93.611111111111114"/>
    <x v="1"/>
    <s v="plays"/>
  </r>
  <r>
    <n v="5376"/>
    <x v="0"/>
    <s v="GB"/>
    <s v="GBP"/>
    <n v="1467414000"/>
    <n v="1462492178"/>
    <x v="3352"/>
    <d v="2016-07-01T18:00:00"/>
    <b v="0"/>
    <n v="70"/>
    <b v="1"/>
    <s v="theater/plays"/>
    <n v="1.0751999999999999"/>
    <n v="76.8"/>
    <x v="1"/>
    <s v="plays"/>
  </r>
  <r>
    <n v="1575"/>
    <x v="0"/>
    <s v="GB"/>
    <s v="GBP"/>
    <n v="1462230000"/>
    <n v="1461061350"/>
    <x v="3353"/>
    <d v="2016-05-02T18:00:00"/>
    <b v="0"/>
    <n v="44"/>
    <b v="1"/>
    <s v="theater/plays"/>
    <n v="3.15"/>
    <n v="35.795454545454547"/>
    <x v="1"/>
    <s v="plays"/>
  </r>
  <r>
    <n v="3058"/>
    <x v="0"/>
    <s v="US"/>
    <s v="USD"/>
    <n v="1446091260"/>
    <n v="1443029206"/>
    <x v="3354"/>
    <d v="2015-10-28T23:01:00"/>
    <b v="0"/>
    <n v="55"/>
    <b v="1"/>
    <s v="theater/plays"/>
    <n v="1.0193333333333334"/>
    <n v="55.6"/>
    <x v="1"/>
    <s v="plays"/>
  </r>
  <r>
    <n v="2210"/>
    <x v="0"/>
    <s v="GB"/>
    <s v="GBP"/>
    <n v="1462879020"/>
    <n v="1461941527"/>
    <x v="3355"/>
    <d v="2016-05-10T06:17:00"/>
    <b v="0"/>
    <n v="15"/>
    <b v="1"/>
    <s v="theater/plays"/>
    <n v="1.2628571428571429"/>
    <n v="147.33333333333334"/>
    <x v="1"/>
    <s v="plays"/>
  </r>
  <r>
    <n v="1521"/>
    <x v="0"/>
    <s v="GB"/>
    <s v="GBP"/>
    <n v="1468611272"/>
    <n v="1466019272"/>
    <x v="3356"/>
    <d v="2016-07-15T14:34:32"/>
    <b v="0"/>
    <n v="27"/>
    <b v="1"/>
    <s v="theater/plays"/>
    <n v="1.014"/>
    <n v="56.333333333333336"/>
    <x v="1"/>
    <s v="plays"/>
  </r>
  <r>
    <n v="2020"/>
    <x v="0"/>
    <s v="GB"/>
    <s v="GBP"/>
    <n v="1406887310"/>
    <n v="1404295310"/>
    <x v="3357"/>
    <d v="2014-08-01T05:01:50"/>
    <b v="0"/>
    <n v="21"/>
    <b v="1"/>
    <s v="theater/plays"/>
    <n v="1.01"/>
    <n v="96.19047619047619"/>
    <x v="1"/>
    <s v="plays"/>
  </r>
  <r>
    <n v="10299"/>
    <x v="0"/>
    <s v="US"/>
    <s v="USD"/>
    <n v="1416385679"/>
    <n v="1413790079"/>
    <x v="3358"/>
    <d v="2014-11-19T03:27:59"/>
    <b v="0"/>
    <n v="162"/>
    <b v="1"/>
    <s v="theater/plays"/>
    <n v="1.0299"/>
    <n v="63.574074074074076"/>
    <x v="1"/>
    <s v="plays"/>
  </r>
  <r>
    <n v="4250"/>
    <x v="0"/>
    <s v="US"/>
    <s v="USD"/>
    <n v="1487985734"/>
    <n v="1484097734"/>
    <x v="3359"/>
    <d v="2017-02-24T20:22:14"/>
    <b v="0"/>
    <n v="23"/>
    <b v="1"/>
    <s v="theater/plays"/>
    <n v="1.0625"/>
    <n v="184.78260869565219"/>
    <x v="1"/>
    <s v="plays"/>
  </r>
  <r>
    <n v="9124"/>
    <x v="0"/>
    <s v="SG"/>
    <s v="SGD"/>
    <n v="1481731140"/>
    <n v="1479866343"/>
    <x v="3360"/>
    <d v="2016-12-14T10:59:00"/>
    <b v="0"/>
    <n v="72"/>
    <b v="1"/>
    <s v="theater/plays"/>
    <n v="1.0137777777777779"/>
    <n v="126.72222222222223"/>
    <x v="1"/>
    <s v="plays"/>
  </r>
  <r>
    <n v="5673"/>
    <x v="0"/>
    <s v="US"/>
    <s v="USD"/>
    <n v="1409587140"/>
    <n v="1408062990"/>
    <x v="3361"/>
    <d v="2014-09-01T10:59:00"/>
    <b v="0"/>
    <n v="68"/>
    <b v="1"/>
    <s v="theater/plays"/>
    <n v="1.1346000000000001"/>
    <n v="83.42647058823529"/>
    <x v="1"/>
    <s v="plays"/>
  </r>
  <r>
    <n v="1090"/>
    <x v="0"/>
    <s v="US"/>
    <s v="USD"/>
    <n v="1425704100"/>
    <n v="1424484717"/>
    <x v="3362"/>
    <d v="2015-03-06T23:55:00"/>
    <b v="0"/>
    <n v="20"/>
    <b v="1"/>
    <s v="theater/plays"/>
    <n v="2.1800000000000002"/>
    <n v="54.5"/>
    <x v="1"/>
    <s v="plays"/>
  </r>
  <r>
    <n v="7860"/>
    <x v="0"/>
    <s v="US"/>
    <s v="USD"/>
    <n v="1408464000"/>
    <n v="1406831445"/>
    <x v="3363"/>
    <d v="2014-08-19T11:00:00"/>
    <b v="0"/>
    <n v="26"/>
    <b v="1"/>
    <s v="theater/plays"/>
    <n v="1.0141935483870967"/>
    <n v="302.30769230769232"/>
    <x v="1"/>
    <s v="plays"/>
  </r>
  <r>
    <n v="3178"/>
    <x v="0"/>
    <s v="GB"/>
    <s v="GBP"/>
    <n v="1458075600"/>
    <n v="1456183649"/>
    <x v="3364"/>
    <d v="2016-03-15T16:00:00"/>
    <b v="0"/>
    <n v="72"/>
    <b v="1"/>
    <s v="theater/plays"/>
    <n v="1.0593333333333332"/>
    <n v="44.138888888888886"/>
    <x v="1"/>
    <s v="plays"/>
  </r>
  <r>
    <n v="2600"/>
    <x v="0"/>
    <s v="US"/>
    <s v="USD"/>
    <n v="1449973592"/>
    <n v="1447381592"/>
    <x v="3365"/>
    <d v="2015-12-12T21:26:32"/>
    <b v="0"/>
    <n v="3"/>
    <b v="1"/>
    <s v="theater/plays"/>
    <n v="1.04"/>
    <n v="866.66666666666663"/>
    <x v="1"/>
    <s v="plays"/>
  </r>
  <r>
    <n v="1105"/>
    <x v="0"/>
    <s v="US"/>
    <s v="USD"/>
    <n v="1431481037"/>
    <n v="1428889037"/>
    <x v="3366"/>
    <d v="2015-05-12T20:37:17"/>
    <b v="0"/>
    <n v="18"/>
    <b v="1"/>
    <s v="theater/plays"/>
    <n v="2.21"/>
    <n v="61.388888888888886"/>
    <x v="1"/>
    <s v="plays"/>
  </r>
  <r>
    <n v="890"/>
    <x v="0"/>
    <s v="GB"/>
    <s v="GBP"/>
    <n v="1438467894"/>
    <n v="1436307894"/>
    <x v="3367"/>
    <d v="2015-08-01T17:24:54"/>
    <b v="0"/>
    <n v="30"/>
    <b v="1"/>
    <s v="theater/plays"/>
    <n v="1.1866666666666668"/>
    <n v="29.666666666666668"/>
    <x v="1"/>
    <s v="plays"/>
  </r>
  <r>
    <n v="1046"/>
    <x v="0"/>
    <s v="US"/>
    <s v="USD"/>
    <n v="1420088400"/>
    <n v="1416977259"/>
    <x v="3368"/>
    <d v="2015-01-01T00:00:00"/>
    <b v="0"/>
    <n v="23"/>
    <b v="1"/>
    <s v="theater/plays"/>
    <n v="1.046"/>
    <n v="45.478260869565219"/>
    <x v="1"/>
    <s v="plays"/>
  </r>
  <r>
    <n v="5195"/>
    <x v="0"/>
    <s v="IE"/>
    <s v="EUR"/>
    <n v="1484441980"/>
    <n v="1479257980"/>
    <x v="3369"/>
    <d v="2017-01-14T19:59:40"/>
    <b v="0"/>
    <n v="54"/>
    <b v="1"/>
    <s v="theater/plays"/>
    <n v="1.0389999999999999"/>
    <n v="96.203703703703709"/>
    <x v="1"/>
    <s v="plays"/>
  </r>
  <r>
    <n v="1766"/>
    <x v="0"/>
    <s v="US"/>
    <s v="USD"/>
    <n v="1481961600"/>
    <n v="1479283285"/>
    <x v="3370"/>
    <d v="2016-12-17T03:00:00"/>
    <b v="0"/>
    <n v="26"/>
    <b v="1"/>
    <s v="theater/plays"/>
    <n v="1.1773333333333333"/>
    <n v="67.92307692307692"/>
    <x v="1"/>
    <s v="plays"/>
  </r>
  <r>
    <n v="277"/>
    <x v="0"/>
    <s v="US"/>
    <s v="USD"/>
    <n v="1449089965"/>
    <n v="1446670765"/>
    <x v="3371"/>
    <d v="2015-12-02T15:59:25"/>
    <b v="0"/>
    <n v="9"/>
    <b v="1"/>
    <s v="theater/plays"/>
    <n v="1.385"/>
    <n v="30.777777777777779"/>
    <x v="1"/>
    <s v="plays"/>
  </r>
  <r>
    <n v="1035"/>
    <x v="0"/>
    <s v="US"/>
    <s v="USD"/>
    <n v="1408942740"/>
    <n v="1407157756"/>
    <x v="3372"/>
    <d v="2014-08-24T23:59:00"/>
    <b v="0"/>
    <n v="27"/>
    <b v="1"/>
    <s v="theater/plays"/>
    <n v="1.0349999999999999"/>
    <n v="38.333333333333336"/>
    <x v="1"/>
    <s v="plays"/>
  </r>
  <r>
    <n v="2005"/>
    <x v="0"/>
    <s v="GB"/>
    <s v="GBP"/>
    <n v="1437235200"/>
    <n v="1435177840"/>
    <x v="3373"/>
    <d v="2015-07-18T11:00:00"/>
    <b v="0"/>
    <n v="30"/>
    <b v="1"/>
    <s v="theater/plays"/>
    <n v="1.0024999999999999"/>
    <n v="66.833333333333329"/>
    <x v="1"/>
    <s v="plays"/>
  </r>
  <r>
    <n v="3730"/>
    <x v="0"/>
    <s v="CA"/>
    <s v="CAD"/>
    <n v="1446053616"/>
    <n v="1443461616"/>
    <x v="3374"/>
    <d v="2015-10-28T12:33:36"/>
    <b v="0"/>
    <n v="52"/>
    <b v="1"/>
    <s v="theater/plays"/>
    <n v="1.0657142857142856"/>
    <n v="71.730769230769226"/>
    <x v="1"/>
    <s v="plays"/>
  </r>
  <r>
    <n v="3000"/>
    <x v="0"/>
    <s v="GB"/>
    <s v="GBP"/>
    <n v="1400423973"/>
    <n v="1399387173"/>
    <x v="3375"/>
    <d v="2014-05-18T09:39:33"/>
    <b v="0"/>
    <n v="17"/>
    <b v="1"/>
    <s v="theater/plays"/>
    <n v="1"/>
    <n v="176.47058823529412"/>
    <x v="1"/>
    <s v="plays"/>
  </r>
  <r>
    <n v="8001"/>
    <x v="0"/>
    <s v="US"/>
    <s v="USD"/>
    <n v="1429976994"/>
    <n v="1424796594"/>
    <x v="3376"/>
    <d v="2015-04-25T10:49:54"/>
    <b v="0"/>
    <n v="19"/>
    <b v="1"/>
    <s v="theater/plays"/>
    <n v="1.0001249999999999"/>
    <n v="421.10526315789474"/>
    <x v="1"/>
    <s v="plays"/>
  </r>
  <r>
    <n v="8084"/>
    <x v="0"/>
    <s v="GB"/>
    <s v="GBP"/>
    <n v="1426870560"/>
    <n v="1424280899"/>
    <x v="3377"/>
    <d v="2015-03-20T11:56:00"/>
    <b v="0"/>
    <n v="77"/>
    <b v="1"/>
    <s v="theater/plays"/>
    <n v="1.0105"/>
    <n v="104.98701298701299"/>
    <x v="1"/>
    <s v="plays"/>
  </r>
  <r>
    <n v="592"/>
    <x v="0"/>
    <s v="GB"/>
    <s v="GBP"/>
    <n v="1409490480"/>
    <n v="1407400306"/>
    <x v="3378"/>
    <d v="2014-08-31T08:08:00"/>
    <b v="0"/>
    <n v="21"/>
    <b v="1"/>
    <s v="theater/plays"/>
    <n v="1.0763636363636364"/>
    <n v="28.19047619047619"/>
    <x v="1"/>
    <s v="plays"/>
  </r>
  <r>
    <n v="2073"/>
    <x v="0"/>
    <s v="GB"/>
    <s v="GBP"/>
    <n v="1440630000"/>
    <n v="1439122800"/>
    <x v="3379"/>
    <d v="2015-08-26T18:00:00"/>
    <b v="0"/>
    <n v="38"/>
    <b v="1"/>
    <s v="theater/plays"/>
    <n v="1.0365"/>
    <n v="54.55263157894737"/>
    <x v="1"/>
    <s v="plays"/>
  </r>
  <r>
    <n v="3133"/>
    <x v="0"/>
    <s v="US"/>
    <s v="USD"/>
    <n v="1417305178"/>
    <n v="1414277578"/>
    <x v="3380"/>
    <d v="2014-11-29T18:52:58"/>
    <b v="0"/>
    <n v="28"/>
    <b v="1"/>
    <s v="theater/plays"/>
    <n v="1.0443333333333333"/>
    <n v="111.89285714285714"/>
    <x v="1"/>
    <s v="plays"/>
  </r>
  <r>
    <n v="4090"/>
    <x v="0"/>
    <s v="US"/>
    <s v="USD"/>
    <n v="1426044383"/>
    <n v="1423455983"/>
    <x v="3381"/>
    <d v="2015-03-10T22:26:23"/>
    <b v="0"/>
    <n v="48"/>
    <b v="1"/>
    <s v="theater/plays"/>
    <n v="1.0225"/>
    <n v="85.208333333333329"/>
    <x v="1"/>
    <s v="plays"/>
  </r>
  <r>
    <n v="3526"/>
    <x v="0"/>
    <s v="GB"/>
    <s v="GBP"/>
    <n v="1470092340"/>
    <n v="1467973256"/>
    <x v="3382"/>
    <d v="2016-08-01T17:59:00"/>
    <b v="0"/>
    <n v="46"/>
    <b v="1"/>
    <s v="theater/plays"/>
    <n v="1.0074285714285713"/>
    <n v="76.652173913043484"/>
    <x v="1"/>
    <s v="plays"/>
  </r>
  <r>
    <n v="1955"/>
    <x v="0"/>
    <s v="US"/>
    <s v="USD"/>
    <n v="1466707620"/>
    <n v="1464979620"/>
    <x v="3383"/>
    <d v="2016-06-23T13:47:00"/>
    <b v="0"/>
    <n v="30"/>
    <b v="1"/>
    <s v="theater/plays"/>
    <n v="1.1171428571428572"/>
    <n v="65.166666666666671"/>
    <x v="1"/>
    <s v="plays"/>
  </r>
  <r>
    <n v="6000.66"/>
    <x v="0"/>
    <s v="US"/>
    <s v="USD"/>
    <n v="1448074800"/>
    <n v="1444874768"/>
    <x v="3384"/>
    <d v="2015-11-20T22:00:00"/>
    <b v="0"/>
    <n v="64"/>
    <b v="1"/>
    <s v="theater/plays"/>
    <n v="1.0001100000000001"/>
    <n v="93.760312499999998"/>
    <x v="1"/>
    <s v="plays"/>
  </r>
  <r>
    <n v="2000"/>
    <x v="0"/>
    <s v="US"/>
    <s v="USD"/>
    <n v="1418244552"/>
    <n v="1415652552"/>
    <x v="3385"/>
    <d v="2014-12-10T15:49:12"/>
    <b v="0"/>
    <n v="15"/>
    <b v="1"/>
    <s v="theater/plays"/>
    <n v="1"/>
    <n v="133.33333333333334"/>
    <x v="1"/>
    <s v="plays"/>
  </r>
  <r>
    <n v="2100"/>
    <x v="0"/>
    <s v="US"/>
    <s v="USD"/>
    <n v="1417620506"/>
    <n v="1415028506"/>
    <x v="3386"/>
    <d v="2014-12-03T10:28:26"/>
    <b v="0"/>
    <n v="41"/>
    <b v="1"/>
    <s v="theater/plays"/>
    <n v="1.05"/>
    <n v="51.219512195121951"/>
    <x v="1"/>
    <s v="plays"/>
  </r>
  <r>
    <n v="3506"/>
    <x v="0"/>
    <s v="US"/>
    <s v="USD"/>
    <n v="1418581088"/>
    <n v="1415125088"/>
    <x v="3387"/>
    <d v="2014-12-14T13:18:08"/>
    <b v="0"/>
    <n v="35"/>
    <b v="1"/>
    <s v="theater/plays"/>
    <n v="1.1686666666666667"/>
    <n v="100.17142857142858"/>
    <x v="1"/>
    <s v="plays"/>
  </r>
  <r>
    <n v="1557"/>
    <x v="0"/>
    <s v="GB"/>
    <s v="GBP"/>
    <n v="1434625441"/>
    <n v="1432033441"/>
    <x v="3388"/>
    <d v="2015-06-18T06:04:01"/>
    <b v="0"/>
    <n v="45"/>
    <b v="1"/>
    <s v="theater/plays"/>
    <n v="1.038"/>
    <n v="34.6"/>
    <x v="1"/>
    <s v="plays"/>
  </r>
  <r>
    <n v="11450"/>
    <x v="0"/>
    <s v="US"/>
    <s v="USD"/>
    <n v="1464960682"/>
    <n v="1462368682"/>
    <x v="3389"/>
    <d v="2016-06-03T08:31:22"/>
    <b v="0"/>
    <n v="62"/>
    <b v="1"/>
    <s v="theater/plays"/>
    <n v="1.145"/>
    <n v="184.67741935483872"/>
    <x v="1"/>
    <s v="plays"/>
  </r>
  <r>
    <n v="1536"/>
    <x v="0"/>
    <s v="US"/>
    <s v="USD"/>
    <n v="1405017345"/>
    <n v="1403721345"/>
    <x v="3390"/>
    <d v="2014-07-10T13:35:45"/>
    <b v="0"/>
    <n v="22"/>
    <b v="1"/>
    <s v="theater/plays"/>
    <n v="1.024"/>
    <n v="69.818181818181813"/>
    <x v="1"/>
    <s v="plays"/>
  </r>
  <r>
    <n v="1115"/>
    <x v="0"/>
    <s v="US"/>
    <s v="USD"/>
    <n v="1407536880"/>
    <n v="1404997548"/>
    <x v="3391"/>
    <d v="2014-08-08T17:28:00"/>
    <b v="0"/>
    <n v="18"/>
    <b v="1"/>
    <s v="theater/plays"/>
    <n v="2.23"/>
    <n v="61.944444444444443"/>
    <x v="1"/>
    <s v="plays"/>
  </r>
  <r>
    <n v="500"/>
    <x v="0"/>
    <s v="GB"/>
    <s v="GBP"/>
    <n v="1462565855"/>
    <n v="1458245855"/>
    <x v="3392"/>
    <d v="2016-05-06T15:17:35"/>
    <b v="0"/>
    <n v="12"/>
    <b v="1"/>
    <s v="theater/plays"/>
    <n v="1"/>
    <n v="41.666666666666664"/>
    <x v="1"/>
    <s v="plays"/>
  </r>
  <r>
    <n v="1587"/>
    <x v="0"/>
    <s v="US"/>
    <s v="USD"/>
    <n v="1415234760"/>
    <n v="1413065230"/>
    <x v="3393"/>
    <d v="2014-11-05T19:46:00"/>
    <b v="0"/>
    <n v="44"/>
    <b v="1"/>
    <s v="theater/plays"/>
    <n v="1.0580000000000001"/>
    <n v="36.06818181818182"/>
    <x v="1"/>
    <s v="plays"/>
  </r>
  <r>
    <n v="783"/>
    <x v="0"/>
    <s v="GB"/>
    <s v="GBP"/>
    <n v="1406470645"/>
    <n v="1403878645"/>
    <x v="3394"/>
    <d v="2014-07-27T09:17:25"/>
    <b v="0"/>
    <n v="27"/>
    <b v="1"/>
    <s v="theater/plays"/>
    <n v="1.4236363636363636"/>
    <n v="29"/>
    <x v="1"/>
    <s v="plays"/>
  </r>
  <r>
    <n v="920"/>
    <x v="0"/>
    <s v="GB"/>
    <s v="GBP"/>
    <n v="1433009400"/>
    <n v="1431795944"/>
    <x v="3395"/>
    <d v="2015-05-30T13:10:00"/>
    <b v="0"/>
    <n v="38"/>
    <b v="1"/>
    <s v="theater/plays"/>
    <n v="1.84"/>
    <n v="24.210526315789473"/>
    <x v="1"/>
    <s v="plays"/>
  </r>
  <r>
    <n v="1565"/>
    <x v="0"/>
    <s v="US"/>
    <s v="USD"/>
    <n v="1401595140"/>
    <n v="1399286589"/>
    <x v="3396"/>
    <d v="2014-05-31T22:59:00"/>
    <b v="0"/>
    <n v="28"/>
    <b v="1"/>
    <s v="theater/plays"/>
    <n v="1.0433333333333332"/>
    <n v="55.892857142857146"/>
    <x v="1"/>
    <s v="plays"/>
  </r>
  <r>
    <n v="280"/>
    <x v="0"/>
    <s v="GB"/>
    <s v="GBP"/>
    <n v="1455832800"/>
    <n v="1452338929"/>
    <x v="3397"/>
    <d v="2016-02-18T17:00:00"/>
    <b v="0"/>
    <n v="24"/>
    <b v="1"/>
    <s v="theater/plays"/>
    <n v="1.1200000000000001"/>
    <n v="11.666666666666666"/>
    <x v="1"/>
    <s v="plays"/>
  </r>
  <r>
    <n v="4443"/>
    <x v="0"/>
    <s v="US"/>
    <s v="USD"/>
    <n v="1416589200"/>
    <n v="1414605776"/>
    <x v="3398"/>
    <d v="2014-11-21T12:00:00"/>
    <b v="0"/>
    <n v="65"/>
    <b v="1"/>
    <s v="theater/plays"/>
    <n v="1.1107499999999999"/>
    <n v="68.353846153846149"/>
    <x v="1"/>
    <s v="plays"/>
  </r>
  <r>
    <n v="1245"/>
    <x v="0"/>
    <s v="GB"/>
    <s v="GBP"/>
    <n v="1424556325"/>
    <n v="1421964325"/>
    <x v="3399"/>
    <d v="2015-02-21T17:05:25"/>
    <b v="0"/>
    <n v="46"/>
    <b v="1"/>
    <s v="theater/plays"/>
    <n v="1.0375000000000001"/>
    <n v="27.065217391304348"/>
    <x v="1"/>
    <s v="plays"/>
  </r>
  <r>
    <n v="10041"/>
    <x v="0"/>
    <s v="US"/>
    <s v="USD"/>
    <n v="1409266414"/>
    <n v="1405378414"/>
    <x v="3400"/>
    <d v="2014-08-28T17:53:34"/>
    <b v="0"/>
    <n v="85"/>
    <b v="1"/>
    <s v="theater/plays"/>
    <n v="1.0041"/>
    <n v="118.12941176470588"/>
    <x v="1"/>
    <s v="plays"/>
  </r>
  <r>
    <n v="2954"/>
    <x v="0"/>
    <s v="GB"/>
    <s v="GBP"/>
    <n v="1438968146"/>
    <n v="1436376146"/>
    <x v="3401"/>
    <d v="2015-08-07T12:22:26"/>
    <b v="0"/>
    <n v="66"/>
    <b v="1"/>
    <s v="theater/plays"/>
    <n v="1.0186206896551724"/>
    <n v="44.757575757575758"/>
    <x v="1"/>
    <s v="plays"/>
  </r>
  <r>
    <n v="16465"/>
    <x v="0"/>
    <s v="US"/>
    <s v="USD"/>
    <n v="1447295460"/>
    <n v="1444747843"/>
    <x v="3402"/>
    <d v="2015-11-11T21:31:00"/>
    <b v="0"/>
    <n v="165"/>
    <b v="1"/>
    <s v="theater/plays"/>
    <n v="1.0976666666666666"/>
    <n v="99.787878787878782"/>
    <x v="1"/>
    <s v="plays"/>
  </r>
  <r>
    <n v="2000"/>
    <x v="0"/>
    <s v="GB"/>
    <s v="GBP"/>
    <n v="1435230324"/>
    <n v="1432638324"/>
    <x v="3403"/>
    <d v="2015-06-25T06:05:24"/>
    <b v="0"/>
    <n v="17"/>
    <b v="1"/>
    <s v="theater/plays"/>
    <n v="1"/>
    <n v="117.64705882352941"/>
    <x v="1"/>
    <s v="plays"/>
  </r>
  <r>
    <n v="610"/>
    <x v="0"/>
    <s v="US"/>
    <s v="USD"/>
    <n v="1434542702"/>
    <n v="1432814702"/>
    <x v="3404"/>
    <d v="2015-06-17T07:05:02"/>
    <b v="0"/>
    <n v="3"/>
    <b v="1"/>
    <s v="theater/plays"/>
    <n v="1.22"/>
    <n v="203.33333333333334"/>
    <x v="1"/>
    <s v="plays"/>
  </r>
  <r>
    <n v="481.5"/>
    <x v="0"/>
    <s v="GB"/>
    <s v="GBP"/>
    <n v="1456876740"/>
    <n v="1455063886"/>
    <x v="3405"/>
    <d v="2016-03-01T18:59:00"/>
    <b v="0"/>
    <n v="17"/>
    <b v="1"/>
    <s v="theater/plays"/>
    <n v="1.3757142857142857"/>
    <n v="28.323529411764707"/>
    <x v="1"/>
    <s v="plays"/>
  </r>
  <r>
    <n v="10031"/>
    <x v="0"/>
    <s v="US"/>
    <s v="USD"/>
    <n v="1405511376"/>
    <n v="1401623376"/>
    <x v="3406"/>
    <d v="2014-07-16T06:49:36"/>
    <b v="0"/>
    <n v="91"/>
    <b v="1"/>
    <s v="theater/plays"/>
    <n v="1.0031000000000001"/>
    <n v="110.23076923076923"/>
    <x v="1"/>
    <s v="plays"/>
  </r>
  <r>
    <n v="2142"/>
    <x v="0"/>
    <s v="GB"/>
    <s v="GBP"/>
    <n v="1404641289"/>
    <n v="1402049289"/>
    <x v="3407"/>
    <d v="2014-07-06T05:08:09"/>
    <b v="0"/>
    <n v="67"/>
    <b v="1"/>
    <s v="theater/plays"/>
    <n v="1.071"/>
    <n v="31.970149253731343"/>
    <x v="1"/>
    <s v="plays"/>
  </r>
  <r>
    <n v="1055"/>
    <x v="0"/>
    <s v="US"/>
    <s v="USD"/>
    <n v="1405727304"/>
    <n v="1403135304"/>
    <x v="3408"/>
    <d v="2014-07-18T18:48:24"/>
    <b v="0"/>
    <n v="18"/>
    <b v="1"/>
    <s v="theater/plays"/>
    <n v="2.11"/>
    <n v="58.611111111111114"/>
    <x v="1"/>
    <s v="plays"/>
  </r>
  <r>
    <n v="618"/>
    <x v="0"/>
    <s v="GB"/>
    <s v="GBP"/>
    <n v="1469998680"/>
    <n v="1466710358"/>
    <x v="3409"/>
    <d v="2016-07-31T15:58:00"/>
    <b v="0"/>
    <n v="21"/>
    <b v="1"/>
    <s v="theater/plays"/>
    <n v="1.236"/>
    <n v="29.428571428571427"/>
    <x v="1"/>
    <s v="plays"/>
  </r>
  <r>
    <n v="3255"/>
    <x v="0"/>
    <s v="US"/>
    <s v="USD"/>
    <n v="1465196400"/>
    <n v="1462841990"/>
    <x v="3410"/>
    <d v="2016-06-06T02:00:00"/>
    <b v="0"/>
    <n v="40"/>
    <b v="1"/>
    <s v="theater/plays"/>
    <n v="1.085"/>
    <n v="81.375"/>
    <x v="1"/>
    <s v="plays"/>
  </r>
  <r>
    <n v="15535"/>
    <x v="0"/>
    <s v="US"/>
    <s v="USD"/>
    <n v="1444264372"/>
    <n v="1442536372"/>
    <x v="3411"/>
    <d v="2015-10-07T19:32:52"/>
    <b v="0"/>
    <n v="78"/>
    <b v="1"/>
    <s v="theater/plays"/>
    <n v="1.0356666666666667"/>
    <n v="199.16666666666666"/>
    <x v="1"/>
    <s v="plays"/>
  </r>
  <r>
    <n v="3000"/>
    <x v="0"/>
    <s v="GB"/>
    <s v="GBP"/>
    <n v="1411858862"/>
    <n v="1409266862"/>
    <x v="3412"/>
    <d v="2014-09-27T18:01:02"/>
    <b v="0"/>
    <n v="26"/>
    <b v="1"/>
    <s v="theater/plays"/>
    <n v="1"/>
    <n v="115.38461538461539"/>
    <x v="1"/>
    <s v="plays"/>
  </r>
  <r>
    <n v="650"/>
    <x v="0"/>
    <s v="US"/>
    <s v="USD"/>
    <n v="1425099540"/>
    <n v="1424280938"/>
    <x v="3413"/>
    <d v="2015-02-27T23:59:00"/>
    <b v="0"/>
    <n v="14"/>
    <b v="1"/>
    <s v="theater/plays"/>
    <n v="1.3"/>
    <n v="46.428571428571431"/>
    <x v="1"/>
    <s v="plays"/>
  </r>
  <r>
    <n v="3105"/>
    <x v="0"/>
    <s v="US"/>
    <s v="USD"/>
    <n v="1480579140"/>
    <n v="1478030325"/>
    <x v="3414"/>
    <d v="2016-12-01T02:59:00"/>
    <b v="0"/>
    <n v="44"/>
    <b v="1"/>
    <s v="theater/plays"/>
    <n v="1.0349999999999999"/>
    <n v="70.568181818181813"/>
    <x v="1"/>
    <s v="plays"/>
  </r>
  <r>
    <n v="200"/>
    <x v="0"/>
    <s v="US"/>
    <s v="USD"/>
    <n v="1460935800"/>
    <n v="1459999656"/>
    <x v="3415"/>
    <d v="2016-04-17T18:30:00"/>
    <b v="0"/>
    <n v="9"/>
    <b v="1"/>
    <s v="theater/plays"/>
    <n v="1"/>
    <n v="22.222222222222221"/>
    <x v="1"/>
    <s v="plays"/>
  </r>
  <r>
    <n v="4784"/>
    <x v="0"/>
    <s v="GB"/>
    <s v="GBP"/>
    <n v="1429813800"/>
    <n v="1427363645"/>
    <x v="3416"/>
    <d v="2015-04-23T13:30:00"/>
    <b v="0"/>
    <n v="30"/>
    <b v="1"/>
    <s v="theater/plays"/>
    <n v="1.196"/>
    <n v="159.46666666666667"/>
    <x v="1"/>
    <s v="plays"/>
  </r>
  <r>
    <n v="1700.01"/>
    <x v="0"/>
    <s v="US"/>
    <s v="USD"/>
    <n v="1414284180"/>
    <n v="1410558948"/>
    <x v="3417"/>
    <d v="2014-10-25T19:43:00"/>
    <b v="0"/>
    <n v="45"/>
    <b v="1"/>
    <s v="theater/plays"/>
    <n v="1.0000058823529412"/>
    <n v="37.777999999999999"/>
    <x v="1"/>
    <s v="plays"/>
  </r>
  <r>
    <n v="4035"/>
    <x v="0"/>
    <s v="US"/>
    <s v="USD"/>
    <n v="1400875307"/>
    <n v="1398283307"/>
    <x v="3418"/>
    <d v="2014-05-23T15:01:47"/>
    <b v="0"/>
    <n v="56"/>
    <b v="1"/>
    <s v="theater/plays"/>
    <n v="1.00875"/>
    <n v="72.053571428571431"/>
    <x v="1"/>
    <s v="plays"/>
  </r>
  <r>
    <n v="2930"/>
    <x v="0"/>
    <s v="IE"/>
    <s v="EUR"/>
    <n v="1459978200"/>
    <n v="1458416585"/>
    <x v="3419"/>
    <d v="2016-04-06T16:30:00"/>
    <b v="0"/>
    <n v="46"/>
    <b v="1"/>
    <s v="theater/plays"/>
    <n v="1.0654545454545454"/>
    <n v="63.695652173913047"/>
    <x v="1"/>
    <s v="plays"/>
  </r>
  <r>
    <n v="966"/>
    <x v="0"/>
    <s v="GB"/>
    <s v="GBP"/>
    <n v="1455408000"/>
    <n v="1454638202"/>
    <x v="3420"/>
    <d v="2016-02-13T19:00:00"/>
    <b v="0"/>
    <n v="34"/>
    <b v="1"/>
    <s v="theater/plays"/>
    <n v="1.38"/>
    <n v="28.411764705882351"/>
    <x v="1"/>
    <s v="plays"/>
  </r>
  <r>
    <n v="10115"/>
    <x v="0"/>
    <s v="US"/>
    <s v="USD"/>
    <n v="1425495563"/>
    <n v="1422903563"/>
    <x v="3421"/>
    <d v="2015-03-04T13:59:23"/>
    <b v="0"/>
    <n v="98"/>
    <b v="1"/>
    <s v="theater/plays"/>
    <n v="1.0115000000000001"/>
    <n v="103.21428571428571"/>
    <x v="1"/>
    <s v="plays"/>
  </r>
  <r>
    <n v="3273"/>
    <x v="0"/>
    <s v="GB"/>
    <s v="GBP"/>
    <n v="1450051200"/>
    <n v="1447594176"/>
    <x v="3422"/>
    <d v="2015-12-13T19:00:00"/>
    <b v="0"/>
    <n v="46"/>
    <b v="1"/>
    <s v="theater/plays"/>
    <n v="1.091"/>
    <n v="71.152173913043484"/>
    <x v="1"/>
    <s v="plays"/>
  </r>
  <r>
    <n v="350"/>
    <x v="0"/>
    <s v="US"/>
    <s v="USD"/>
    <n v="1429912341"/>
    <n v="1427320341"/>
    <x v="3423"/>
    <d v="2015-04-24T16:52:21"/>
    <b v="0"/>
    <n v="10"/>
    <b v="1"/>
    <s v="theater/plays"/>
    <n v="1.4"/>
    <n v="35"/>
    <x v="1"/>
    <s v="plays"/>
  </r>
  <r>
    <n v="6215"/>
    <x v="0"/>
    <s v="US"/>
    <s v="USD"/>
    <n v="1423119540"/>
    <n v="1421252084"/>
    <x v="3424"/>
    <d v="2015-02-05T01:59:00"/>
    <b v="0"/>
    <n v="76"/>
    <b v="1"/>
    <s v="theater/plays"/>
    <n v="1.0358333333333334"/>
    <n v="81.776315789473685"/>
    <x v="1"/>
    <s v="plays"/>
  </r>
  <r>
    <n v="30891.1"/>
    <x v="0"/>
    <s v="US"/>
    <s v="USD"/>
    <n v="1412434136"/>
    <n v="1409669336"/>
    <x v="3425"/>
    <d v="2014-10-04T09:48:56"/>
    <b v="0"/>
    <n v="104"/>
    <b v="1"/>
    <s v="theater/plays"/>
    <n v="1.0297033333333332"/>
    <n v="297.02980769230766"/>
    <x v="1"/>
    <s v="plays"/>
  </r>
  <r>
    <n v="4055"/>
    <x v="0"/>
    <s v="US"/>
    <s v="USD"/>
    <n v="1411264800"/>
    <n v="1409620903"/>
    <x v="3426"/>
    <d v="2014-09-20T21:00:00"/>
    <b v="0"/>
    <n v="87"/>
    <b v="1"/>
    <s v="theater/plays"/>
    <n v="1.0813333333333333"/>
    <n v="46.609195402298852"/>
    <x v="1"/>
    <s v="plays"/>
  </r>
  <r>
    <n v="1500"/>
    <x v="0"/>
    <s v="GB"/>
    <s v="GBP"/>
    <n v="1404314952"/>
    <n v="1401722952"/>
    <x v="3427"/>
    <d v="2014-07-02T10:29:12"/>
    <b v="0"/>
    <n v="29"/>
    <b v="1"/>
    <s v="theater/plays"/>
    <n v="1"/>
    <n v="51.724137931034484"/>
    <x v="1"/>
    <s v="plays"/>
  </r>
  <r>
    <n v="2055"/>
    <x v="0"/>
    <s v="GB"/>
    <s v="GBP"/>
    <n v="1425142800"/>
    <n v="1422983847"/>
    <x v="3428"/>
    <d v="2015-02-28T12:00:00"/>
    <b v="0"/>
    <n v="51"/>
    <b v="1"/>
    <s v="theater/plays"/>
    <n v="1.0275000000000001"/>
    <n v="40.294117647058826"/>
    <x v="1"/>
    <s v="plays"/>
  </r>
  <r>
    <n v="195"/>
    <x v="0"/>
    <s v="GB"/>
    <s v="GBP"/>
    <n v="1478046661"/>
    <n v="1476837061"/>
    <x v="3429"/>
    <d v="2016-11-01T19:31:01"/>
    <b v="0"/>
    <n v="12"/>
    <b v="1"/>
    <s v="theater/plays"/>
    <n v="1.3"/>
    <n v="16.25"/>
    <x v="1"/>
    <s v="plays"/>
  </r>
  <r>
    <n v="2170.9899999999998"/>
    <x v="0"/>
    <s v="GB"/>
    <s v="GBP"/>
    <n v="1406760101"/>
    <n v="1404168101"/>
    <x v="3430"/>
    <d v="2014-07-30T17:41:41"/>
    <b v="0"/>
    <n v="72"/>
    <b v="1"/>
    <s v="theater/plays"/>
    <n v="1.0854949999999999"/>
    <n v="30.152638888888887"/>
    <x v="1"/>
    <s v="plays"/>
  </r>
  <r>
    <n v="2000"/>
    <x v="0"/>
    <s v="US"/>
    <s v="USD"/>
    <n v="1408383153"/>
    <n v="1405791153"/>
    <x v="3431"/>
    <d v="2014-08-18T12:32:33"/>
    <b v="0"/>
    <n v="21"/>
    <b v="1"/>
    <s v="theater/plays"/>
    <n v="1"/>
    <n v="95.238095238095241"/>
    <x v="1"/>
    <s v="plays"/>
  </r>
  <r>
    <n v="2193"/>
    <x v="0"/>
    <s v="US"/>
    <s v="USD"/>
    <n v="1454709600"/>
    <n v="1452520614"/>
    <x v="3432"/>
    <d v="2016-02-05T17:00:00"/>
    <b v="0"/>
    <n v="42"/>
    <b v="1"/>
    <s v="theater/plays"/>
    <n v="1.0965"/>
    <n v="52.214285714285715"/>
    <x v="1"/>
    <s v="plays"/>
  </r>
  <r>
    <n v="9525"/>
    <x v="0"/>
    <s v="US"/>
    <s v="USD"/>
    <n v="1402974000"/>
    <n v="1400290255"/>
    <x v="3433"/>
    <d v="2014-06-16T22:00:00"/>
    <b v="0"/>
    <n v="71"/>
    <b v="1"/>
    <s v="theater/plays"/>
    <n v="1.0026315789473683"/>
    <n v="134.1549295774648"/>
    <x v="1"/>
    <s v="plays"/>
  </r>
  <r>
    <n v="10555"/>
    <x v="0"/>
    <s v="US"/>
    <s v="USD"/>
    <n v="1404983269"/>
    <n v="1402391269"/>
    <x v="3434"/>
    <d v="2014-07-10T04:07:49"/>
    <b v="0"/>
    <n v="168"/>
    <b v="1"/>
    <s v="theater/plays"/>
    <n v="1.0555000000000001"/>
    <n v="62.827380952380949"/>
    <x v="1"/>
    <s v="plays"/>
  </r>
  <r>
    <n v="1120"/>
    <x v="0"/>
    <s v="US"/>
    <s v="USD"/>
    <n v="1470538800"/>
    <n v="1469112493"/>
    <x v="3435"/>
    <d v="2016-08-06T22:00:00"/>
    <b v="0"/>
    <n v="19"/>
    <b v="1"/>
    <s v="theater/plays"/>
    <n v="1.1200000000000001"/>
    <n v="58.94736842105263"/>
    <x v="1"/>
    <s v="plays"/>
  </r>
  <r>
    <n v="5295"/>
    <x v="0"/>
    <s v="US"/>
    <s v="USD"/>
    <n v="1408638480"/>
    <n v="1406811593"/>
    <x v="3436"/>
    <d v="2014-08-21T11:28:00"/>
    <b v="0"/>
    <n v="37"/>
    <b v="1"/>
    <s v="theater/plays"/>
    <n v="1.0589999999999999"/>
    <n v="143.1081081081081"/>
    <x v="1"/>
    <s v="plays"/>
  </r>
  <r>
    <n v="3030"/>
    <x v="0"/>
    <s v="US"/>
    <s v="USD"/>
    <n v="1440003820"/>
    <n v="1437411820"/>
    <x v="3437"/>
    <d v="2015-08-19T12:03:40"/>
    <b v="0"/>
    <n v="36"/>
    <b v="1"/>
    <s v="theater/plays"/>
    <n v="1.01"/>
    <n v="84.166666666666671"/>
    <x v="1"/>
    <s v="plays"/>
  </r>
  <r>
    <n v="2605"/>
    <x v="0"/>
    <s v="GB"/>
    <s v="GBP"/>
    <n v="1430600400"/>
    <n v="1428358567"/>
    <x v="3438"/>
    <d v="2015-05-02T16:00:00"/>
    <b v="0"/>
    <n v="14"/>
    <b v="1"/>
    <s v="theater/plays"/>
    <n v="1.042"/>
    <n v="186.07142857142858"/>
    <x v="1"/>
    <s v="plays"/>
  </r>
  <r>
    <n v="1616.14"/>
    <x v="0"/>
    <s v="US"/>
    <s v="USD"/>
    <n v="1453179540"/>
    <n v="1452030730"/>
    <x v="3439"/>
    <d v="2016-01-18T23:59:00"/>
    <b v="0"/>
    <n v="18"/>
    <b v="1"/>
    <s v="theater/plays"/>
    <n v="1.3467833333333334"/>
    <n v="89.785555555555561"/>
    <x v="1"/>
    <s v="plays"/>
  </r>
  <r>
    <n v="5260.92"/>
    <x v="0"/>
    <s v="US"/>
    <s v="USD"/>
    <n v="1405095300"/>
    <n v="1403146628"/>
    <x v="3440"/>
    <d v="2014-07-11T11:15:00"/>
    <b v="0"/>
    <n v="82"/>
    <b v="1"/>
    <s v="theater/plays"/>
    <n v="1.052184"/>
    <n v="64.157560975609755"/>
    <x v="1"/>
    <s v="plays"/>
  </r>
  <r>
    <n v="2565"/>
    <x v="0"/>
    <s v="US"/>
    <s v="USD"/>
    <n v="1447445820"/>
    <n v="1445077121"/>
    <x v="3441"/>
    <d v="2015-11-13T15:17:00"/>
    <b v="0"/>
    <n v="43"/>
    <b v="1"/>
    <s v="theater/plays"/>
    <n v="1.026"/>
    <n v="59.651162790697676"/>
    <x v="1"/>
    <s v="plays"/>
  </r>
  <r>
    <n v="250"/>
    <x v="0"/>
    <s v="US"/>
    <s v="USD"/>
    <n v="1433016672"/>
    <n v="1430424672"/>
    <x v="3442"/>
    <d v="2015-05-30T15:11:12"/>
    <b v="0"/>
    <n v="8"/>
    <b v="1"/>
    <s v="theater/plays"/>
    <n v="1"/>
    <n v="31.25"/>
    <x v="1"/>
    <s v="plays"/>
  </r>
  <r>
    <n v="1855"/>
    <x v="0"/>
    <s v="US"/>
    <s v="USD"/>
    <n v="1410266146"/>
    <n v="1407674146"/>
    <x v="3443"/>
    <d v="2014-09-09T07:35:46"/>
    <b v="0"/>
    <n v="45"/>
    <b v="1"/>
    <s v="theater/plays"/>
    <n v="1.855"/>
    <n v="41.222222222222221"/>
    <x v="1"/>
    <s v="plays"/>
  </r>
  <r>
    <n v="867"/>
    <x v="0"/>
    <s v="AU"/>
    <s v="AUD"/>
    <n v="1465394340"/>
    <n v="1464677986"/>
    <x v="3444"/>
    <d v="2016-06-08T08:59:00"/>
    <b v="0"/>
    <n v="20"/>
    <b v="1"/>
    <s v="theater/plays"/>
    <n v="2.89"/>
    <n v="43.35"/>
    <x v="1"/>
    <s v="plays"/>
  </r>
  <r>
    <n v="2000"/>
    <x v="0"/>
    <s v="GB"/>
    <s v="GBP"/>
    <n v="1445604236"/>
    <n v="1443185036"/>
    <x v="3445"/>
    <d v="2015-10-23T07:43:56"/>
    <b v="0"/>
    <n v="31"/>
    <b v="1"/>
    <s v="theater/plays"/>
    <n v="1"/>
    <n v="64.516129032258064"/>
    <x v="1"/>
    <s v="plays"/>
  </r>
  <r>
    <n v="1082"/>
    <x v="0"/>
    <s v="GB"/>
    <s v="GBP"/>
    <n v="1423138800"/>
    <n v="1421092725"/>
    <x v="3446"/>
    <d v="2015-02-05T07:20:00"/>
    <b v="0"/>
    <n v="25"/>
    <b v="1"/>
    <s v="theater/plays"/>
    <n v="1.0820000000000001"/>
    <n v="43.28"/>
    <x v="1"/>
    <s v="plays"/>
  </r>
  <r>
    <n v="1078"/>
    <x v="0"/>
    <s v="US"/>
    <s v="USD"/>
    <n v="1458332412"/>
    <n v="1454448012"/>
    <x v="3447"/>
    <d v="2016-03-18T15:20:12"/>
    <b v="0"/>
    <n v="14"/>
    <b v="1"/>
    <s v="theater/plays"/>
    <n v="1.0780000000000001"/>
    <n v="77"/>
    <x v="1"/>
    <s v="plays"/>
  </r>
  <r>
    <n v="2305"/>
    <x v="0"/>
    <s v="US"/>
    <s v="USD"/>
    <n v="1418784689"/>
    <n v="1416192689"/>
    <x v="3448"/>
    <d v="2014-12-16T21:51:29"/>
    <b v="0"/>
    <n v="45"/>
    <b v="1"/>
    <s v="theater/plays"/>
    <n v="1.0976190476190477"/>
    <n v="51.222222222222221"/>
    <x v="1"/>
    <s v="plays"/>
  </r>
  <r>
    <n v="1365"/>
    <x v="0"/>
    <s v="US"/>
    <s v="USD"/>
    <n v="1468036800"/>
    <n v="1465607738"/>
    <x v="3449"/>
    <d v="2016-07-08T23:00:00"/>
    <b v="0"/>
    <n v="20"/>
    <b v="1"/>
    <s v="theater/plays"/>
    <n v="1.70625"/>
    <n v="68.25"/>
    <x v="1"/>
    <s v="plays"/>
  </r>
  <r>
    <n v="760"/>
    <x v="0"/>
    <s v="GB"/>
    <s v="GBP"/>
    <n v="1427990071"/>
    <n v="1422809671"/>
    <x v="3450"/>
    <d v="2015-04-02T10:54:31"/>
    <b v="0"/>
    <n v="39"/>
    <b v="1"/>
    <s v="theater/plays"/>
    <n v="1.52"/>
    <n v="19.487179487179485"/>
    <x v="1"/>
    <s v="plays"/>
  </r>
  <r>
    <n v="658"/>
    <x v="0"/>
    <s v="US"/>
    <s v="USD"/>
    <n v="1429636927"/>
    <n v="1427304127"/>
    <x v="3451"/>
    <d v="2015-04-21T12:22:07"/>
    <b v="0"/>
    <n v="16"/>
    <b v="1"/>
    <s v="theater/plays"/>
    <n v="1.0123076923076924"/>
    <n v="41.125"/>
    <x v="1"/>
    <s v="plays"/>
  </r>
  <r>
    <n v="1532"/>
    <x v="0"/>
    <s v="US"/>
    <s v="USD"/>
    <n v="1406087940"/>
    <n v="1404141626"/>
    <x v="3452"/>
    <d v="2014-07-22T22:59:00"/>
    <b v="0"/>
    <n v="37"/>
    <b v="1"/>
    <s v="theater/plays"/>
    <n v="1.532"/>
    <n v="41.405405405405403"/>
    <x v="1"/>
    <s v="plays"/>
  </r>
  <r>
    <n v="385"/>
    <x v="0"/>
    <s v="GB"/>
    <s v="GBP"/>
    <n v="1471130956"/>
    <n v="1465946956"/>
    <x v="3453"/>
    <d v="2016-08-13T18:29:16"/>
    <b v="0"/>
    <n v="14"/>
    <b v="1"/>
    <s v="theater/plays"/>
    <n v="1.2833333333333334"/>
    <n v="27.5"/>
    <x v="1"/>
    <s v="plays"/>
  </r>
  <r>
    <n v="705"/>
    <x v="0"/>
    <s v="GB"/>
    <s v="GBP"/>
    <n v="1406825159"/>
    <n v="1404233159"/>
    <x v="3454"/>
    <d v="2014-07-31T11:45:59"/>
    <b v="0"/>
    <n v="21"/>
    <b v="1"/>
    <s v="theater/plays"/>
    <n v="1.0071428571428571"/>
    <n v="33.571428571428569"/>
    <x v="1"/>
    <s v="plays"/>
  </r>
  <r>
    <n v="10065"/>
    <x v="0"/>
    <s v="US"/>
    <s v="USD"/>
    <n v="1476381627"/>
    <n v="1473789627"/>
    <x v="3455"/>
    <d v="2016-10-13T13:00:27"/>
    <b v="0"/>
    <n v="69"/>
    <b v="1"/>
    <s v="theater/plays"/>
    <n v="1.0065"/>
    <n v="145.86956521739131"/>
    <x v="1"/>
    <s v="plays"/>
  </r>
  <r>
    <n v="5739"/>
    <x v="0"/>
    <s v="US"/>
    <s v="USD"/>
    <n v="1406876340"/>
    <n v="1404190567"/>
    <x v="3456"/>
    <d v="2014-08-01T01:59:00"/>
    <b v="0"/>
    <n v="16"/>
    <b v="1"/>
    <s v="theater/plays"/>
    <n v="1.913"/>
    <n v="358.6875"/>
    <x v="1"/>
    <s v="plays"/>
  </r>
  <r>
    <n v="2804"/>
    <x v="0"/>
    <s v="US"/>
    <s v="USD"/>
    <n v="1423720740"/>
    <n v="1421081857"/>
    <x v="3457"/>
    <d v="2015-02-12T00:59:00"/>
    <b v="0"/>
    <n v="55"/>
    <b v="1"/>
    <s v="theater/plays"/>
    <n v="1.4019999999999999"/>
    <n v="50.981818181818184"/>
    <x v="1"/>
    <s v="plays"/>
  </r>
  <r>
    <n v="1216"/>
    <x v="0"/>
    <s v="US"/>
    <s v="USD"/>
    <n v="1422937620"/>
    <n v="1420606303"/>
    <x v="3458"/>
    <d v="2015-02-02T23:27:00"/>
    <b v="0"/>
    <n v="27"/>
    <b v="1"/>
    <s v="theater/plays"/>
    <n v="1.2433537832310839"/>
    <n v="45.037037037037038"/>
    <x v="1"/>
    <s v="plays"/>
  </r>
  <r>
    <n v="631"/>
    <x v="0"/>
    <s v="GB"/>
    <s v="GBP"/>
    <n v="1463743860"/>
    <n v="1461151860"/>
    <x v="3459"/>
    <d v="2016-05-20T06:31:00"/>
    <b v="0"/>
    <n v="36"/>
    <b v="1"/>
    <s v="theater/plays"/>
    <n v="1.262"/>
    <n v="17.527777777777779"/>
    <x v="1"/>
    <s v="plays"/>
  </r>
  <r>
    <n v="950"/>
    <x v="0"/>
    <s v="GB"/>
    <s v="GBP"/>
    <n v="1408106352"/>
    <n v="1406896752"/>
    <x v="3460"/>
    <d v="2014-08-15T07:39:12"/>
    <b v="0"/>
    <n v="19"/>
    <b v="1"/>
    <s v="theater/plays"/>
    <n v="1.9"/>
    <n v="50"/>
    <x v="1"/>
    <s v="plays"/>
  </r>
  <r>
    <n v="695"/>
    <x v="0"/>
    <s v="US"/>
    <s v="USD"/>
    <n v="1477710000"/>
    <n v="1475248279"/>
    <x v="3461"/>
    <d v="2016-10-28T22:00:00"/>
    <b v="0"/>
    <n v="12"/>
    <b v="1"/>
    <s v="theater/plays"/>
    <n v="1.39"/>
    <n v="57.916666666666664"/>
    <x v="1"/>
    <s v="plays"/>
  </r>
  <r>
    <n v="505"/>
    <x v="0"/>
    <s v="US"/>
    <s v="USD"/>
    <n v="1436551200"/>
    <n v="1435181628"/>
    <x v="3462"/>
    <d v="2015-07-10T13:00:00"/>
    <b v="0"/>
    <n v="17"/>
    <b v="1"/>
    <s v="theater/plays"/>
    <n v="2.02"/>
    <n v="29.705882352941178"/>
    <x v="1"/>
    <s v="plays"/>
  </r>
  <r>
    <n v="10338"/>
    <x v="0"/>
    <s v="CA"/>
    <s v="CAD"/>
    <n v="1476158340"/>
    <n v="1472594585"/>
    <x v="3463"/>
    <d v="2016-10-10T22:59:00"/>
    <b v="0"/>
    <n v="114"/>
    <b v="1"/>
    <s v="theater/plays"/>
    <n v="1.0338000000000001"/>
    <n v="90.684210526315795"/>
    <x v="1"/>
    <s v="plays"/>
  </r>
  <r>
    <n v="5116.18"/>
    <x v="0"/>
    <s v="US"/>
    <s v="USD"/>
    <n v="1471921637"/>
    <n v="1469329637"/>
    <x v="3464"/>
    <d v="2016-08-22T22:07:17"/>
    <b v="0"/>
    <n v="93"/>
    <b v="1"/>
    <s v="theater/plays"/>
    <n v="1.023236"/>
    <n v="55.012688172043013"/>
    <x v="1"/>
    <s v="plays"/>
  </r>
  <r>
    <n v="2060"/>
    <x v="0"/>
    <s v="GB"/>
    <s v="GBP"/>
    <n v="1439136000"/>
    <n v="1436972472"/>
    <x v="3465"/>
    <d v="2015-08-09T11:00:00"/>
    <b v="0"/>
    <n v="36"/>
    <b v="1"/>
    <s v="theater/plays"/>
    <n v="1.03"/>
    <n v="57.222222222222221"/>
    <x v="1"/>
    <s v="plays"/>
  </r>
  <r>
    <n v="4450"/>
    <x v="0"/>
    <s v="US"/>
    <s v="USD"/>
    <n v="1461108450"/>
    <n v="1455928050"/>
    <x v="3466"/>
    <d v="2016-04-19T18:27:30"/>
    <b v="0"/>
    <n v="61"/>
    <b v="1"/>
    <s v="theater/plays"/>
    <n v="1.2714285714285714"/>
    <n v="72.950819672131146"/>
    <x v="1"/>
    <s v="plays"/>
  </r>
  <r>
    <n v="3030"/>
    <x v="0"/>
    <s v="US"/>
    <s v="USD"/>
    <n v="1426864032"/>
    <n v="1424275632"/>
    <x v="3467"/>
    <d v="2015-03-20T10:07:12"/>
    <b v="0"/>
    <n v="47"/>
    <b v="1"/>
    <s v="theater/plays"/>
    <n v="1.01"/>
    <n v="64.468085106382972"/>
    <x v="1"/>
    <s v="plays"/>
  </r>
  <r>
    <n v="12178"/>
    <x v="0"/>
    <s v="US"/>
    <s v="USD"/>
    <n v="1474426800"/>
    <n v="1471976529"/>
    <x v="3468"/>
    <d v="2016-09-20T22:00:00"/>
    <b v="0"/>
    <n v="17"/>
    <b v="1"/>
    <s v="theater/plays"/>
    <n v="1.2178"/>
    <n v="716.35294117647061"/>
    <x v="1"/>
    <s v="plays"/>
  </r>
  <r>
    <n v="3175"/>
    <x v="0"/>
    <s v="US"/>
    <s v="USD"/>
    <n v="1461857045"/>
    <n v="1459265045"/>
    <x v="3469"/>
    <d v="2016-04-28T10:24:05"/>
    <b v="0"/>
    <n v="63"/>
    <b v="1"/>
    <s v="theater/plays"/>
    <n v="1.1339285714285714"/>
    <n v="50.396825396825399"/>
    <x v="1"/>
    <s v="plays"/>
  </r>
  <r>
    <n v="375"/>
    <x v="0"/>
    <s v="US"/>
    <s v="USD"/>
    <n v="1468618680"/>
    <n v="1465345902"/>
    <x v="3470"/>
    <d v="2016-07-15T16:38:00"/>
    <b v="0"/>
    <n v="9"/>
    <b v="1"/>
    <s v="theater/plays"/>
    <n v="1.5"/>
    <n v="41.666666666666664"/>
    <x v="1"/>
    <s v="plays"/>
  </r>
  <r>
    <n v="1073"/>
    <x v="0"/>
    <s v="GB"/>
    <s v="GBP"/>
    <n v="1409515200"/>
    <n v="1405971690"/>
    <x v="3471"/>
    <d v="2014-08-31T15:00:00"/>
    <b v="0"/>
    <n v="30"/>
    <b v="1"/>
    <s v="theater/plays"/>
    <n v="2.1459999999999999"/>
    <n v="35.766666666666666"/>
    <x v="1"/>
    <s v="plays"/>
  </r>
  <r>
    <n v="2041"/>
    <x v="0"/>
    <s v="US"/>
    <s v="USD"/>
    <n v="1415253540"/>
    <n v="1413432331"/>
    <x v="3472"/>
    <d v="2014-11-06T00:59:00"/>
    <b v="0"/>
    <n v="23"/>
    <b v="1"/>
    <s v="theater/plays"/>
    <n v="1.0205"/>
    <n v="88.739130434782609"/>
    <x v="1"/>
    <s v="plays"/>
  </r>
  <r>
    <n v="4900"/>
    <x v="0"/>
    <s v="US"/>
    <s v="USD"/>
    <n v="1426883220"/>
    <n v="1425067296"/>
    <x v="3473"/>
    <d v="2015-03-20T15:27:00"/>
    <b v="0"/>
    <n v="33"/>
    <b v="1"/>
    <s v="theater/plays"/>
    <n v="1"/>
    <n v="148.4848484848485"/>
    <x v="1"/>
    <s v="plays"/>
  </r>
  <r>
    <n v="2020"/>
    <x v="0"/>
    <s v="GB"/>
    <s v="GBP"/>
    <n v="1469016131"/>
    <n v="1466424131"/>
    <x v="3474"/>
    <d v="2016-07-20T07:02:11"/>
    <b v="0"/>
    <n v="39"/>
    <b v="1"/>
    <s v="theater/plays"/>
    <n v="1.01"/>
    <n v="51.794871794871796"/>
    <x v="1"/>
    <s v="plays"/>
  </r>
  <r>
    <n v="340"/>
    <x v="0"/>
    <s v="GB"/>
    <s v="GBP"/>
    <n v="1414972800"/>
    <n v="1412629704"/>
    <x v="3475"/>
    <d v="2014-11-02T19:00:00"/>
    <b v="0"/>
    <n v="17"/>
    <b v="1"/>
    <s v="theater/plays"/>
    <n v="1.1333333333333333"/>
    <n v="20"/>
    <x v="1"/>
    <s v="plays"/>
  </r>
  <r>
    <n v="312"/>
    <x v="0"/>
    <s v="US"/>
    <s v="USD"/>
    <n v="1414378800"/>
    <n v="1412836990"/>
    <x v="3476"/>
    <d v="2014-10-26T22:00:00"/>
    <b v="0"/>
    <n v="6"/>
    <b v="1"/>
    <s v="theater/plays"/>
    <n v="1.04"/>
    <n v="52"/>
    <x v="1"/>
    <s v="plays"/>
  </r>
  <r>
    <n v="2076"/>
    <x v="0"/>
    <s v="US"/>
    <s v="USD"/>
    <n v="1431831600"/>
    <n v="1430761243"/>
    <x v="3477"/>
    <d v="2015-05-16T22:00:00"/>
    <b v="0"/>
    <n v="39"/>
    <b v="1"/>
    <s v="theater/plays"/>
    <n v="1.1533333333333333"/>
    <n v="53.230769230769234"/>
    <x v="1"/>
    <s v="plays"/>
  </r>
  <r>
    <n v="2257"/>
    <x v="0"/>
    <s v="US"/>
    <s v="USD"/>
    <n v="1426539600"/>
    <n v="1424296822"/>
    <x v="3478"/>
    <d v="2015-03-16T16:00:00"/>
    <b v="0"/>
    <n v="57"/>
    <b v="1"/>
    <s v="theater/plays"/>
    <n v="1.1285000000000001"/>
    <n v="39.596491228070178"/>
    <x v="1"/>
    <s v="plays"/>
  </r>
  <r>
    <n v="1918"/>
    <x v="0"/>
    <s v="GB"/>
    <s v="GBP"/>
    <n v="1403382680"/>
    <n v="1400790680"/>
    <x v="3479"/>
    <d v="2014-06-21T15:31:20"/>
    <b v="0"/>
    <n v="56"/>
    <b v="1"/>
    <s v="theater/plays"/>
    <n v="1.2786666666666666"/>
    <n v="34.25"/>
    <x v="1"/>
    <s v="plays"/>
  </r>
  <r>
    <n v="2140"/>
    <x v="0"/>
    <s v="US"/>
    <s v="USD"/>
    <n v="1436562000"/>
    <n v="1434440227"/>
    <x v="3480"/>
    <d v="2015-07-10T16:00:00"/>
    <b v="0"/>
    <n v="13"/>
    <b v="1"/>
    <s v="theater/plays"/>
    <n v="1.4266666666666667"/>
    <n v="164.61538461538461"/>
    <x v="1"/>
    <s v="plays"/>
  </r>
  <r>
    <n v="11880"/>
    <x v="0"/>
    <s v="AU"/>
    <s v="AUD"/>
    <n v="1420178188"/>
    <n v="1418709388"/>
    <x v="3481"/>
    <d v="2015-01-02T00:56:28"/>
    <b v="0"/>
    <n v="95"/>
    <b v="1"/>
    <s v="theater/plays"/>
    <n v="1.1879999999999999"/>
    <n v="125.05263157894737"/>
    <x v="1"/>
    <s v="plays"/>
  </r>
  <r>
    <n v="4150"/>
    <x v="0"/>
    <s v="GB"/>
    <s v="GBP"/>
    <n v="1404671466"/>
    <n v="1402079466"/>
    <x v="3482"/>
    <d v="2014-07-06T13:31:06"/>
    <b v="0"/>
    <n v="80"/>
    <b v="1"/>
    <s v="theater/plays"/>
    <n v="1.3833333333333333"/>
    <n v="51.875"/>
    <x v="1"/>
    <s v="plays"/>
  </r>
  <r>
    <n v="5358"/>
    <x v="0"/>
    <s v="US"/>
    <s v="USD"/>
    <n v="1404403381"/>
    <n v="1401811381"/>
    <x v="3483"/>
    <d v="2014-07-03T11:03:01"/>
    <b v="0"/>
    <n v="133"/>
    <b v="1"/>
    <s v="theater/plays"/>
    <n v="1.599402985074627"/>
    <n v="40.285714285714285"/>
    <x v="1"/>
    <s v="plays"/>
  </r>
  <r>
    <n v="2856"/>
    <x v="0"/>
    <s v="US"/>
    <s v="USD"/>
    <n v="1466014499"/>
    <n v="1463422499"/>
    <x v="3484"/>
    <d v="2016-06-15T13:14:59"/>
    <b v="0"/>
    <n v="44"/>
    <b v="1"/>
    <s v="theater/plays"/>
    <n v="1.1424000000000001"/>
    <n v="64.909090909090907"/>
    <x v="1"/>
    <s v="plays"/>
  </r>
  <r>
    <n v="1660"/>
    <x v="0"/>
    <s v="US"/>
    <s v="USD"/>
    <n v="1454431080"/>
    <n v="1451839080"/>
    <x v="3485"/>
    <d v="2016-02-02T11:38:00"/>
    <b v="0"/>
    <n v="30"/>
    <b v="1"/>
    <s v="theater/plays"/>
    <n v="1.0060606060606061"/>
    <n v="55.333333333333336"/>
    <x v="1"/>
    <s v="plays"/>
  </r>
  <r>
    <n v="4656"/>
    <x v="0"/>
    <s v="US"/>
    <s v="USD"/>
    <n v="1433314740"/>
    <n v="1430600401"/>
    <x v="3486"/>
    <d v="2015-06-03T01:59:00"/>
    <b v="0"/>
    <n v="56"/>
    <b v="1"/>
    <s v="theater/plays"/>
    <n v="1.552"/>
    <n v="83.142857142857139"/>
    <x v="1"/>
    <s v="plays"/>
  </r>
  <r>
    <n v="2555"/>
    <x v="0"/>
    <s v="GB"/>
    <s v="GBP"/>
    <n v="1435185252"/>
    <n v="1432593252"/>
    <x v="3487"/>
    <d v="2015-06-24T17:34:12"/>
    <b v="0"/>
    <n v="66"/>
    <b v="1"/>
    <s v="theater/plays"/>
    <n v="1.2775000000000001"/>
    <n v="38.712121212121211"/>
    <x v="1"/>
    <s v="plays"/>
  </r>
  <r>
    <n v="3636"/>
    <x v="0"/>
    <s v="US"/>
    <s v="USD"/>
    <n v="1429286400"/>
    <n v="1427221560"/>
    <x v="3488"/>
    <d v="2015-04-17T11:00:00"/>
    <b v="0"/>
    <n v="29"/>
    <b v="1"/>
    <s v="theater/plays"/>
    <n v="1.212"/>
    <n v="125.37931034482759"/>
    <x v="1"/>
    <s v="plays"/>
  </r>
  <r>
    <n v="5635"/>
    <x v="0"/>
    <s v="GB"/>
    <s v="GBP"/>
    <n v="1400965200"/>
    <n v="1398352531"/>
    <x v="3489"/>
    <d v="2014-05-24T16:00:00"/>
    <b v="0"/>
    <n v="72"/>
    <b v="1"/>
    <s v="theater/plays"/>
    <n v="1.127"/>
    <n v="78.263888888888886"/>
    <x v="1"/>
    <s v="plays"/>
  </r>
  <r>
    <n v="1275"/>
    <x v="0"/>
    <s v="US"/>
    <s v="USD"/>
    <n v="1460574924"/>
    <n v="1457982924"/>
    <x v="3490"/>
    <d v="2016-04-13T14:15:24"/>
    <b v="0"/>
    <n v="27"/>
    <b v="1"/>
    <s v="theater/plays"/>
    <n v="1.2749999999999999"/>
    <n v="47.222222222222221"/>
    <x v="1"/>
    <s v="plays"/>
  </r>
  <r>
    <n v="791"/>
    <x v="0"/>
    <s v="US"/>
    <s v="USD"/>
    <n v="1431928784"/>
    <n v="1430114384"/>
    <x v="3491"/>
    <d v="2015-05-18T00:59:44"/>
    <b v="0"/>
    <n v="10"/>
    <b v="1"/>
    <s v="theater/plays"/>
    <n v="1.5820000000000001"/>
    <n v="79.099999999999994"/>
    <x v="1"/>
    <s v="plays"/>
  </r>
  <r>
    <n v="4000.22"/>
    <x v="0"/>
    <s v="US"/>
    <s v="USD"/>
    <n v="1445818397"/>
    <n v="1442794397"/>
    <x v="3492"/>
    <d v="2015-10-25T19:13:17"/>
    <b v="0"/>
    <n v="35"/>
    <b v="1"/>
    <s v="theater/plays"/>
    <n v="1.0526894736842105"/>
    <n v="114.29199999999999"/>
    <x v="1"/>
    <s v="plays"/>
  </r>
  <r>
    <n v="1500"/>
    <x v="0"/>
    <s v="US"/>
    <s v="USD"/>
    <n v="1408252260"/>
    <n v="1406580436"/>
    <x v="3493"/>
    <d v="2014-08-17T00:11:00"/>
    <b v="0"/>
    <n v="29"/>
    <b v="1"/>
    <s v="theater/plays"/>
    <n v="1"/>
    <n v="51.724137931034484"/>
    <x v="1"/>
    <s v="plays"/>
  </r>
  <r>
    <n v="400"/>
    <x v="0"/>
    <s v="US"/>
    <s v="USD"/>
    <n v="1480140000"/>
    <n v="1479186575"/>
    <x v="3494"/>
    <d v="2016-11-26T01:00:00"/>
    <b v="0"/>
    <n v="13"/>
    <b v="1"/>
    <s v="theater/plays"/>
    <n v="1"/>
    <n v="30.76923076923077"/>
    <x v="1"/>
    <s v="plays"/>
  </r>
  <r>
    <n v="5343"/>
    <x v="0"/>
    <s v="CA"/>
    <s v="CAD"/>
    <n v="1414862280"/>
    <n v="1412360309"/>
    <x v="3495"/>
    <d v="2014-11-01T12:18:00"/>
    <b v="0"/>
    <n v="72"/>
    <b v="1"/>
    <s v="theater/plays"/>
    <n v="1.0686"/>
    <n v="74.208333333333329"/>
    <x v="1"/>
    <s v="plays"/>
  </r>
  <r>
    <n v="3732"/>
    <x v="0"/>
    <s v="US"/>
    <s v="USD"/>
    <n v="1473625166"/>
    <n v="1470169166"/>
    <x v="3496"/>
    <d v="2016-09-11T15:19:26"/>
    <b v="0"/>
    <n v="78"/>
    <b v="1"/>
    <s v="theater/plays"/>
    <n v="1.244"/>
    <n v="47.846153846153847"/>
    <x v="1"/>
    <s v="plays"/>
  </r>
  <r>
    <n v="1686"/>
    <x v="0"/>
    <s v="US"/>
    <s v="USD"/>
    <n v="1464904800"/>
    <n v="1463852904"/>
    <x v="3497"/>
    <d v="2016-06-02T17:00:00"/>
    <b v="0"/>
    <n v="49"/>
    <b v="1"/>
    <s v="theater/plays"/>
    <n v="1.0870406189555126"/>
    <n v="34.408163265306122"/>
    <x v="1"/>
    <s v="plays"/>
  </r>
  <r>
    <n v="1690"/>
    <x v="0"/>
    <s v="CA"/>
    <s v="CAD"/>
    <n v="1464471840"/>
    <n v="1459309704"/>
    <x v="3498"/>
    <d v="2016-05-28T16:44:00"/>
    <b v="0"/>
    <n v="42"/>
    <b v="1"/>
    <s v="theater/plays"/>
    <n v="1.0242424242424242"/>
    <n v="40.238095238095241"/>
    <x v="1"/>
    <s v="plays"/>
  </r>
  <r>
    <n v="2110"/>
    <x v="0"/>
    <s v="US"/>
    <s v="USD"/>
    <n v="1435733940"/>
    <n v="1431046325"/>
    <x v="3499"/>
    <d v="2015-07-01T01:59:00"/>
    <b v="0"/>
    <n v="35"/>
    <b v="1"/>
    <s v="theater/plays"/>
    <n v="1.0549999999999999"/>
    <n v="60.285714285714285"/>
    <x v="1"/>
    <s v="plays"/>
  </r>
  <r>
    <n v="1063"/>
    <x v="0"/>
    <s v="US"/>
    <s v="USD"/>
    <n v="1457326740"/>
    <n v="1455919438"/>
    <x v="3500"/>
    <d v="2016-03-06T23:59:00"/>
    <b v="0"/>
    <n v="42"/>
    <b v="1"/>
    <s v="theater/plays"/>
    <n v="1.0629999999999999"/>
    <n v="25.30952380952381"/>
    <x v="1"/>
    <s v="plays"/>
  </r>
  <r>
    <n v="1510"/>
    <x v="0"/>
    <s v="GB"/>
    <s v="GBP"/>
    <n v="1441995595"/>
    <n v="1439835595"/>
    <x v="3501"/>
    <d v="2015-09-11T13:19:55"/>
    <b v="0"/>
    <n v="42"/>
    <b v="1"/>
    <s v="theater/plays"/>
    <n v="1.0066666666666666"/>
    <n v="35.952380952380949"/>
    <x v="1"/>
    <s v="plays"/>
  </r>
  <r>
    <n v="4216"/>
    <x v="0"/>
    <s v="US"/>
    <s v="USD"/>
    <n v="1458100740"/>
    <n v="1456862924"/>
    <x v="3502"/>
    <d v="2016-03-15T22:59:00"/>
    <b v="0"/>
    <n v="31"/>
    <b v="1"/>
    <s v="theater/plays"/>
    <n v="1.054"/>
    <n v="136"/>
    <x v="1"/>
    <s v="plays"/>
  </r>
  <r>
    <n v="2689"/>
    <x v="0"/>
    <s v="GB"/>
    <s v="GBP"/>
    <n v="1469359728"/>
    <n v="1466767728"/>
    <x v="3503"/>
    <d v="2016-07-24T06:28:48"/>
    <b v="0"/>
    <n v="38"/>
    <b v="1"/>
    <s v="theater/plays"/>
    <n v="1.0755999999999999"/>
    <n v="70.763157894736835"/>
    <x v="1"/>
    <s v="plays"/>
  </r>
  <r>
    <n v="1000"/>
    <x v="0"/>
    <s v="US"/>
    <s v="USD"/>
    <n v="1447959491"/>
    <n v="1445363891"/>
    <x v="3504"/>
    <d v="2015-11-19T13:58:11"/>
    <b v="0"/>
    <n v="8"/>
    <b v="1"/>
    <s v="theater/plays"/>
    <n v="1"/>
    <n v="125"/>
    <x v="1"/>
    <s v="plays"/>
  </r>
  <r>
    <n v="2594"/>
    <x v="0"/>
    <s v="US"/>
    <s v="USD"/>
    <n v="1399953600"/>
    <n v="1398983245"/>
    <x v="3505"/>
    <d v="2014-05-12T23:00:00"/>
    <b v="0"/>
    <n v="39"/>
    <b v="1"/>
    <s v="theater/plays"/>
    <n v="1.0376000000000001"/>
    <n v="66.512820512820511"/>
    <x v="1"/>
    <s v="plays"/>
  </r>
  <r>
    <n v="3045"/>
    <x v="0"/>
    <s v="US"/>
    <s v="USD"/>
    <n v="1408815440"/>
    <n v="1404927440"/>
    <x v="3506"/>
    <d v="2014-08-23T12:37:20"/>
    <b v="0"/>
    <n v="29"/>
    <b v="1"/>
    <s v="theater/plays"/>
    <n v="1.0149999999999999"/>
    <n v="105"/>
    <x v="1"/>
    <s v="plays"/>
  </r>
  <r>
    <n v="10440"/>
    <x v="0"/>
    <s v="US"/>
    <s v="USD"/>
    <n v="1464732537"/>
    <n v="1462140537"/>
    <x v="3507"/>
    <d v="2016-05-31T17:08:57"/>
    <b v="0"/>
    <n v="72"/>
    <b v="1"/>
    <s v="theater/plays"/>
    <n v="1.044"/>
    <n v="145"/>
    <x v="1"/>
    <s v="plays"/>
  </r>
  <r>
    <n v="180"/>
    <x v="0"/>
    <s v="GB"/>
    <s v="GBP"/>
    <n v="1462914000"/>
    <n v="1460914253"/>
    <x v="3508"/>
    <d v="2016-05-10T16:00:00"/>
    <b v="0"/>
    <n v="15"/>
    <b v="1"/>
    <s v="theater/plays"/>
    <n v="1.8"/>
    <n v="12"/>
    <x v="1"/>
    <s v="plays"/>
  </r>
  <r>
    <n v="3190"/>
    <x v="0"/>
    <s v="US"/>
    <s v="USD"/>
    <n v="1416545700"/>
    <n v="1415392666"/>
    <x v="3509"/>
    <d v="2014-11-20T23:55:00"/>
    <b v="0"/>
    <n v="33"/>
    <b v="1"/>
    <s v="theater/plays"/>
    <n v="1.0633333333333332"/>
    <n v="96.666666666666671"/>
    <x v="1"/>
    <s v="plays"/>
  </r>
  <r>
    <n v="905"/>
    <x v="0"/>
    <s v="US"/>
    <s v="USD"/>
    <n v="1404312846"/>
    <n v="1402584846"/>
    <x v="3510"/>
    <d v="2014-07-02T09:54:06"/>
    <b v="0"/>
    <n v="15"/>
    <b v="1"/>
    <s v="theater/plays"/>
    <n v="1.0055555555555555"/>
    <n v="60.333333333333336"/>
    <x v="1"/>
    <s v="plays"/>
  </r>
  <r>
    <n v="1518"/>
    <x v="0"/>
    <s v="GB"/>
    <s v="GBP"/>
    <n v="1415385000"/>
    <n v="1413406695"/>
    <x v="3511"/>
    <d v="2014-11-07T13:30:00"/>
    <b v="0"/>
    <n v="19"/>
    <b v="1"/>
    <s v="theater/plays"/>
    <n v="1.012"/>
    <n v="79.89473684210526"/>
    <x v="1"/>
    <s v="plays"/>
  </r>
  <r>
    <n v="1000"/>
    <x v="0"/>
    <s v="GB"/>
    <s v="GBP"/>
    <n v="1429789992"/>
    <n v="1424609592"/>
    <x v="3512"/>
    <d v="2015-04-23T06:53:12"/>
    <b v="0"/>
    <n v="17"/>
    <b v="1"/>
    <s v="theater/plays"/>
    <n v="1"/>
    <n v="58.823529411764703"/>
    <x v="1"/>
    <s v="plays"/>
  </r>
  <r>
    <n v="3315"/>
    <x v="0"/>
    <s v="US"/>
    <s v="USD"/>
    <n v="1401857940"/>
    <n v="1400725112"/>
    <x v="3513"/>
    <d v="2014-06-03T23:59:00"/>
    <b v="0"/>
    <n v="44"/>
    <b v="1"/>
    <s v="theater/plays"/>
    <n v="1.1839285714285714"/>
    <n v="75.340909090909093"/>
    <x v="1"/>
    <s v="plays"/>
  </r>
  <r>
    <n v="550"/>
    <x v="0"/>
    <s v="US"/>
    <s v="USD"/>
    <n v="1422853140"/>
    <n v="1421439552"/>
    <x v="3514"/>
    <d v="2015-02-01T23:59:00"/>
    <b v="0"/>
    <n v="10"/>
    <b v="1"/>
    <s v="theater/plays"/>
    <n v="1.1000000000000001"/>
    <n v="55"/>
    <x v="1"/>
    <s v="plays"/>
  </r>
  <r>
    <n v="3080"/>
    <x v="0"/>
    <s v="US"/>
    <s v="USD"/>
    <n v="1433097171"/>
    <n v="1430505171"/>
    <x v="3515"/>
    <d v="2015-05-31T13:32:51"/>
    <b v="0"/>
    <n v="46"/>
    <b v="1"/>
    <s v="theater/plays"/>
    <n v="1.0266666666666666"/>
    <n v="66.956521739130437"/>
    <x v="1"/>
    <s v="plays"/>
  </r>
  <r>
    <n v="2500"/>
    <x v="0"/>
    <s v="US"/>
    <s v="USD"/>
    <n v="1410145200"/>
    <n v="1407197670"/>
    <x v="3516"/>
    <d v="2014-09-07T22:00:00"/>
    <b v="0"/>
    <n v="11"/>
    <b v="1"/>
    <s v="theater/plays"/>
    <n v="1"/>
    <n v="227.27272727272728"/>
    <x v="1"/>
    <s v="plays"/>
  </r>
  <r>
    <n v="4000"/>
    <x v="0"/>
    <s v="GB"/>
    <s v="GBP"/>
    <n v="1404471600"/>
    <n v="1401910634"/>
    <x v="3517"/>
    <d v="2014-07-04T06:00:00"/>
    <b v="0"/>
    <n v="13"/>
    <b v="1"/>
    <s v="theater/plays"/>
    <n v="1"/>
    <n v="307.69230769230768"/>
    <x v="1"/>
    <s v="plays"/>
  </r>
  <r>
    <n v="1650.69"/>
    <x v="0"/>
    <s v="US"/>
    <s v="USD"/>
    <n v="1412259660"/>
    <n v="1410461299"/>
    <x v="3518"/>
    <d v="2014-10-02T09:21:00"/>
    <b v="0"/>
    <n v="33"/>
    <b v="1"/>
    <s v="theater/plays"/>
    <n v="1.10046"/>
    <n v="50.020909090909093"/>
    <x v="1"/>
    <s v="plays"/>
  </r>
  <r>
    <n v="2027"/>
    <x v="0"/>
    <s v="GB"/>
    <s v="GBP"/>
    <n v="1425478950"/>
    <n v="1422886950"/>
    <x v="3519"/>
    <d v="2015-03-04T09:22:30"/>
    <b v="0"/>
    <n v="28"/>
    <b v="1"/>
    <s v="theater/plays"/>
    <n v="1.0135000000000001"/>
    <n v="72.392857142857139"/>
    <x v="1"/>
    <s v="plays"/>
  </r>
  <r>
    <n v="2015"/>
    <x v="0"/>
    <s v="GB"/>
    <s v="GBP"/>
    <n v="1441547220"/>
    <n v="1439322412"/>
    <x v="3520"/>
    <d v="2015-09-06T08:47:00"/>
    <b v="0"/>
    <n v="21"/>
    <b v="1"/>
    <s v="theater/plays"/>
    <n v="1.0075000000000001"/>
    <n v="95.952380952380949"/>
    <x v="1"/>
    <s v="plays"/>
  </r>
  <r>
    <n v="593"/>
    <x v="0"/>
    <s v="US"/>
    <s v="USD"/>
    <n v="1411980020"/>
    <n v="1409388020"/>
    <x v="3521"/>
    <d v="2014-09-29T03:40:20"/>
    <b v="0"/>
    <n v="13"/>
    <b v="1"/>
    <s v="theater/plays"/>
    <n v="1.6942857142857144"/>
    <n v="45.615384615384613"/>
    <x v="1"/>
    <s v="plays"/>
  </r>
  <r>
    <n v="1395"/>
    <x v="0"/>
    <s v="GB"/>
    <s v="GBP"/>
    <n v="1442311560"/>
    <n v="1439924246"/>
    <x v="3522"/>
    <d v="2015-09-15T05:06:00"/>
    <b v="0"/>
    <n v="34"/>
    <b v="1"/>
    <s v="theater/plays"/>
    <n v="1"/>
    <n v="41.029411764705884"/>
    <x v="1"/>
    <s v="plays"/>
  </r>
  <r>
    <n v="4546"/>
    <x v="0"/>
    <s v="GB"/>
    <s v="GBP"/>
    <n v="1474844400"/>
    <n v="1469871148"/>
    <x v="3523"/>
    <d v="2016-09-25T18:00:00"/>
    <b v="0"/>
    <n v="80"/>
    <b v="1"/>
    <s v="theater/plays"/>
    <n v="1.1365000000000001"/>
    <n v="56.825000000000003"/>
    <x v="1"/>
    <s v="plays"/>
  </r>
  <r>
    <n v="10156"/>
    <x v="0"/>
    <s v="US"/>
    <s v="USD"/>
    <n v="1410580800"/>
    <n v="1409336373"/>
    <x v="3524"/>
    <d v="2014-09-12T23:00:00"/>
    <b v="0"/>
    <n v="74"/>
    <b v="1"/>
    <s v="theater/plays"/>
    <n v="1.0156000000000001"/>
    <n v="137.24324324324326"/>
    <x v="1"/>
    <s v="plays"/>
  </r>
  <r>
    <n v="530"/>
    <x v="0"/>
    <s v="US"/>
    <s v="USD"/>
    <n v="1439136000"/>
    <n v="1438188106"/>
    <x v="3525"/>
    <d v="2015-08-09T11:00:00"/>
    <b v="0"/>
    <n v="7"/>
    <b v="1"/>
    <s v="theater/plays"/>
    <n v="1.06"/>
    <n v="75.714285714285708"/>
    <x v="1"/>
    <s v="plays"/>
  </r>
  <r>
    <n v="3366"/>
    <x v="0"/>
    <s v="US"/>
    <s v="USD"/>
    <n v="1461823140"/>
    <n v="1459411371"/>
    <x v="3526"/>
    <d v="2016-04-28T00:59:00"/>
    <b v="0"/>
    <n v="34"/>
    <b v="1"/>
    <s v="theater/plays"/>
    <n v="1.02"/>
    <n v="99"/>
    <x v="1"/>
    <s v="plays"/>
  </r>
  <r>
    <n v="7015"/>
    <x v="0"/>
    <s v="US"/>
    <s v="USD"/>
    <n v="1436587140"/>
    <n v="1434069205"/>
    <x v="3527"/>
    <d v="2015-07-10T22:59:00"/>
    <b v="0"/>
    <n v="86"/>
    <b v="1"/>
    <s v="theater/plays"/>
    <n v="1.1691666666666667"/>
    <n v="81.569767441860463"/>
    <x v="1"/>
    <s v="plays"/>
  </r>
  <r>
    <n v="1669"/>
    <x v="0"/>
    <s v="GB"/>
    <s v="GBP"/>
    <n v="1484740918"/>
    <n v="1483012918"/>
    <x v="3528"/>
    <d v="2017-01-18T07:01:58"/>
    <b v="0"/>
    <n v="37"/>
    <b v="1"/>
    <s v="theater/plays"/>
    <n v="1.0115151515151515"/>
    <n v="45.108108108108105"/>
    <x v="1"/>
    <s v="plays"/>
  </r>
  <r>
    <n v="660"/>
    <x v="0"/>
    <s v="US"/>
    <s v="USD"/>
    <n v="1436749200"/>
    <n v="1434997018"/>
    <x v="3529"/>
    <d v="2015-07-12T20:00:00"/>
    <b v="0"/>
    <n v="18"/>
    <b v="1"/>
    <s v="theater/plays"/>
    <n v="1.32"/>
    <n v="36.666666666666664"/>
    <x v="1"/>
    <s v="plays"/>
  </r>
  <r>
    <n v="2750"/>
    <x v="0"/>
    <s v="GB"/>
    <s v="GBP"/>
    <n v="1460318400"/>
    <n v="1457881057"/>
    <x v="3530"/>
    <d v="2016-04-10T15:00:00"/>
    <b v="0"/>
    <n v="22"/>
    <b v="1"/>
    <s v="theater/plays"/>
    <n v="1"/>
    <n v="125"/>
    <x v="1"/>
    <s v="plays"/>
  </r>
  <r>
    <n v="1280"/>
    <x v="0"/>
    <s v="US"/>
    <s v="USD"/>
    <n v="1467301334"/>
    <n v="1464709334"/>
    <x v="3531"/>
    <d v="2016-06-30T10:42:14"/>
    <b v="0"/>
    <n v="26"/>
    <b v="1"/>
    <s v="theater/plays"/>
    <n v="1.28"/>
    <n v="49.230769230769234"/>
    <x v="1"/>
    <s v="plays"/>
  </r>
  <r>
    <n v="1142"/>
    <x v="0"/>
    <s v="US"/>
    <s v="USD"/>
    <n v="1411012740"/>
    <n v="1409667827"/>
    <x v="3532"/>
    <d v="2014-09-17T22:59:00"/>
    <b v="0"/>
    <n v="27"/>
    <b v="1"/>
    <s v="theater/plays"/>
    <n v="1.1895833333333334"/>
    <n v="42.296296296296298"/>
    <x v="1"/>
    <s v="plays"/>
  </r>
  <r>
    <n v="631"/>
    <x v="0"/>
    <s v="US"/>
    <s v="USD"/>
    <n v="1447269367"/>
    <n v="1444673767"/>
    <x v="3533"/>
    <d v="2015-11-11T14:16:07"/>
    <b v="0"/>
    <n v="8"/>
    <b v="1"/>
    <s v="theater/plays"/>
    <n v="1.262"/>
    <n v="78.875"/>
    <x v="1"/>
    <s v="plays"/>
  </r>
  <r>
    <n v="7810"/>
    <x v="0"/>
    <s v="US"/>
    <s v="USD"/>
    <n v="1443711623"/>
    <n v="1440687623"/>
    <x v="3534"/>
    <d v="2015-10-01T10:00:23"/>
    <b v="0"/>
    <n v="204"/>
    <b v="1"/>
    <s v="theater/plays"/>
    <n v="1.5620000000000001"/>
    <n v="38.284313725490193"/>
    <x v="1"/>
    <s v="plays"/>
  </r>
  <r>
    <n v="2063"/>
    <x v="0"/>
    <s v="GB"/>
    <s v="GBP"/>
    <n v="1443808800"/>
    <n v="1441120910"/>
    <x v="3535"/>
    <d v="2015-10-02T13:00:00"/>
    <b v="0"/>
    <n v="46"/>
    <b v="1"/>
    <s v="theater/plays"/>
    <n v="1.0315000000000001"/>
    <n v="44.847826086956523"/>
    <x v="1"/>
    <s v="plays"/>
  </r>
  <r>
    <n v="230"/>
    <x v="0"/>
    <s v="GB"/>
    <s v="GBP"/>
    <n v="1450612740"/>
    <n v="1448040425"/>
    <x v="3536"/>
    <d v="2015-12-20T06:59:00"/>
    <b v="0"/>
    <n v="17"/>
    <b v="1"/>
    <s v="theater/plays"/>
    <n v="1.5333333333333334"/>
    <n v="13.529411764705882"/>
    <x v="1"/>
    <s v="plays"/>
  </r>
  <r>
    <n v="1218"/>
    <x v="0"/>
    <s v="CA"/>
    <s v="CAD"/>
    <n v="1416211140"/>
    <n v="1413016216"/>
    <x v="3537"/>
    <d v="2014-11-17T02:59:00"/>
    <b v="0"/>
    <n v="28"/>
    <b v="1"/>
    <s v="theater/plays"/>
    <n v="1.8044444444444445"/>
    <n v="43.5"/>
    <x v="1"/>
    <s v="plays"/>
  </r>
  <r>
    <n v="2569"/>
    <x v="0"/>
    <s v="GB"/>
    <s v="GBP"/>
    <n v="1471428340"/>
    <n v="1469009140"/>
    <x v="3538"/>
    <d v="2016-08-17T05:05:40"/>
    <b v="0"/>
    <n v="83"/>
    <b v="1"/>
    <s v="theater/plays"/>
    <n v="1.2845"/>
    <n v="30.951807228915662"/>
    <x v="1"/>
    <s v="plays"/>
  </r>
  <r>
    <n v="718"/>
    <x v="0"/>
    <s v="US"/>
    <s v="USD"/>
    <n v="1473358122"/>
    <n v="1471543722"/>
    <x v="3539"/>
    <d v="2016-09-08T13:08:42"/>
    <b v="0"/>
    <n v="13"/>
    <b v="1"/>
    <s v="theater/plays"/>
    <n v="1.1966666666666668"/>
    <n v="55.230769230769234"/>
    <x v="1"/>
    <s v="plays"/>
  </r>
  <r>
    <n v="369"/>
    <x v="0"/>
    <s v="GB"/>
    <s v="GBP"/>
    <n v="1466899491"/>
    <n v="1464307491"/>
    <x v="3540"/>
    <d v="2016-06-25T19:04:51"/>
    <b v="0"/>
    <n v="8"/>
    <b v="1"/>
    <s v="theater/plays"/>
    <n v="1.23"/>
    <n v="46.125"/>
    <x v="1"/>
    <s v="plays"/>
  </r>
  <r>
    <n v="1260"/>
    <x v="0"/>
    <s v="GB"/>
    <s v="GBP"/>
    <n v="1441042275"/>
    <n v="1438882275"/>
    <x v="3541"/>
    <d v="2015-08-31T12:31:15"/>
    <b v="0"/>
    <n v="32"/>
    <b v="1"/>
    <s v="theater/plays"/>
    <n v="1.05"/>
    <n v="39.375"/>
    <x v="1"/>
    <s v="plays"/>
  </r>
  <r>
    <n v="5623"/>
    <x v="0"/>
    <s v="US"/>
    <s v="USD"/>
    <n v="1410099822"/>
    <n v="1404915822"/>
    <x v="3542"/>
    <d v="2014-09-07T09:23:42"/>
    <b v="0"/>
    <n v="85"/>
    <b v="1"/>
    <s v="theater/plays"/>
    <n v="1.0223636363636364"/>
    <n v="66.152941176470591"/>
    <x v="1"/>
    <s v="plays"/>
  </r>
  <r>
    <n v="1570"/>
    <x v="0"/>
    <s v="DE"/>
    <s v="EUR"/>
    <n v="1435255659"/>
    <n v="1432663659"/>
    <x v="3543"/>
    <d v="2015-06-25T13:07:39"/>
    <b v="0"/>
    <n v="29"/>
    <b v="1"/>
    <s v="theater/plays"/>
    <n v="1.0466666666666666"/>
    <n v="54.137931034482762"/>
    <x v="1"/>
    <s v="plays"/>
  </r>
  <r>
    <n v="2500"/>
    <x v="0"/>
    <s v="US"/>
    <s v="USD"/>
    <n v="1425758257"/>
    <n v="1423166257"/>
    <x v="3544"/>
    <d v="2015-03-07T14:57:37"/>
    <b v="0"/>
    <n v="24"/>
    <b v="1"/>
    <s v="theater/plays"/>
    <n v="1"/>
    <n v="104.16666666666667"/>
    <x v="1"/>
    <s v="plays"/>
  </r>
  <r>
    <n v="251"/>
    <x v="0"/>
    <s v="US"/>
    <s v="USD"/>
    <n v="1428780159"/>
    <n v="1426188159"/>
    <x v="3545"/>
    <d v="2015-04-11T14:22:39"/>
    <b v="0"/>
    <n v="8"/>
    <b v="1"/>
    <s v="theater/plays"/>
    <n v="1.004"/>
    <n v="31.375"/>
    <x v="1"/>
    <s v="plays"/>
  </r>
  <r>
    <n v="1125"/>
    <x v="0"/>
    <s v="US"/>
    <s v="USD"/>
    <n v="1427860740"/>
    <n v="1426002684"/>
    <x v="3546"/>
    <d v="2015-03-31T22:59:00"/>
    <b v="0"/>
    <n v="19"/>
    <b v="1"/>
    <s v="theater/plays"/>
    <n v="1.0227272727272727"/>
    <n v="59.210526315789473"/>
    <x v="1"/>
    <s v="plays"/>
  </r>
  <r>
    <n v="40043.25"/>
    <x v="0"/>
    <s v="US"/>
    <s v="USD"/>
    <n v="1463198340"/>
    <n v="1461117201"/>
    <x v="3547"/>
    <d v="2016-05-13T22:59:00"/>
    <b v="0"/>
    <n v="336"/>
    <b v="1"/>
    <s v="theater/plays"/>
    <n v="1.1440928571428572"/>
    <n v="119.17633928571429"/>
    <x v="1"/>
    <s v="plays"/>
  </r>
  <r>
    <n v="2140"/>
    <x v="0"/>
    <s v="US"/>
    <s v="USD"/>
    <n v="1457139600"/>
    <n v="1455230214"/>
    <x v="3548"/>
    <d v="2016-03-04T20:00:00"/>
    <b v="0"/>
    <n v="13"/>
    <b v="1"/>
    <s v="theater/plays"/>
    <n v="1.019047619047619"/>
    <n v="164.61538461538461"/>
    <x v="1"/>
    <s v="plays"/>
  </r>
  <r>
    <n v="1020"/>
    <x v="0"/>
    <s v="GB"/>
    <s v="GBP"/>
    <n v="1441358873"/>
    <n v="1438939673"/>
    <x v="3549"/>
    <d v="2015-09-04T04:27:53"/>
    <b v="0"/>
    <n v="42"/>
    <b v="1"/>
    <s v="theater/plays"/>
    <n v="1.02"/>
    <n v="24.285714285714285"/>
    <x v="1"/>
    <s v="plays"/>
  </r>
  <r>
    <n v="2620"/>
    <x v="0"/>
    <s v="GB"/>
    <s v="GBP"/>
    <n v="1462224398"/>
    <n v="1459632398"/>
    <x v="3550"/>
    <d v="2016-05-02T16:26:38"/>
    <b v="0"/>
    <n v="64"/>
    <b v="1"/>
    <s v="theater/plays"/>
    <n v="1.048"/>
    <n v="40.9375"/>
    <x v="1"/>
    <s v="plays"/>
  </r>
  <r>
    <n v="1527.5"/>
    <x v="0"/>
    <s v="US"/>
    <s v="USD"/>
    <n v="1400796420"/>
    <n v="1398342170"/>
    <x v="3551"/>
    <d v="2014-05-22T17:07:00"/>
    <b v="0"/>
    <n v="25"/>
    <b v="1"/>
    <s v="theater/plays"/>
    <n v="1.0183333333333333"/>
    <n v="61.1"/>
    <x v="1"/>
    <s v="plays"/>
  </r>
  <r>
    <n v="773"/>
    <x v="0"/>
    <s v="GB"/>
    <s v="GBP"/>
    <n v="1403964324"/>
    <n v="1401372324"/>
    <x v="3552"/>
    <d v="2014-06-28T09:05:24"/>
    <b v="0"/>
    <n v="20"/>
    <b v="1"/>
    <s v="theater/plays"/>
    <n v="1"/>
    <n v="38.65"/>
    <x v="1"/>
    <s v="plays"/>
  </r>
  <r>
    <n v="5845"/>
    <x v="0"/>
    <s v="US"/>
    <s v="USD"/>
    <n v="1439337600"/>
    <n v="1436575280"/>
    <x v="3553"/>
    <d v="2015-08-11T19:00:00"/>
    <b v="0"/>
    <n v="104"/>
    <b v="1"/>
    <s v="theater/plays"/>
    <n v="1.0627272727272727"/>
    <n v="56.20192307692308"/>
    <x v="1"/>
    <s v="plays"/>
  </r>
  <r>
    <n v="5671.11"/>
    <x v="0"/>
    <s v="US"/>
    <s v="USD"/>
    <n v="1423674000"/>
    <n v="1421025159"/>
    <x v="3554"/>
    <d v="2015-02-11T12:00:00"/>
    <b v="0"/>
    <n v="53"/>
    <b v="1"/>
    <s v="theater/plays"/>
    <n v="1.1342219999999998"/>
    <n v="107.00207547169811"/>
    <x v="1"/>
    <s v="plays"/>
  </r>
  <r>
    <n v="2400"/>
    <x v="0"/>
    <s v="IT"/>
    <s v="EUR"/>
    <n v="1479382594"/>
    <n v="1476786994"/>
    <x v="3555"/>
    <d v="2016-11-17T06:36:34"/>
    <b v="0"/>
    <n v="14"/>
    <b v="1"/>
    <s v="theater/plays"/>
    <n v="1"/>
    <n v="171.42857142857142"/>
    <x v="1"/>
    <s v="plays"/>
  </r>
  <r>
    <n v="2210"/>
    <x v="0"/>
    <s v="GB"/>
    <s v="GBP"/>
    <n v="1408289724"/>
    <n v="1403105724"/>
    <x v="3556"/>
    <d v="2014-08-17T10:35:24"/>
    <b v="0"/>
    <n v="20"/>
    <b v="1"/>
    <s v="theater/plays"/>
    <n v="1.0045454545454546"/>
    <n v="110.5"/>
    <x v="1"/>
    <s v="plays"/>
  </r>
  <r>
    <n v="100036"/>
    <x v="0"/>
    <s v="US"/>
    <s v="USD"/>
    <n v="1399271911"/>
    <n v="1396334311"/>
    <x v="3557"/>
    <d v="2014-05-05T01:38:31"/>
    <b v="0"/>
    <n v="558"/>
    <b v="1"/>
    <s v="theater/plays"/>
    <n v="1.0003599999999999"/>
    <n v="179.27598566308242"/>
    <x v="1"/>
    <s v="plays"/>
  </r>
  <r>
    <n v="504"/>
    <x v="0"/>
    <s v="GB"/>
    <s v="GBP"/>
    <n v="1435352400"/>
    <n v="1431718575"/>
    <x v="3558"/>
    <d v="2015-06-26T16:00:00"/>
    <b v="0"/>
    <n v="22"/>
    <b v="1"/>
    <s v="theater/plays"/>
    <n v="1.44"/>
    <n v="22.90909090909091"/>
    <x v="1"/>
    <s v="plays"/>
  </r>
  <r>
    <n v="1035"/>
    <x v="0"/>
    <s v="AU"/>
    <s v="AUD"/>
    <n v="1438333080"/>
    <n v="1436408308"/>
    <x v="3559"/>
    <d v="2015-07-31T03:58:00"/>
    <b v="0"/>
    <n v="24"/>
    <b v="1"/>
    <s v="theater/plays"/>
    <n v="1.0349999999999999"/>
    <n v="43.125"/>
    <x v="1"/>
    <s v="plays"/>
  </r>
  <r>
    <n v="3470"/>
    <x v="0"/>
    <s v="CA"/>
    <s v="CAD"/>
    <n v="1432694700"/>
    <n v="1429651266"/>
    <x v="3560"/>
    <d v="2015-05-26T21:45:00"/>
    <b v="0"/>
    <n v="74"/>
    <b v="1"/>
    <s v="theater/plays"/>
    <n v="1.0843750000000001"/>
    <n v="46.891891891891895"/>
    <x v="1"/>
    <s v="plays"/>
  </r>
  <r>
    <n v="2560"/>
    <x v="0"/>
    <s v="US"/>
    <s v="USD"/>
    <n v="1438799760"/>
    <n v="1437236378"/>
    <x v="3561"/>
    <d v="2015-08-05T13:36:00"/>
    <b v="0"/>
    <n v="54"/>
    <b v="1"/>
    <s v="theater/plays"/>
    <n v="1.024"/>
    <n v="47.407407407407405"/>
    <x v="1"/>
    <s v="plays"/>
  </r>
  <r>
    <n v="469"/>
    <x v="0"/>
    <s v="GB"/>
    <s v="GBP"/>
    <n v="1457906400"/>
    <n v="1457115427"/>
    <x v="3562"/>
    <d v="2016-03-13T17:00:00"/>
    <b v="0"/>
    <n v="31"/>
    <b v="1"/>
    <s v="theater/plays"/>
    <n v="1.4888888888888889"/>
    <n v="15.129032258064516"/>
    <x v="1"/>
    <s v="plays"/>
  </r>
  <r>
    <n v="527.45000000000005"/>
    <x v="0"/>
    <s v="GB"/>
    <s v="GBP"/>
    <n v="1470078000"/>
    <n v="1467648456"/>
    <x v="3563"/>
    <d v="2016-08-01T14:00:00"/>
    <b v="0"/>
    <n v="25"/>
    <b v="1"/>
    <s v="theater/plays"/>
    <n v="1.0549000000000002"/>
    <n v="21.098000000000003"/>
    <x v="1"/>
    <s v="plays"/>
  </r>
  <r>
    <n v="1005"/>
    <x v="0"/>
    <s v="GB"/>
    <s v="GBP"/>
    <n v="1444060800"/>
    <n v="1440082649"/>
    <x v="3564"/>
    <d v="2015-10-05T11:00:00"/>
    <b v="0"/>
    <n v="17"/>
    <b v="1"/>
    <s v="theater/plays"/>
    <n v="1.0049999999999999"/>
    <n v="59.117647058823529"/>
    <x v="1"/>
    <s v="plays"/>
  </r>
  <r>
    <n v="1175"/>
    <x v="0"/>
    <s v="US"/>
    <s v="USD"/>
    <n v="1420048208"/>
    <n v="1417456208"/>
    <x v="3565"/>
    <d v="2014-12-31T12:50:08"/>
    <b v="0"/>
    <n v="12"/>
    <b v="1"/>
    <s v="theater/plays"/>
    <n v="1.3055555555555556"/>
    <n v="97.916666666666671"/>
    <x v="1"/>
    <s v="plays"/>
  </r>
  <r>
    <n v="2095"/>
    <x v="0"/>
    <s v="GB"/>
    <s v="GBP"/>
    <n v="1422015083"/>
    <n v="1419423083"/>
    <x v="3566"/>
    <d v="2015-01-23T07:11:23"/>
    <b v="0"/>
    <n v="38"/>
    <b v="1"/>
    <s v="theater/plays"/>
    <n v="1.0475000000000001"/>
    <n v="55.131578947368418"/>
    <x v="1"/>
    <s v="plays"/>
  </r>
  <r>
    <n v="1088"/>
    <x v="0"/>
    <s v="GB"/>
    <s v="GBP"/>
    <n v="1433964444"/>
    <n v="1431372444"/>
    <x v="3567"/>
    <d v="2015-06-10T14:27:24"/>
    <b v="0"/>
    <n v="41"/>
    <b v="1"/>
    <s v="theater/plays"/>
    <n v="1.0880000000000001"/>
    <n v="26.536585365853657"/>
    <x v="1"/>
    <s v="plays"/>
  </r>
  <r>
    <n v="1110"/>
    <x v="0"/>
    <s v="US"/>
    <s v="USD"/>
    <n v="1410975994"/>
    <n v="1408383994"/>
    <x v="3568"/>
    <d v="2014-09-17T12:46:34"/>
    <b v="0"/>
    <n v="19"/>
    <b v="1"/>
    <s v="theater/plays"/>
    <n v="1.1100000000000001"/>
    <n v="58.421052631578945"/>
    <x v="1"/>
    <s v="plays"/>
  </r>
  <r>
    <n v="5024"/>
    <x v="0"/>
    <s v="US"/>
    <s v="USD"/>
    <n v="1420734696"/>
    <n v="1418142696"/>
    <x v="3569"/>
    <d v="2015-01-08T11:31:36"/>
    <b v="0"/>
    <n v="41"/>
    <b v="1"/>
    <s v="theater/plays"/>
    <n v="1.0047999999999999"/>
    <n v="122.53658536585365"/>
    <x v="1"/>
    <s v="plays"/>
  </r>
  <r>
    <n v="2287"/>
    <x v="0"/>
    <s v="US"/>
    <s v="USD"/>
    <n v="1420009200"/>
    <n v="1417593483"/>
    <x v="3570"/>
    <d v="2014-12-31T02:00:00"/>
    <b v="0"/>
    <n v="26"/>
    <b v="1"/>
    <s v="theater/plays"/>
    <n v="1.1435"/>
    <n v="87.961538461538467"/>
    <x v="1"/>
    <s v="plays"/>
  </r>
  <r>
    <n v="1831"/>
    <x v="0"/>
    <s v="GB"/>
    <s v="GBP"/>
    <n v="1414701413"/>
    <n v="1412109413"/>
    <x v="3571"/>
    <d v="2014-10-30T15:36:53"/>
    <b v="0"/>
    <n v="25"/>
    <b v="1"/>
    <s v="theater/plays"/>
    <n v="1.2206666666666666"/>
    <n v="73.239999999999995"/>
    <x v="1"/>
    <s v="plays"/>
  </r>
  <r>
    <n v="500"/>
    <x v="0"/>
    <s v="GB"/>
    <s v="GBP"/>
    <n v="1434894082"/>
    <n v="1432302082"/>
    <x v="3572"/>
    <d v="2015-06-21T08:41:22"/>
    <b v="0"/>
    <n v="9"/>
    <b v="1"/>
    <s v="theater/plays"/>
    <n v="1"/>
    <n v="55.555555555555557"/>
    <x v="1"/>
    <s v="plays"/>
  </r>
  <r>
    <n v="3084"/>
    <x v="0"/>
    <s v="GB"/>
    <s v="GBP"/>
    <n v="1415440846"/>
    <n v="1412845246"/>
    <x v="3573"/>
    <d v="2014-11-08T05:00:46"/>
    <b v="0"/>
    <n v="78"/>
    <b v="1"/>
    <s v="theater/plays"/>
    <n v="1.028"/>
    <n v="39.53846153846154"/>
    <x v="1"/>
    <s v="plays"/>
  </r>
  <r>
    <n v="6155"/>
    <x v="0"/>
    <s v="US"/>
    <s v="USD"/>
    <n v="1415921848"/>
    <n v="1413326248"/>
    <x v="3574"/>
    <d v="2014-11-13T18:37:28"/>
    <b v="0"/>
    <n v="45"/>
    <b v="1"/>
    <s v="theater/plays"/>
    <n v="1.0612068965517241"/>
    <n v="136.77777777777777"/>
    <x v="1"/>
    <s v="plays"/>
  </r>
  <r>
    <n v="10133"/>
    <x v="0"/>
    <s v="US"/>
    <s v="USD"/>
    <n v="1470887940"/>
    <n v="1468176527"/>
    <x v="3575"/>
    <d v="2016-08-10T22:59:00"/>
    <b v="0"/>
    <n v="102"/>
    <b v="1"/>
    <s v="theater/plays"/>
    <n v="1.0133000000000001"/>
    <n v="99.343137254901961"/>
    <x v="1"/>
    <s v="plays"/>
  </r>
  <r>
    <n v="100"/>
    <x v="0"/>
    <s v="US"/>
    <s v="USD"/>
    <n v="1480947054"/>
    <n v="1475759454"/>
    <x v="3576"/>
    <d v="2016-12-05T09:10:54"/>
    <b v="0"/>
    <n v="5"/>
    <b v="1"/>
    <s v="theater/plays"/>
    <n v="1"/>
    <n v="20"/>
    <x v="1"/>
    <s v="plays"/>
  </r>
  <r>
    <n v="780"/>
    <x v="0"/>
    <s v="US"/>
    <s v="USD"/>
    <n v="1430029680"/>
    <n v="1427741583"/>
    <x v="3577"/>
    <d v="2015-04-26T01:28:00"/>
    <b v="0"/>
    <n v="27"/>
    <b v="1"/>
    <s v="theater/plays"/>
    <n v="1.3"/>
    <n v="28.888888888888889"/>
    <x v="1"/>
    <s v="plays"/>
  </r>
  <r>
    <n v="1500.2"/>
    <x v="0"/>
    <s v="GB"/>
    <s v="GBP"/>
    <n v="1462037777"/>
    <n v="1459445777"/>
    <x v="3578"/>
    <d v="2016-04-30T12:36:17"/>
    <b v="0"/>
    <n v="37"/>
    <b v="1"/>
    <s v="theater/plays"/>
    <n v="1.0001333333333333"/>
    <n v="40.545945945945945"/>
    <x v="1"/>
    <s v="plays"/>
  </r>
  <r>
    <n v="500"/>
    <x v="0"/>
    <s v="GB"/>
    <s v="GBP"/>
    <n v="1459444656"/>
    <n v="1456856256"/>
    <x v="3579"/>
    <d v="2016-03-31T12:17:36"/>
    <b v="0"/>
    <n v="14"/>
    <b v="1"/>
    <s v="theater/plays"/>
    <n v="1"/>
    <n v="35.714285714285715"/>
    <x v="1"/>
    <s v="plays"/>
  </r>
  <r>
    <n v="1025"/>
    <x v="0"/>
    <s v="US"/>
    <s v="USD"/>
    <n v="1425185940"/>
    <n v="1421900022"/>
    <x v="3580"/>
    <d v="2015-02-28T23:59:00"/>
    <b v="0"/>
    <n v="27"/>
    <b v="1"/>
    <s v="theater/plays"/>
    <n v="1.1388888888888888"/>
    <n v="37.962962962962962"/>
    <x v="1"/>
    <s v="plays"/>
  </r>
  <r>
    <n v="1500"/>
    <x v="0"/>
    <s v="GB"/>
    <s v="GBP"/>
    <n v="1406719110"/>
    <n v="1405509510"/>
    <x v="3581"/>
    <d v="2014-07-30T06:18:30"/>
    <b v="0"/>
    <n v="45"/>
    <b v="1"/>
    <s v="theater/plays"/>
    <n v="1"/>
    <n v="33.333333333333336"/>
    <x v="1"/>
    <s v="plays"/>
  </r>
  <r>
    <n v="2870"/>
    <x v="0"/>
    <s v="US"/>
    <s v="USD"/>
    <n v="1459822682"/>
    <n v="1458613082"/>
    <x v="3582"/>
    <d v="2016-04-04T21:18:02"/>
    <b v="0"/>
    <n v="49"/>
    <b v="1"/>
    <s v="theater/plays"/>
    <n v="2.87"/>
    <n v="58.571428571428569"/>
    <x v="1"/>
    <s v="plays"/>
  </r>
  <r>
    <n v="3255"/>
    <x v="0"/>
    <s v="US"/>
    <s v="USD"/>
    <n v="1460970805"/>
    <n v="1455790405"/>
    <x v="3583"/>
    <d v="2016-04-18T04:13:25"/>
    <b v="0"/>
    <n v="24"/>
    <b v="1"/>
    <s v="theater/plays"/>
    <n v="1.085"/>
    <n v="135.625"/>
    <x v="1"/>
    <s v="plays"/>
  </r>
  <r>
    <n v="3465"/>
    <x v="0"/>
    <s v="GB"/>
    <s v="GBP"/>
    <n v="1436772944"/>
    <n v="1434180944"/>
    <x v="3584"/>
    <d v="2015-07-13T02:35:44"/>
    <b v="0"/>
    <n v="112"/>
    <b v="1"/>
    <s v="theater/plays"/>
    <n v="1.155"/>
    <n v="30.9375"/>
    <x v="1"/>
    <s v="plays"/>
  </r>
  <r>
    <n v="4050"/>
    <x v="0"/>
    <s v="US"/>
    <s v="USD"/>
    <n v="1419181890"/>
    <n v="1416589890"/>
    <x v="3585"/>
    <d v="2014-12-21T12:11:30"/>
    <b v="0"/>
    <n v="23"/>
    <b v="1"/>
    <s v="theater/plays"/>
    <n v="1.1911764705882353"/>
    <n v="176.08695652173913"/>
    <x v="1"/>
    <s v="plays"/>
  </r>
  <r>
    <n v="8207"/>
    <x v="0"/>
    <s v="US"/>
    <s v="USD"/>
    <n v="1474649070"/>
    <n v="1469465070"/>
    <x v="3586"/>
    <d v="2016-09-23T11:44:30"/>
    <b v="0"/>
    <n v="54"/>
    <b v="1"/>
    <s v="theater/plays"/>
    <n v="1.0942666666666667"/>
    <n v="151.9814814814815"/>
    <x v="1"/>
    <s v="plays"/>
  </r>
  <r>
    <n v="633"/>
    <x v="0"/>
    <s v="GB"/>
    <s v="GBP"/>
    <n v="1467054000"/>
    <n v="1463144254"/>
    <x v="3587"/>
    <d v="2016-06-27T14:00:00"/>
    <b v="0"/>
    <n v="28"/>
    <b v="1"/>
    <s v="theater/plays"/>
    <n v="1.266"/>
    <n v="22.607142857142858"/>
    <x v="1"/>
    <s v="plays"/>
  </r>
  <r>
    <n v="201"/>
    <x v="0"/>
    <s v="GB"/>
    <s v="GBP"/>
    <n v="1430348400"/>
    <n v="1428436410"/>
    <x v="3588"/>
    <d v="2015-04-29T18:00:00"/>
    <b v="0"/>
    <n v="11"/>
    <b v="1"/>
    <s v="theater/plays"/>
    <n v="1.0049999999999999"/>
    <n v="18.272727272727273"/>
    <x v="1"/>
    <s v="plays"/>
  </r>
  <r>
    <n v="5100"/>
    <x v="0"/>
    <s v="US"/>
    <s v="USD"/>
    <n v="1432654347"/>
    <n v="1430494347"/>
    <x v="3589"/>
    <d v="2015-05-26T10:32:27"/>
    <b v="0"/>
    <n v="62"/>
    <b v="1"/>
    <s v="theater/plays"/>
    <n v="1.2749999999999999"/>
    <n v="82.258064516129039"/>
    <x v="1"/>
    <s v="plays"/>
  </r>
  <r>
    <n v="5003"/>
    <x v="0"/>
    <s v="GB"/>
    <s v="GBP"/>
    <n v="1413792034"/>
    <n v="1411200034"/>
    <x v="3590"/>
    <d v="2014-10-20T03:00:34"/>
    <b v="0"/>
    <n v="73"/>
    <b v="1"/>
    <s v="theater/plays"/>
    <n v="1.0005999999999999"/>
    <n v="68.534246575342465"/>
    <x v="1"/>
    <s v="plays"/>
  </r>
  <r>
    <n v="1225"/>
    <x v="0"/>
    <s v="US"/>
    <s v="USD"/>
    <n v="1422075540"/>
    <n v="1419979544"/>
    <x v="3591"/>
    <d v="2015-01-23T23:59:00"/>
    <b v="0"/>
    <n v="18"/>
    <b v="1"/>
    <s v="theater/plays"/>
    <n v="1.75"/>
    <n v="68.055555555555557"/>
    <x v="1"/>
    <s v="plays"/>
  </r>
  <r>
    <n v="2545"/>
    <x v="0"/>
    <s v="US"/>
    <s v="USD"/>
    <n v="1423630740"/>
    <n v="1418673307"/>
    <x v="3592"/>
    <d v="2015-02-10T23:59:00"/>
    <b v="0"/>
    <n v="35"/>
    <b v="1"/>
    <s v="theater/plays"/>
    <n v="1.2725"/>
    <n v="72.714285714285708"/>
    <x v="1"/>
    <s v="plays"/>
  </r>
  <r>
    <n v="3319"/>
    <x v="0"/>
    <s v="US"/>
    <s v="USD"/>
    <n v="1420489560"/>
    <n v="1417469639"/>
    <x v="3593"/>
    <d v="2015-01-05T15:26:00"/>
    <b v="0"/>
    <n v="43"/>
    <b v="1"/>
    <s v="theater/plays"/>
    <n v="1.1063333333333334"/>
    <n v="77.186046511627907"/>
    <x v="1"/>
    <s v="plays"/>
  </r>
  <r>
    <n v="2015"/>
    <x v="0"/>
    <s v="US"/>
    <s v="USD"/>
    <n v="1472952982"/>
    <n v="1470792982"/>
    <x v="3594"/>
    <d v="2016-09-03T20:36:22"/>
    <b v="0"/>
    <n v="36"/>
    <b v="1"/>
    <s v="theater/plays"/>
    <n v="1.2593749999999999"/>
    <n v="55.972222222222221"/>
    <x v="1"/>
    <s v="plays"/>
  </r>
  <r>
    <n v="3081"/>
    <x v="0"/>
    <s v="US"/>
    <s v="USD"/>
    <n v="1426229940"/>
    <n v="1423959123"/>
    <x v="3595"/>
    <d v="2015-03-13T01:59:00"/>
    <b v="0"/>
    <n v="62"/>
    <b v="1"/>
    <s v="theater/plays"/>
    <n v="1.1850000000000001"/>
    <n v="49.693548387096776"/>
    <x v="1"/>
    <s v="plays"/>
  </r>
  <r>
    <n v="1185"/>
    <x v="0"/>
    <s v="CA"/>
    <s v="CAD"/>
    <n v="1409072982"/>
    <n v="1407258582"/>
    <x v="3596"/>
    <d v="2014-08-26T12:09:42"/>
    <b v="0"/>
    <n v="15"/>
    <b v="1"/>
    <s v="theater/plays"/>
    <n v="1.0772727272727274"/>
    <n v="79"/>
    <x v="1"/>
    <s v="plays"/>
  </r>
  <r>
    <n v="2565"/>
    <x v="0"/>
    <s v="US"/>
    <s v="USD"/>
    <n v="1456984740"/>
    <n v="1455717790"/>
    <x v="3597"/>
    <d v="2016-03-03T00:59:00"/>
    <b v="0"/>
    <n v="33"/>
    <b v="1"/>
    <s v="theater/plays"/>
    <n v="1.026"/>
    <n v="77.727272727272734"/>
    <x v="1"/>
    <s v="plays"/>
  </r>
  <r>
    <n v="1101"/>
    <x v="0"/>
    <s v="US"/>
    <s v="USD"/>
    <n v="1409720340"/>
    <n v="1408129822"/>
    <x v="3598"/>
    <d v="2014-09-02T23:59:00"/>
    <b v="0"/>
    <n v="27"/>
    <b v="1"/>
    <s v="theater/plays"/>
    <n v="1.101"/>
    <n v="40.777777777777779"/>
    <x v="1"/>
    <s v="plays"/>
  </r>
  <r>
    <n v="1010"/>
    <x v="0"/>
    <s v="US"/>
    <s v="USD"/>
    <n v="1440892800"/>
    <n v="1438715077"/>
    <x v="3599"/>
    <d v="2015-08-29T19:00:00"/>
    <b v="0"/>
    <n v="17"/>
    <b v="1"/>
    <s v="theater/plays"/>
    <n v="2.02"/>
    <n v="59.411764705882355"/>
    <x v="1"/>
    <s v="plays"/>
  </r>
  <r>
    <n v="13"/>
    <x v="0"/>
    <s v="US"/>
    <s v="USD"/>
    <n v="1476390164"/>
    <n v="1473970964"/>
    <x v="3600"/>
    <d v="2016-10-13T15:22:44"/>
    <b v="0"/>
    <n v="4"/>
    <b v="1"/>
    <s v="theater/plays"/>
    <n v="1.3"/>
    <n v="3.25"/>
    <x v="1"/>
    <s v="plays"/>
  </r>
  <r>
    <n v="2087"/>
    <x v="0"/>
    <s v="GB"/>
    <s v="GBP"/>
    <n v="1421452682"/>
    <n v="1418860682"/>
    <x v="3601"/>
    <d v="2015-01-16T18:58:02"/>
    <b v="0"/>
    <n v="53"/>
    <b v="1"/>
    <s v="theater/plays"/>
    <n v="1.0435000000000001"/>
    <n v="39.377358490566039"/>
    <x v="1"/>
    <s v="plays"/>
  </r>
  <r>
    <n v="4002"/>
    <x v="0"/>
    <s v="US"/>
    <s v="USD"/>
    <n v="1463520479"/>
    <n v="1458336479"/>
    <x v="3602"/>
    <d v="2016-05-17T16:27:59"/>
    <b v="0"/>
    <n v="49"/>
    <b v="1"/>
    <s v="theater/plays"/>
    <n v="1.0004999999999999"/>
    <n v="81.673469387755105"/>
    <x v="1"/>
    <s v="plays"/>
  </r>
  <r>
    <n v="2560"/>
    <x v="0"/>
    <s v="US"/>
    <s v="USD"/>
    <n v="1446759880"/>
    <n v="1444164280"/>
    <x v="3603"/>
    <d v="2015-11-05T16:44:40"/>
    <b v="0"/>
    <n v="57"/>
    <b v="1"/>
    <s v="theater/plays"/>
    <n v="1.7066666666666668"/>
    <n v="44.912280701754383"/>
    <x v="1"/>
    <s v="plays"/>
  </r>
  <r>
    <n v="3385"/>
    <x v="0"/>
    <s v="US"/>
    <s v="USD"/>
    <n v="1461913140"/>
    <n v="1461370956"/>
    <x v="3604"/>
    <d v="2016-04-29T01:59:00"/>
    <b v="0"/>
    <n v="69"/>
    <b v="1"/>
    <s v="theater/plays"/>
    <n v="1.1283333333333334"/>
    <n v="49.05797101449275"/>
    <x v="1"/>
    <s v="plays"/>
  </r>
  <r>
    <n v="460"/>
    <x v="0"/>
    <s v="GB"/>
    <s v="GBP"/>
    <n v="1455390126"/>
    <n v="1452798126"/>
    <x v="3605"/>
    <d v="2016-02-13T14:02:06"/>
    <b v="0"/>
    <n v="15"/>
    <b v="1"/>
    <s v="theater/plays"/>
    <n v="1.84"/>
    <n v="30.666666666666668"/>
    <x v="1"/>
    <s v="plays"/>
  </r>
  <r>
    <n v="3908"/>
    <x v="0"/>
    <s v="GB"/>
    <s v="GBP"/>
    <n v="1471185057"/>
    <n v="1468593057"/>
    <x v="3606"/>
    <d v="2016-08-14T09:30:57"/>
    <b v="0"/>
    <n v="64"/>
    <b v="1"/>
    <s v="theater/plays"/>
    <n v="1.3026666666666666"/>
    <n v="61.0625"/>
    <x v="1"/>
    <s v="plays"/>
  </r>
  <r>
    <n v="580"/>
    <x v="0"/>
    <s v="GB"/>
    <s v="GBP"/>
    <n v="1450137600"/>
    <n v="1448924882"/>
    <x v="3607"/>
    <d v="2015-12-14T19:00:00"/>
    <b v="0"/>
    <n v="20"/>
    <b v="1"/>
    <s v="theater/plays"/>
    <n v="1.0545454545454545"/>
    <n v="29"/>
    <x v="1"/>
    <s v="plays"/>
  </r>
  <r>
    <n v="800"/>
    <x v="0"/>
    <s v="GB"/>
    <s v="GBP"/>
    <n v="1466172000"/>
    <n v="1463418090"/>
    <x v="3608"/>
    <d v="2016-06-17T09:00:00"/>
    <b v="0"/>
    <n v="27"/>
    <b v="1"/>
    <s v="theater/plays"/>
    <n v="1"/>
    <n v="29.62962962962963"/>
    <x v="1"/>
    <s v="plays"/>
  </r>
  <r>
    <n v="3005"/>
    <x v="0"/>
    <s v="GB"/>
    <s v="GBP"/>
    <n v="1459378085"/>
    <n v="1456789685"/>
    <x v="3609"/>
    <d v="2016-03-30T17:48:05"/>
    <b v="0"/>
    <n v="21"/>
    <b v="1"/>
    <s v="theater/plays"/>
    <n v="1.5331632653061225"/>
    <n v="143.0952380952381"/>
    <x v="1"/>
    <s v="plays"/>
  </r>
  <r>
    <n v="1623"/>
    <x v="0"/>
    <s v="GB"/>
    <s v="GBP"/>
    <n v="1439806936"/>
    <n v="1437214936"/>
    <x v="3610"/>
    <d v="2015-08-17T05:22:16"/>
    <b v="0"/>
    <n v="31"/>
    <b v="1"/>
    <s v="theater/plays"/>
    <n v="1.623"/>
    <n v="52.354838709677416"/>
    <x v="1"/>
    <s v="plays"/>
  </r>
  <r>
    <n v="3400"/>
    <x v="0"/>
    <s v="GB"/>
    <s v="GBP"/>
    <n v="1428483201"/>
    <n v="1425891201"/>
    <x v="3611"/>
    <d v="2015-04-08T03:53:21"/>
    <b v="0"/>
    <n v="51"/>
    <b v="1"/>
    <s v="theater/plays"/>
    <n v="1.36"/>
    <n v="66.666666666666671"/>
    <x v="1"/>
    <s v="plays"/>
  </r>
  <r>
    <n v="7220"/>
    <x v="0"/>
    <s v="CA"/>
    <s v="CAD"/>
    <n v="1402334811"/>
    <n v="1401470811"/>
    <x v="3612"/>
    <d v="2014-06-09T12:26:51"/>
    <b v="0"/>
    <n v="57"/>
    <b v="1"/>
    <s v="theater/plays"/>
    <n v="1.444"/>
    <n v="126.66666666666667"/>
    <x v="1"/>
    <s v="plays"/>
  </r>
  <r>
    <n v="1250"/>
    <x v="0"/>
    <s v="US"/>
    <s v="USD"/>
    <n v="1403964574"/>
    <n v="1401372574"/>
    <x v="3613"/>
    <d v="2014-06-28T09:09:34"/>
    <b v="0"/>
    <n v="20"/>
    <b v="1"/>
    <s v="theater/plays"/>
    <n v="1"/>
    <n v="62.5"/>
    <x v="1"/>
    <s v="plays"/>
  </r>
  <r>
    <n v="2520"/>
    <x v="0"/>
    <s v="US"/>
    <s v="USD"/>
    <n v="1434675616"/>
    <n v="1432083616"/>
    <x v="3614"/>
    <d v="2015-06-18T20:00:16"/>
    <b v="0"/>
    <n v="71"/>
    <b v="1"/>
    <s v="theater/plays"/>
    <n v="1.008"/>
    <n v="35.492957746478872"/>
    <x v="1"/>
    <s v="plays"/>
  </r>
  <r>
    <n v="2670"/>
    <x v="0"/>
    <s v="GB"/>
    <s v="GBP"/>
    <n v="1449756896"/>
    <n v="1447164896"/>
    <x v="3615"/>
    <d v="2015-12-10T09:14:56"/>
    <b v="0"/>
    <n v="72"/>
    <b v="1"/>
    <s v="theater/plays"/>
    <n v="1.0680000000000001"/>
    <n v="37.083333333333336"/>
    <x v="1"/>
    <s v="plays"/>
  </r>
  <r>
    <n v="3120"/>
    <x v="0"/>
    <s v="GB"/>
    <s v="GBP"/>
    <n v="1426801664"/>
    <n v="1424213264"/>
    <x v="3616"/>
    <d v="2015-03-19T16:47:44"/>
    <b v="0"/>
    <n v="45"/>
    <b v="1"/>
    <s v="theater/plays"/>
    <n v="1.248"/>
    <n v="69.333333333333329"/>
    <x v="1"/>
    <s v="plays"/>
  </r>
  <r>
    <n v="880"/>
    <x v="0"/>
    <s v="GB"/>
    <s v="GBP"/>
    <n v="1488240000"/>
    <n v="1486996729"/>
    <x v="3617"/>
    <d v="2017-02-27T19:00:00"/>
    <b v="0"/>
    <n v="51"/>
    <b v="1"/>
    <s v="theater/plays"/>
    <n v="1.1891891891891893"/>
    <n v="17.254901960784313"/>
    <x v="1"/>
    <s v="plays"/>
  </r>
  <r>
    <n v="2020"/>
    <x v="0"/>
    <s v="GB"/>
    <s v="GBP"/>
    <n v="1433343850"/>
    <n v="1430751850"/>
    <x v="3618"/>
    <d v="2015-06-03T10:04:10"/>
    <b v="0"/>
    <n v="56"/>
    <b v="1"/>
    <s v="theater/plays"/>
    <n v="1.01"/>
    <n v="36.071428571428569"/>
    <x v="1"/>
    <s v="plays"/>
  </r>
  <r>
    <n v="1130"/>
    <x v="0"/>
    <s v="US"/>
    <s v="USD"/>
    <n v="1479592800"/>
    <n v="1476760226"/>
    <x v="3619"/>
    <d v="2016-11-19T17:00:00"/>
    <b v="0"/>
    <n v="17"/>
    <b v="1"/>
    <s v="theater/plays"/>
    <n v="1.1299999999999999"/>
    <n v="66.470588235294116"/>
    <x v="1"/>
    <s v="plays"/>
  </r>
  <r>
    <n v="11045"/>
    <x v="0"/>
    <s v="US"/>
    <s v="USD"/>
    <n v="1425528000"/>
    <n v="1422916261"/>
    <x v="3620"/>
    <d v="2015-03-04T23:00:00"/>
    <b v="0"/>
    <n v="197"/>
    <b v="1"/>
    <s v="theater/plays"/>
    <n v="1.0519047619047619"/>
    <n v="56.065989847715734"/>
    <x v="1"/>
    <s v="plays"/>
  </r>
  <r>
    <n v="3292"/>
    <x v="0"/>
    <s v="US"/>
    <s v="USD"/>
    <n v="1475269200"/>
    <n v="1473200844"/>
    <x v="3621"/>
    <d v="2016-09-30T16:00:00"/>
    <b v="0"/>
    <n v="70"/>
    <b v="1"/>
    <s v="theater/plays"/>
    <n v="1.0973333333333333"/>
    <n v="47.028571428571432"/>
    <x v="1"/>
    <s v="plays"/>
  </r>
  <r>
    <n v="1000.99"/>
    <x v="0"/>
    <s v="US"/>
    <s v="USD"/>
    <n v="1411874580"/>
    <n v="1409030371"/>
    <x v="3622"/>
    <d v="2014-09-27T22:23:00"/>
    <b v="0"/>
    <n v="21"/>
    <b v="1"/>
    <s v="theater/plays"/>
    <n v="1.00099"/>
    <n v="47.666190476190479"/>
    <x v="1"/>
    <s v="plays"/>
  </r>
  <r>
    <n v="3000"/>
    <x v="0"/>
    <s v="US"/>
    <s v="USD"/>
    <n v="1406358000"/>
    <n v="1404841270"/>
    <x v="3623"/>
    <d v="2014-07-26T02:00:00"/>
    <b v="0"/>
    <n v="34"/>
    <b v="1"/>
    <s v="theater/plays"/>
    <n v="1.2"/>
    <n v="88.235294117647058"/>
    <x v="1"/>
    <s v="plays"/>
  </r>
  <r>
    <n v="3148"/>
    <x v="0"/>
    <s v="US"/>
    <s v="USD"/>
    <n v="1471977290"/>
    <n v="1466793290"/>
    <x v="3624"/>
    <d v="2016-08-23T13:34:50"/>
    <b v="0"/>
    <n v="39"/>
    <b v="1"/>
    <s v="theater/plays"/>
    <n v="1.0493333333333332"/>
    <n v="80.717948717948715"/>
    <x v="1"/>
    <s v="plays"/>
  </r>
  <r>
    <n v="3080"/>
    <x v="0"/>
    <s v="GB"/>
    <s v="GBP"/>
    <n v="1435851577"/>
    <n v="1433259577"/>
    <x v="3625"/>
    <d v="2015-07-02T10:39:37"/>
    <b v="0"/>
    <n v="78"/>
    <b v="1"/>
    <s v="theater/plays"/>
    <n v="1.0266666666666666"/>
    <n v="39.487179487179489"/>
    <x v="1"/>
    <s v="plays"/>
  </r>
  <r>
    <n v="4073"/>
    <x v="0"/>
    <s v="GB"/>
    <s v="GBP"/>
    <n v="1408204857"/>
    <n v="1406390457"/>
    <x v="3626"/>
    <d v="2014-08-16T11:00:57"/>
    <b v="0"/>
    <n v="48"/>
    <b v="1"/>
    <s v="theater/plays"/>
    <n v="1.0182500000000001"/>
    <n v="84.854166666666671"/>
    <x v="1"/>
    <s v="plays"/>
  </r>
  <r>
    <n v="2000"/>
    <x v="0"/>
    <s v="US"/>
    <s v="USD"/>
    <n v="1463803140"/>
    <n v="1459446487"/>
    <x v="3627"/>
    <d v="2016-05-20T22:59:00"/>
    <b v="0"/>
    <n v="29"/>
    <b v="1"/>
    <s v="theater/plays"/>
    <n v="1"/>
    <n v="68.965517241379317"/>
    <x v="1"/>
    <s v="plays"/>
  </r>
  <r>
    <n v="0"/>
    <x v="2"/>
    <s v="US"/>
    <s v="USD"/>
    <n v="1450040396"/>
    <n v="1444852796"/>
    <x v="3628"/>
    <d v="2015-12-13T15:59:56"/>
    <b v="0"/>
    <n v="0"/>
    <b v="0"/>
    <s v="theater/musical"/>
    <n v="0"/>
    <s v="-"/>
    <x v="1"/>
    <s v="musical"/>
  </r>
  <r>
    <n v="2"/>
    <x v="2"/>
    <s v="US"/>
    <s v="USD"/>
    <n v="1462467600"/>
    <n v="1457403364"/>
    <x v="3629"/>
    <d v="2016-05-05T12:00:00"/>
    <b v="0"/>
    <n v="2"/>
    <b v="0"/>
    <s v="theater/musical"/>
    <n v="1.9999999999999999E-6"/>
    <n v="1"/>
    <x v="1"/>
    <s v="musical"/>
  </r>
  <r>
    <n v="1"/>
    <x v="2"/>
    <s v="GB"/>
    <s v="GBP"/>
    <n v="1417295990"/>
    <n v="1414700390"/>
    <x v="3630"/>
    <d v="2014-11-29T16:19:50"/>
    <b v="0"/>
    <n v="1"/>
    <b v="0"/>
    <s v="theater/musical"/>
    <n v="3.3333333333333332E-4"/>
    <n v="1"/>
    <x v="1"/>
    <s v="musical"/>
  </r>
  <r>
    <n v="8725"/>
    <x v="2"/>
    <s v="US"/>
    <s v="USD"/>
    <n v="1411444740"/>
    <n v="1409335497"/>
    <x v="3631"/>
    <d v="2014-09-22T22:59:00"/>
    <b v="0"/>
    <n v="59"/>
    <b v="0"/>
    <s v="theater/musical"/>
    <n v="0.51023391812865493"/>
    <n v="147.88135593220338"/>
    <x v="1"/>
    <s v="musical"/>
  </r>
  <r>
    <n v="100"/>
    <x v="2"/>
    <s v="GB"/>
    <s v="GBP"/>
    <n v="1416781749"/>
    <n v="1415053749"/>
    <x v="3632"/>
    <d v="2014-11-23T17:29:09"/>
    <b v="0"/>
    <n v="1"/>
    <b v="0"/>
    <s v="theater/musical"/>
    <n v="0.2"/>
    <n v="100"/>
    <x v="1"/>
    <s v="musical"/>
  </r>
  <r>
    <n v="1762"/>
    <x v="2"/>
    <s v="US"/>
    <s v="USD"/>
    <n v="1479517200"/>
    <n v="1475765867"/>
    <x v="3633"/>
    <d v="2016-11-18T20:00:00"/>
    <b v="0"/>
    <n v="31"/>
    <b v="0"/>
    <s v="theater/musical"/>
    <n v="0.35239999999999999"/>
    <n v="56.838709677419352"/>
    <x v="1"/>
    <s v="musical"/>
  </r>
  <r>
    <n v="3185"/>
    <x v="2"/>
    <s v="CA"/>
    <s v="CAD"/>
    <n v="1484366340"/>
    <n v="1480219174"/>
    <x v="3634"/>
    <d v="2017-01-13T22:59:00"/>
    <b v="0"/>
    <n v="18"/>
    <b v="0"/>
    <s v="theater/musical"/>
    <n v="4.2466666666666666E-2"/>
    <n v="176.94444444444446"/>
    <x v="1"/>
    <s v="musical"/>
  </r>
  <r>
    <n v="1276"/>
    <x v="2"/>
    <s v="US"/>
    <s v="USD"/>
    <n v="1461186676"/>
    <n v="1458594676"/>
    <x v="3635"/>
    <d v="2016-04-20T16:11:16"/>
    <b v="0"/>
    <n v="10"/>
    <b v="0"/>
    <s v="theater/musical"/>
    <n v="0.36457142857142855"/>
    <n v="127.6"/>
    <x v="1"/>
    <s v="musical"/>
  </r>
  <r>
    <n v="0"/>
    <x v="2"/>
    <s v="US"/>
    <s v="USD"/>
    <n v="1442248829"/>
    <n v="1439224829"/>
    <x v="3636"/>
    <d v="2015-09-14T11:40:29"/>
    <b v="0"/>
    <n v="0"/>
    <b v="0"/>
    <s v="theater/musical"/>
    <n v="0"/>
    <s v="-"/>
    <x v="1"/>
    <s v="musical"/>
  </r>
  <r>
    <n v="926"/>
    <x v="2"/>
    <s v="US"/>
    <s v="USD"/>
    <n v="1420130935"/>
    <n v="1417538935"/>
    <x v="3637"/>
    <d v="2015-01-01T11:48:55"/>
    <b v="0"/>
    <n v="14"/>
    <b v="0"/>
    <s v="theater/musical"/>
    <n v="0.30866666666666664"/>
    <n v="66.142857142857139"/>
    <x v="1"/>
    <s v="musical"/>
  </r>
  <r>
    <n v="216"/>
    <x v="2"/>
    <s v="CA"/>
    <s v="CAD"/>
    <n v="1429456132"/>
    <n v="1424275732"/>
    <x v="3638"/>
    <d v="2015-04-19T10:08:52"/>
    <b v="0"/>
    <n v="2"/>
    <b v="0"/>
    <s v="theater/musical"/>
    <n v="6.545454545454546E-2"/>
    <n v="108"/>
    <x v="1"/>
    <s v="musical"/>
  </r>
  <r>
    <n v="1"/>
    <x v="2"/>
    <s v="US"/>
    <s v="USD"/>
    <n v="1475853060"/>
    <n v="1470672906"/>
    <x v="3639"/>
    <d v="2016-10-07T10:11:00"/>
    <b v="0"/>
    <n v="1"/>
    <b v="0"/>
    <s v="theater/musical"/>
    <n v="4.0000000000000003E-5"/>
    <n v="1"/>
    <x v="1"/>
    <s v="musical"/>
  </r>
  <r>
    <n v="55"/>
    <x v="2"/>
    <s v="US"/>
    <s v="USD"/>
    <n v="1431283530"/>
    <n v="1428691530"/>
    <x v="3640"/>
    <d v="2015-05-10T13:45:30"/>
    <b v="0"/>
    <n v="3"/>
    <b v="0"/>
    <s v="theater/musical"/>
    <n v="5.5E-2"/>
    <n v="18.333333333333332"/>
    <x v="1"/>
    <s v="musical"/>
  </r>
  <r>
    <n v="0"/>
    <x v="2"/>
    <s v="US"/>
    <s v="USD"/>
    <n v="1412485200"/>
    <n v="1410966179"/>
    <x v="3641"/>
    <d v="2014-10-05T00:00:00"/>
    <b v="0"/>
    <n v="0"/>
    <b v="0"/>
    <s v="theater/musical"/>
    <n v="0"/>
    <s v="-"/>
    <x v="1"/>
    <s v="musical"/>
  </r>
  <r>
    <n v="15"/>
    <x v="2"/>
    <s v="DE"/>
    <s v="EUR"/>
    <n v="1448902800"/>
    <n v="1445369727"/>
    <x v="3642"/>
    <d v="2015-11-30T12:00:00"/>
    <b v="0"/>
    <n v="2"/>
    <b v="0"/>
    <s v="theater/musical"/>
    <n v="2.1428571428571429E-2"/>
    <n v="7.5"/>
    <x v="1"/>
    <s v="musical"/>
  </r>
  <r>
    <n v="0"/>
    <x v="2"/>
    <s v="US"/>
    <s v="USD"/>
    <n v="1447734439"/>
    <n v="1444274839"/>
    <x v="3643"/>
    <d v="2015-11-16T23:27:19"/>
    <b v="0"/>
    <n v="0"/>
    <b v="0"/>
    <s v="theater/musical"/>
    <n v="0"/>
    <s v="-"/>
    <x v="1"/>
    <s v="musical"/>
  </r>
  <r>
    <n v="821"/>
    <x v="2"/>
    <s v="US"/>
    <s v="USD"/>
    <n v="1457413140"/>
    <n v="1454996887"/>
    <x v="3644"/>
    <d v="2016-03-07T23:59:00"/>
    <b v="0"/>
    <n v="12"/>
    <b v="0"/>
    <s v="theater/musical"/>
    <n v="0.16420000000000001"/>
    <n v="68.416666666666671"/>
    <x v="1"/>
    <s v="musical"/>
  </r>
  <r>
    <n v="1"/>
    <x v="2"/>
    <s v="CA"/>
    <s v="CAD"/>
    <n v="1479773838"/>
    <n v="1477178238"/>
    <x v="3645"/>
    <d v="2016-11-21T19:17:18"/>
    <b v="0"/>
    <n v="1"/>
    <b v="0"/>
    <s v="theater/musical"/>
    <n v="1E-3"/>
    <n v="1"/>
    <x v="1"/>
    <s v="musical"/>
  </r>
  <r>
    <n v="481"/>
    <x v="2"/>
    <s v="US"/>
    <s v="USD"/>
    <n v="1434497400"/>
    <n v="1431770802"/>
    <x v="3646"/>
    <d v="2015-06-16T18:30:00"/>
    <b v="0"/>
    <n v="8"/>
    <b v="0"/>
    <s v="theater/musical"/>
    <n v="4.8099999999999997E-2"/>
    <n v="60.125"/>
    <x v="1"/>
    <s v="musical"/>
  </r>
  <r>
    <n v="30"/>
    <x v="2"/>
    <s v="GB"/>
    <s v="GBP"/>
    <n v="1475258327"/>
    <n v="1471370327"/>
    <x v="3647"/>
    <d v="2016-09-30T12:58:47"/>
    <b v="0"/>
    <n v="2"/>
    <b v="0"/>
    <s v="theater/musical"/>
    <n v="0.06"/>
    <n v="15"/>
    <x v="1"/>
    <s v="musical"/>
  </r>
  <r>
    <n v="40153"/>
    <x v="0"/>
    <s v="US"/>
    <s v="USD"/>
    <n v="1412492445"/>
    <n v="1409900445"/>
    <x v="3648"/>
    <d v="2014-10-05T02:00:45"/>
    <b v="0"/>
    <n v="73"/>
    <b v="1"/>
    <s v="theater/plays"/>
    <n v="1.003825"/>
    <n v="550.04109589041093"/>
    <x v="1"/>
    <s v="plays"/>
  </r>
  <r>
    <n v="780"/>
    <x v="0"/>
    <s v="CA"/>
    <s v="CAD"/>
    <n v="1402938394"/>
    <n v="1400691994"/>
    <x v="3649"/>
    <d v="2014-06-16T12:06:34"/>
    <b v="0"/>
    <n v="8"/>
    <b v="1"/>
    <s v="theater/plays"/>
    <n v="1.04"/>
    <n v="97.5"/>
    <x v="1"/>
    <s v="plays"/>
  </r>
  <r>
    <n v="500"/>
    <x v="0"/>
    <s v="GB"/>
    <s v="GBP"/>
    <n v="1454412584"/>
    <n v="1452598184"/>
    <x v="3650"/>
    <d v="2016-02-02T06:29:44"/>
    <b v="0"/>
    <n v="17"/>
    <b v="1"/>
    <s v="theater/plays"/>
    <n v="1"/>
    <n v="29.411764705882351"/>
    <x v="1"/>
    <s v="plays"/>
  </r>
  <r>
    <n v="520"/>
    <x v="0"/>
    <s v="US"/>
    <s v="USD"/>
    <n v="1407686340"/>
    <n v="1404833442"/>
    <x v="3651"/>
    <d v="2014-08-10T10:59:00"/>
    <b v="0"/>
    <n v="9"/>
    <b v="1"/>
    <s v="theater/plays"/>
    <n v="1.04"/>
    <n v="57.777777777777779"/>
    <x v="1"/>
    <s v="plays"/>
  </r>
  <r>
    <n v="752"/>
    <x v="0"/>
    <s v="CA"/>
    <s v="CAD"/>
    <n v="1472097540"/>
    <n v="1471188502"/>
    <x v="3652"/>
    <d v="2016-08-24T22:59:00"/>
    <b v="0"/>
    <n v="17"/>
    <b v="1"/>
    <s v="theater/plays"/>
    <n v="2.5066666666666668"/>
    <n v="44.235294117647058"/>
    <x v="1"/>
    <s v="plays"/>
  </r>
  <r>
    <n v="2010"/>
    <x v="0"/>
    <s v="GB"/>
    <s v="GBP"/>
    <n v="1438764207"/>
    <n v="1436172207"/>
    <x v="3653"/>
    <d v="2015-08-05T03:43:27"/>
    <b v="0"/>
    <n v="33"/>
    <b v="1"/>
    <s v="theater/plays"/>
    <n v="1.0049999999999999"/>
    <n v="60.909090909090907"/>
    <x v="1"/>
    <s v="plays"/>
  </r>
  <r>
    <n v="2616"/>
    <x v="0"/>
    <s v="GB"/>
    <s v="GBP"/>
    <n v="1459702800"/>
    <n v="1457690386"/>
    <x v="3654"/>
    <d v="2016-04-03T12:00:00"/>
    <b v="0"/>
    <n v="38"/>
    <b v="1"/>
    <s v="theater/plays"/>
    <n v="1.744"/>
    <n v="68.84210526315789"/>
    <x v="1"/>
    <s v="plays"/>
  </r>
  <r>
    <n v="5813"/>
    <x v="0"/>
    <s v="US"/>
    <s v="USD"/>
    <n v="1437202740"/>
    <n v="1434654998"/>
    <x v="3655"/>
    <d v="2015-07-18T01:59:00"/>
    <b v="0"/>
    <n v="79"/>
    <b v="1"/>
    <s v="theater/plays"/>
    <n v="1.1626000000000001"/>
    <n v="73.582278481012665"/>
    <x v="1"/>
    <s v="plays"/>
  </r>
  <r>
    <n v="5291"/>
    <x v="0"/>
    <s v="CH"/>
    <s v="CHF"/>
    <n v="1485989940"/>
    <n v="1483393836"/>
    <x v="3656"/>
    <d v="2017-02-01T17:59:00"/>
    <b v="0"/>
    <n v="46"/>
    <b v="1"/>
    <s v="theater/plays"/>
    <n v="1.0582"/>
    <n v="115.02173913043478"/>
    <x v="1"/>
    <s v="plays"/>
  </r>
  <r>
    <n v="2215"/>
    <x v="0"/>
    <s v="DK"/>
    <s v="DKK"/>
    <n v="1464817320"/>
    <n v="1462806419"/>
    <x v="3657"/>
    <d v="2016-06-01T16:42:00"/>
    <b v="0"/>
    <n v="20"/>
    <b v="1"/>
    <s v="theater/plays"/>
    <n v="1.1074999999999999"/>
    <n v="110.75"/>
    <x v="1"/>
    <s v="plays"/>
  </r>
  <r>
    <n v="1510"/>
    <x v="0"/>
    <s v="US"/>
    <s v="USD"/>
    <n v="1404273540"/>
    <n v="1400272580"/>
    <x v="3658"/>
    <d v="2014-07-01T22:59:00"/>
    <b v="0"/>
    <n v="20"/>
    <b v="1"/>
    <s v="theater/plays"/>
    <n v="1.0066666666666666"/>
    <n v="75.5"/>
    <x v="1"/>
    <s v="plays"/>
  </r>
  <r>
    <n v="3061"/>
    <x v="0"/>
    <s v="US"/>
    <s v="USD"/>
    <n v="1426775940"/>
    <n v="1424414350"/>
    <x v="3659"/>
    <d v="2015-03-19T09:39:00"/>
    <b v="0"/>
    <n v="13"/>
    <b v="1"/>
    <s v="theater/plays"/>
    <n v="1.0203333333333333"/>
    <n v="235.46153846153845"/>
    <x v="1"/>
    <s v="plays"/>
  </r>
  <r>
    <n v="250"/>
    <x v="0"/>
    <s v="GB"/>
    <s v="GBP"/>
    <n v="1419368925"/>
    <n v="1417208925"/>
    <x v="3660"/>
    <d v="2014-12-23T16:08:45"/>
    <b v="0"/>
    <n v="22"/>
    <b v="1"/>
    <s v="theater/plays"/>
    <n v="1"/>
    <n v="11.363636363636363"/>
    <x v="1"/>
    <s v="plays"/>
  </r>
  <r>
    <n v="3330"/>
    <x v="0"/>
    <s v="US"/>
    <s v="USD"/>
    <n v="1460260800"/>
    <n v="1458336672"/>
    <x v="3661"/>
    <d v="2016-04-09T23:00:00"/>
    <b v="0"/>
    <n v="36"/>
    <b v="1"/>
    <s v="theater/plays"/>
    <n v="1.1100000000000001"/>
    <n v="92.5"/>
    <x v="1"/>
    <s v="plays"/>
  </r>
  <r>
    <n v="8114"/>
    <x v="0"/>
    <s v="CA"/>
    <s v="CAD"/>
    <n v="1427775414"/>
    <n v="1425187014"/>
    <x v="3662"/>
    <d v="2015-03-30T23:16:54"/>
    <b v="0"/>
    <n v="40"/>
    <b v="1"/>
    <s v="theater/plays"/>
    <n v="1.0142500000000001"/>
    <n v="202.85"/>
    <x v="1"/>
    <s v="plays"/>
  </r>
  <r>
    <n v="234"/>
    <x v="0"/>
    <s v="GB"/>
    <s v="GBP"/>
    <n v="1482321030"/>
    <n v="1477133430"/>
    <x v="3663"/>
    <d v="2016-12-21T06:50:30"/>
    <b v="0"/>
    <n v="9"/>
    <b v="1"/>
    <s v="theater/plays"/>
    <n v="1.04"/>
    <n v="26"/>
    <x v="1"/>
    <s v="plays"/>
  </r>
  <r>
    <n v="875"/>
    <x v="0"/>
    <s v="US"/>
    <s v="USD"/>
    <n v="1466056689"/>
    <n v="1464847089"/>
    <x v="3664"/>
    <d v="2016-06-16T00:58:09"/>
    <b v="0"/>
    <n v="19"/>
    <b v="1"/>
    <s v="theater/plays"/>
    <n v="1.09375"/>
    <n v="46.05263157894737"/>
    <x v="1"/>
    <s v="plays"/>
  </r>
  <r>
    <n v="714"/>
    <x v="0"/>
    <s v="FR"/>
    <s v="EUR"/>
    <n v="1446062040"/>
    <n v="1445109822"/>
    <x v="3665"/>
    <d v="2015-10-28T14:54:00"/>
    <b v="0"/>
    <n v="14"/>
    <b v="1"/>
    <s v="theater/plays"/>
    <n v="1.1516129032258065"/>
    <n v="51"/>
    <x v="1"/>
    <s v="plays"/>
  </r>
  <r>
    <n v="1200"/>
    <x v="0"/>
    <s v="US"/>
    <s v="USD"/>
    <n v="1406185200"/>
    <n v="1404337382"/>
    <x v="3666"/>
    <d v="2014-07-24T02:00:00"/>
    <b v="0"/>
    <n v="38"/>
    <b v="1"/>
    <s v="theater/plays"/>
    <n v="1"/>
    <n v="31.578947368421051"/>
    <x v="1"/>
    <s v="plays"/>
  </r>
  <r>
    <n v="3095.11"/>
    <x v="0"/>
    <s v="GB"/>
    <s v="GBP"/>
    <n v="1437261419"/>
    <n v="1434669419"/>
    <x v="3667"/>
    <d v="2015-07-18T18:16:59"/>
    <b v="0"/>
    <n v="58"/>
    <b v="1"/>
    <s v="theater/plays"/>
    <n v="1.0317033333333334"/>
    <n v="53.363965517241382"/>
    <x v="1"/>
    <s v="plays"/>
  </r>
  <r>
    <n v="1035"/>
    <x v="0"/>
    <s v="US"/>
    <s v="USD"/>
    <n v="1437676380"/>
    <n v="1435670452"/>
    <x v="3668"/>
    <d v="2015-07-23T13:33:00"/>
    <b v="0"/>
    <n v="28"/>
    <b v="1"/>
    <s v="theater/plays"/>
    <n v="1.0349999999999999"/>
    <n v="36.964285714285715"/>
    <x v="1"/>
    <s v="plays"/>
  </r>
  <r>
    <n v="1382"/>
    <x v="0"/>
    <s v="GB"/>
    <s v="GBP"/>
    <n v="1434039137"/>
    <n v="1431447137"/>
    <x v="3669"/>
    <d v="2015-06-11T11:12:17"/>
    <b v="0"/>
    <n v="17"/>
    <b v="1"/>
    <s v="theater/plays"/>
    <n v="1.3819999999999999"/>
    <n v="81.294117647058826"/>
    <x v="1"/>
    <s v="plays"/>
  </r>
  <r>
    <n v="241"/>
    <x v="0"/>
    <s v="GB"/>
    <s v="GBP"/>
    <n v="1433113200"/>
    <n v="1431951611"/>
    <x v="3670"/>
    <d v="2015-05-31T18:00:00"/>
    <b v="0"/>
    <n v="12"/>
    <b v="1"/>
    <s v="theater/plays"/>
    <n v="1.0954545454545455"/>
    <n v="20.083333333333332"/>
    <x v="1"/>
    <s v="plays"/>
  </r>
  <r>
    <n v="3530"/>
    <x v="0"/>
    <s v="US"/>
    <s v="USD"/>
    <n v="1405915140"/>
    <n v="1404140667"/>
    <x v="3671"/>
    <d v="2014-07-20T22:59:00"/>
    <b v="0"/>
    <n v="40"/>
    <b v="1"/>
    <s v="theater/plays"/>
    <n v="1.0085714285714287"/>
    <n v="88.25"/>
    <x v="1"/>
    <s v="plays"/>
  </r>
  <r>
    <n v="3046"/>
    <x v="0"/>
    <s v="GB"/>
    <s v="GBP"/>
    <n v="1411771384"/>
    <n v="1409179384"/>
    <x v="3672"/>
    <d v="2014-09-26T17:43:04"/>
    <b v="0"/>
    <n v="57"/>
    <b v="1"/>
    <s v="theater/plays"/>
    <n v="1.0153333333333334"/>
    <n v="53.438596491228068"/>
    <x v="1"/>
    <s v="plays"/>
  </r>
  <r>
    <n v="4545"/>
    <x v="0"/>
    <s v="GB"/>
    <s v="GBP"/>
    <n v="1415191920"/>
    <n v="1412233497"/>
    <x v="3673"/>
    <d v="2014-11-05T07:52:00"/>
    <b v="0"/>
    <n v="114"/>
    <b v="1"/>
    <s v="theater/plays"/>
    <n v="1.13625"/>
    <n v="39.868421052631582"/>
    <x v="1"/>
    <s v="plays"/>
  </r>
  <r>
    <n v="4500"/>
    <x v="0"/>
    <s v="DE"/>
    <s v="EUR"/>
    <n v="1472936229"/>
    <n v="1467752229"/>
    <x v="3674"/>
    <d v="2016-09-03T15:57:09"/>
    <b v="0"/>
    <n v="31"/>
    <b v="1"/>
    <s v="theater/plays"/>
    <n v="1"/>
    <n v="145.16129032258064"/>
    <x v="1"/>
    <s v="plays"/>
  </r>
  <r>
    <n v="70"/>
    <x v="0"/>
    <s v="GB"/>
    <s v="GBP"/>
    <n v="1463353200"/>
    <n v="1462285182"/>
    <x v="3675"/>
    <d v="2016-05-15T18:00:00"/>
    <b v="0"/>
    <n v="3"/>
    <b v="1"/>
    <s v="theater/plays"/>
    <n v="1.4"/>
    <n v="23.333333333333332"/>
    <x v="1"/>
    <s v="plays"/>
  </r>
  <r>
    <n v="1030"/>
    <x v="0"/>
    <s v="US"/>
    <s v="USD"/>
    <n v="1410550484"/>
    <n v="1408995284"/>
    <x v="3676"/>
    <d v="2014-09-12T14:34:44"/>
    <b v="0"/>
    <n v="16"/>
    <b v="1"/>
    <s v="theater/plays"/>
    <n v="1.2875000000000001"/>
    <n v="64.375"/>
    <x v="1"/>
    <s v="plays"/>
  </r>
  <r>
    <n v="12348.5"/>
    <x v="0"/>
    <s v="US"/>
    <s v="USD"/>
    <n v="1404359940"/>
    <n v="1402580818"/>
    <x v="3677"/>
    <d v="2014-07-02T22:59:00"/>
    <b v="0"/>
    <n v="199"/>
    <b v="1"/>
    <s v="theater/plays"/>
    <n v="1.0290416666666666"/>
    <n v="62.052763819095475"/>
    <x v="1"/>
    <s v="plays"/>
  </r>
  <r>
    <n v="2050"/>
    <x v="0"/>
    <s v="GB"/>
    <s v="GBP"/>
    <n v="1433076298"/>
    <n v="1430052298"/>
    <x v="3678"/>
    <d v="2015-05-31T07:44:58"/>
    <b v="0"/>
    <n v="31"/>
    <b v="1"/>
    <s v="theater/plays"/>
    <n v="1.0249999999999999"/>
    <n v="66.129032258064512"/>
    <x v="1"/>
    <s v="plays"/>
  </r>
  <r>
    <n v="2202"/>
    <x v="0"/>
    <s v="US"/>
    <s v="USD"/>
    <n v="1404190740"/>
    <n v="1401214581"/>
    <x v="3679"/>
    <d v="2014-06-30T23:59:00"/>
    <b v="0"/>
    <n v="30"/>
    <b v="1"/>
    <s v="theater/plays"/>
    <n v="1.101"/>
    <n v="73.400000000000006"/>
    <x v="1"/>
    <s v="plays"/>
  </r>
  <r>
    <n v="3383"/>
    <x v="0"/>
    <s v="US"/>
    <s v="USD"/>
    <n v="1475664834"/>
    <n v="1473850434"/>
    <x v="3680"/>
    <d v="2016-10-05T05:53:54"/>
    <b v="0"/>
    <n v="34"/>
    <b v="1"/>
    <s v="theater/plays"/>
    <n v="1.1276666666666666"/>
    <n v="99.5"/>
    <x v="1"/>
    <s v="plays"/>
  </r>
  <r>
    <n v="1119"/>
    <x v="0"/>
    <s v="US"/>
    <s v="USD"/>
    <n v="1452872290"/>
    <n v="1452008290"/>
    <x v="3681"/>
    <d v="2016-01-15T10:38:10"/>
    <b v="0"/>
    <n v="18"/>
    <b v="1"/>
    <s v="theater/plays"/>
    <n v="1.119"/>
    <n v="62.166666666666664"/>
    <x v="1"/>
    <s v="plays"/>
  </r>
  <r>
    <n v="4176"/>
    <x v="0"/>
    <s v="US"/>
    <s v="USD"/>
    <n v="1402901940"/>
    <n v="1399998418"/>
    <x v="3682"/>
    <d v="2014-06-16T01:59:00"/>
    <b v="0"/>
    <n v="67"/>
    <b v="1"/>
    <s v="theater/plays"/>
    <n v="1.3919999999999999"/>
    <n v="62.328358208955223"/>
    <x v="1"/>
    <s v="plays"/>
  </r>
  <r>
    <n v="3880"/>
    <x v="0"/>
    <s v="US"/>
    <s v="USD"/>
    <n v="1476931696"/>
    <n v="1474339696"/>
    <x v="3683"/>
    <d v="2016-10-19T21:48:16"/>
    <b v="0"/>
    <n v="66"/>
    <b v="1"/>
    <s v="theater/plays"/>
    <n v="1.1085714285714285"/>
    <n v="58.787878787878789"/>
    <x v="1"/>
    <s v="plays"/>
  </r>
  <r>
    <n v="1043"/>
    <x v="0"/>
    <s v="US"/>
    <s v="USD"/>
    <n v="1441167586"/>
    <n v="1438575586"/>
    <x v="3684"/>
    <d v="2015-09-01T23:19:46"/>
    <b v="0"/>
    <n v="23"/>
    <b v="1"/>
    <s v="theater/plays"/>
    <n v="1.3906666666666667"/>
    <n v="45.347826086956523"/>
    <x v="1"/>
    <s v="plays"/>
  </r>
  <r>
    <n v="5285"/>
    <x v="0"/>
    <s v="US"/>
    <s v="USD"/>
    <n v="1400533200"/>
    <n v="1398348859"/>
    <x v="3685"/>
    <d v="2014-05-19T16:00:00"/>
    <b v="0"/>
    <n v="126"/>
    <b v="1"/>
    <s v="theater/plays"/>
    <n v="1.0569999999999999"/>
    <n v="41.944444444444443"/>
    <x v="1"/>
    <s v="plays"/>
  </r>
  <r>
    <n v="355"/>
    <x v="0"/>
    <s v="US"/>
    <s v="USD"/>
    <n v="1440820740"/>
    <n v="1439567660"/>
    <x v="3686"/>
    <d v="2015-08-28T22:59:00"/>
    <b v="0"/>
    <n v="6"/>
    <b v="1"/>
    <s v="theater/plays"/>
    <n v="1.0142857142857142"/>
    <n v="59.166666666666664"/>
    <x v="1"/>
    <s v="plays"/>
  </r>
  <r>
    <n v="5012.25"/>
    <x v="0"/>
    <s v="US"/>
    <s v="USD"/>
    <n v="1403846055"/>
    <n v="1401254055"/>
    <x v="3687"/>
    <d v="2014-06-27T00:14:15"/>
    <b v="0"/>
    <n v="25"/>
    <b v="1"/>
    <s v="theater/plays"/>
    <n v="1.0024500000000001"/>
    <n v="200.49"/>
    <x v="1"/>
    <s v="plays"/>
  </r>
  <r>
    <n v="3275"/>
    <x v="0"/>
    <s v="GB"/>
    <s v="GBP"/>
    <n v="1407524004"/>
    <n v="1404932004"/>
    <x v="3688"/>
    <d v="2014-08-08T13:53:24"/>
    <b v="0"/>
    <n v="39"/>
    <b v="1"/>
    <s v="theater/plays"/>
    <n v="1.0916666666666666"/>
    <n v="83.974358974358978"/>
    <x v="1"/>
    <s v="plays"/>
  </r>
  <r>
    <n v="3550"/>
    <x v="0"/>
    <s v="US"/>
    <s v="USD"/>
    <n v="1434925500"/>
    <n v="1432410639"/>
    <x v="3689"/>
    <d v="2015-06-21T17:25:00"/>
    <b v="0"/>
    <n v="62"/>
    <b v="1"/>
    <s v="theater/plays"/>
    <n v="1.1833333333333333"/>
    <n v="57.258064516129032"/>
    <x v="1"/>
    <s v="plays"/>
  </r>
  <r>
    <n v="1800"/>
    <x v="0"/>
    <s v="US"/>
    <s v="USD"/>
    <n v="1417101683"/>
    <n v="1414506083"/>
    <x v="3690"/>
    <d v="2014-11-27T10:21:23"/>
    <b v="0"/>
    <n v="31"/>
    <b v="1"/>
    <s v="theater/plays"/>
    <n v="1.2"/>
    <n v="58.064516129032256"/>
    <x v="1"/>
    <s v="plays"/>
  </r>
  <r>
    <n v="51184"/>
    <x v="0"/>
    <s v="US"/>
    <s v="USD"/>
    <n v="1425272340"/>
    <n v="1421426929"/>
    <x v="3691"/>
    <d v="2015-03-01T23:59:00"/>
    <b v="0"/>
    <n v="274"/>
    <b v="1"/>
    <s v="theater/plays"/>
    <n v="1.2796000000000001"/>
    <n v="186.80291970802921"/>
    <x v="1"/>
    <s v="plays"/>
  </r>
  <r>
    <n v="1260"/>
    <x v="0"/>
    <s v="US"/>
    <s v="USD"/>
    <n v="1411084800"/>
    <n v="1410304179"/>
    <x v="3692"/>
    <d v="2014-09-18T19:00:00"/>
    <b v="0"/>
    <n v="17"/>
    <b v="1"/>
    <s v="theater/plays"/>
    <n v="1.26"/>
    <n v="74.117647058823536"/>
    <x v="1"/>
    <s v="plays"/>
  </r>
  <r>
    <n v="430"/>
    <x v="0"/>
    <s v="GB"/>
    <s v="GBP"/>
    <n v="1448922600"/>
    <n v="1446352529"/>
    <x v="3693"/>
    <d v="2015-11-30T17:30:00"/>
    <b v="0"/>
    <n v="14"/>
    <b v="1"/>
    <s v="theater/plays"/>
    <n v="1.2912912912912913"/>
    <n v="30.714285714285715"/>
    <x v="1"/>
    <s v="plays"/>
  </r>
  <r>
    <n v="3760"/>
    <x v="0"/>
    <s v="US"/>
    <s v="USD"/>
    <n v="1465178400"/>
    <n v="1461985967"/>
    <x v="3694"/>
    <d v="2016-06-05T21:00:00"/>
    <b v="0"/>
    <n v="60"/>
    <b v="1"/>
    <s v="theater/plays"/>
    <n v="1.0742857142857143"/>
    <n v="62.666666666666664"/>
    <x v="1"/>
    <s v="plays"/>
  </r>
  <r>
    <n v="4005"/>
    <x v="0"/>
    <s v="US"/>
    <s v="USD"/>
    <n v="1421009610"/>
    <n v="1419281610"/>
    <x v="3695"/>
    <d v="2015-01-11T15:53:30"/>
    <b v="0"/>
    <n v="33"/>
    <b v="1"/>
    <s v="theater/plays"/>
    <n v="1.00125"/>
    <n v="121.36363636363636"/>
    <x v="1"/>
    <s v="plays"/>
  </r>
  <r>
    <n v="3100"/>
    <x v="0"/>
    <s v="GB"/>
    <s v="GBP"/>
    <n v="1423838916"/>
    <n v="1418654916"/>
    <x v="3696"/>
    <d v="2015-02-13T09:48:36"/>
    <b v="0"/>
    <n v="78"/>
    <b v="1"/>
    <s v="theater/plays"/>
    <n v="1.55"/>
    <n v="39.743589743589745"/>
    <x v="1"/>
    <s v="plays"/>
  </r>
  <r>
    <n v="2160"/>
    <x v="0"/>
    <s v="GB"/>
    <s v="GBP"/>
    <n v="1462878648"/>
    <n v="1461064248"/>
    <x v="3697"/>
    <d v="2016-05-10T06:10:48"/>
    <b v="0"/>
    <n v="30"/>
    <b v="1"/>
    <s v="theater/plays"/>
    <n v="1.08"/>
    <n v="72"/>
    <x v="1"/>
    <s v="plays"/>
  </r>
  <r>
    <n v="5526"/>
    <x v="0"/>
    <s v="US"/>
    <s v="USD"/>
    <n v="1456946487"/>
    <n v="1454354487"/>
    <x v="3698"/>
    <d v="2016-03-02T14:21:27"/>
    <b v="0"/>
    <n v="136"/>
    <b v="1"/>
    <s v="theater/plays"/>
    <n v="1.1052"/>
    <n v="40.632352941176471"/>
    <x v="1"/>
    <s v="plays"/>
  </r>
  <r>
    <n v="2520"/>
    <x v="0"/>
    <s v="US"/>
    <s v="USD"/>
    <n v="1413383216"/>
    <n v="1410791216"/>
    <x v="3699"/>
    <d v="2014-10-15T09:26:56"/>
    <b v="0"/>
    <n v="40"/>
    <b v="1"/>
    <s v="theater/plays"/>
    <n v="1.008"/>
    <n v="63"/>
    <x v="1"/>
    <s v="plays"/>
  </r>
  <r>
    <n v="606"/>
    <x v="0"/>
    <s v="US"/>
    <s v="USD"/>
    <n v="1412092800"/>
    <n v="1409493800"/>
    <x v="3700"/>
    <d v="2014-09-30T11:00:00"/>
    <b v="0"/>
    <n v="18"/>
    <b v="1"/>
    <s v="theater/plays"/>
    <n v="1.212"/>
    <n v="33.666666666666664"/>
    <x v="1"/>
    <s v="plays"/>
  </r>
  <r>
    <n v="1505"/>
    <x v="0"/>
    <s v="GB"/>
    <s v="GBP"/>
    <n v="1433422793"/>
    <n v="1430830793"/>
    <x v="3701"/>
    <d v="2015-06-04T07:59:53"/>
    <b v="0"/>
    <n v="39"/>
    <b v="1"/>
    <s v="theater/plays"/>
    <n v="1.0033333333333334"/>
    <n v="38.589743589743591"/>
    <x v="1"/>
    <s v="plays"/>
  </r>
  <r>
    <n v="3275"/>
    <x v="0"/>
    <s v="GB"/>
    <s v="GBP"/>
    <n v="1468191540"/>
    <n v="1464958484"/>
    <x v="3702"/>
    <d v="2016-07-10T17:59:00"/>
    <b v="0"/>
    <n v="21"/>
    <b v="1"/>
    <s v="theater/plays"/>
    <n v="1.0916666666666666"/>
    <n v="155.95238095238096"/>
    <x v="1"/>
    <s v="plays"/>
  </r>
  <r>
    <n v="1296"/>
    <x v="0"/>
    <s v="US"/>
    <s v="USD"/>
    <n v="1471071540"/>
    <n v="1467720388"/>
    <x v="3703"/>
    <d v="2016-08-13T01:59:00"/>
    <b v="0"/>
    <n v="30"/>
    <b v="1"/>
    <s v="theater/plays"/>
    <n v="1.2342857142857142"/>
    <n v="43.2"/>
    <x v="1"/>
    <s v="plays"/>
  </r>
  <r>
    <n v="409.01"/>
    <x v="0"/>
    <s v="GB"/>
    <s v="GBP"/>
    <n v="1464712394"/>
    <n v="1459528394"/>
    <x v="3704"/>
    <d v="2016-05-31T11:33:14"/>
    <b v="0"/>
    <n v="27"/>
    <b v="1"/>
    <s v="theater/plays"/>
    <n v="1.3633666666666666"/>
    <n v="15.148518518518518"/>
    <x v="1"/>
    <s v="plays"/>
  </r>
  <r>
    <n v="2925"/>
    <x v="0"/>
    <s v="US"/>
    <s v="USD"/>
    <n v="1403546400"/>
    <n v="1401714114"/>
    <x v="3705"/>
    <d v="2014-06-23T13:00:00"/>
    <b v="0"/>
    <n v="35"/>
    <b v="1"/>
    <s v="theater/plays"/>
    <n v="1.0346657233816767"/>
    <n v="83.571428571428569"/>
    <x v="1"/>
    <s v="plays"/>
  </r>
  <r>
    <n v="1820"/>
    <x v="0"/>
    <s v="US"/>
    <s v="USD"/>
    <n v="1410558949"/>
    <n v="1409262949"/>
    <x v="3706"/>
    <d v="2014-09-12T16:55:49"/>
    <b v="0"/>
    <n v="13"/>
    <b v="1"/>
    <s v="theater/plays"/>
    <n v="1.2133333333333334"/>
    <n v="140"/>
    <x v="1"/>
    <s v="plays"/>
  </r>
  <r>
    <n v="1860"/>
    <x v="0"/>
    <s v="US"/>
    <s v="USD"/>
    <n v="1469165160"/>
    <n v="1467335378"/>
    <x v="3707"/>
    <d v="2016-07-22T00:26:00"/>
    <b v="0"/>
    <n v="23"/>
    <b v="1"/>
    <s v="theater/plays"/>
    <n v="1.86"/>
    <n v="80.869565217391298"/>
    <x v="1"/>
    <s v="plays"/>
  </r>
  <r>
    <n v="2100"/>
    <x v="0"/>
    <s v="US"/>
    <s v="USD"/>
    <n v="1404444286"/>
    <n v="1403234686"/>
    <x v="3708"/>
    <d v="2014-07-03T22:24:46"/>
    <b v="0"/>
    <n v="39"/>
    <b v="1"/>
    <s v="theater/plays"/>
    <n v="3"/>
    <n v="53.846153846153847"/>
    <x v="1"/>
    <s v="plays"/>
  </r>
  <r>
    <n v="1082.5"/>
    <x v="0"/>
    <s v="GB"/>
    <s v="GBP"/>
    <n v="1403715546"/>
    <n v="1401123546"/>
    <x v="3709"/>
    <d v="2014-06-25T11:59:06"/>
    <b v="0"/>
    <n v="35"/>
    <b v="1"/>
    <s v="theater/plays"/>
    <n v="1.0825"/>
    <n v="30.928571428571427"/>
    <x v="1"/>
    <s v="plays"/>
  </r>
  <r>
    <n v="1835"/>
    <x v="0"/>
    <s v="US"/>
    <s v="USD"/>
    <n v="1428068988"/>
    <n v="1425908988"/>
    <x v="3710"/>
    <d v="2015-04-03T08:49:48"/>
    <b v="0"/>
    <n v="27"/>
    <b v="1"/>
    <s v="theater/plays"/>
    <n v="1.4115384615384616"/>
    <n v="67.962962962962962"/>
    <x v="1"/>
    <s v="plays"/>
  </r>
  <r>
    <n v="570"/>
    <x v="0"/>
    <s v="US"/>
    <s v="USD"/>
    <n v="1402848000"/>
    <n v="1400606573"/>
    <x v="3711"/>
    <d v="2014-06-15T11:00:00"/>
    <b v="0"/>
    <n v="21"/>
    <b v="1"/>
    <s v="theater/plays"/>
    <n v="1.1399999999999999"/>
    <n v="27.142857142857142"/>
    <x v="1"/>
    <s v="plays"/>
  </r>
  <r>
    <n v="11530"/>
    <x v="0"/>
    <s v="US"/>
    <s v="USD"/>
    <n v="1433055540"/>
    <n v="1431230867"/>
    <x v="3712"/>
    <d v="2015-05-31T01:59:00"/>
    <b v="0"/>
    <n v="104"/>
    <b v="1"/>
    <s v="theater/plays"/>
    <n v="1.5373333333333334"/>
    <n v="110.86538461538461"/>
    <x v="1"/>
    <s v="plays"/>
  </r>
  <r>
    <n v="2030"/>
    <x v="0"/>
    <s v="US"/>
    <s v="USD"/>
    <n v="1465062166"/>
    <n v="1463334166"/>
    <x v="3713"/>
    <d v="2016-06-04T12:42:46"/>
    <b v="0"/>
    <n v="19"/>
    <b v="1"/>
    <s v="theater/plays"/>
    <n v="1.0149999999999999"/>
    <n v="106.84210526315789"/>
    <x v="1"/>
    <s v="plays"/>
  </r>
  <r>
    <n v="10235"/>
    <x v="0"/>
    <s v="US"/>
    <s v="USD"/>
    <n v="1432612740"/>
    <n v="1429881667"/>
    <x v="3714"/>
    <d v="2015-05-25T22:59:00"/>
    <b v="0"/>
    <n v="97"/>
    <b v="1"/>
    <s v="theater/plays"/>
    <n v="1.0235000000000001"/>
    <n v="105.51546391752578"/>
    <x v="1"/>
    <s v="plays"/>
  </r>
  <r>
    <n v="3590"/>
    <x v="0"/>
    <s v="GB"/>
    <s v="GBP"/>
    <n v="1427806320"/>
    <n v="1422834819"/>
    <x v="3715"/>
    <d v="2015-03-31T07:52:00"/>
    <b v="0"/>
    <n v="27"/>
    <b v="1"/>
    <s v="theater/plays"/>
    <n v="1.0257142857142858"/>
    <n v="132.96296296296296"/>
    <x v="1"/>
    <s v="plays"/>
  </r>
  <r>
    <n v="1246"/>
    <x v="0"/>
    <s v="US"/>
    <s v="USD"/>
    <n v="1453411109"/>
    <n v="1450819109"/>
    <x v="3716"/>
    <d v="2016-01-21T16:18:29"/>
    <b v="0"/>
    <n v="24"/>
    <b v="1"/>
    <s v="theater/plays"/>
    <n v="1.5575000000000001"/>
    <n v="51.916666666666664"/>
    <x v="1"/>
    <s v="plays"/>
  </r>
  <r>
    <n v="4030"/>
    <x v="0"/>
    <s v="GB"/>
    <s v="GBP"/>
    <n v="1431204449"/>
    <n v="1428526049"/>
    <x v="3717"/>
    <d v="2015-05-09T15:47:29"/>
    <b v="0"/>
    <n v="13"/>
    <b v="1"/>
    <s v="theater/plays"/>
    <n v="1.0075000000000001"/>
    <n v="310"/>
    <x v="1"/>
    <s v="plays"/>
  </r>
  <r>
    <n v="1197"/>
    <x v="0"/>
    <s v="GB"/>
    <s v="GBP"/>
    <n v="1425057075"/>
    <n v="1422465075"/>
    <x v="3718"/>
    <d v="2015-02-27T12:11:15"/>
    <b v="0"/>
    <n v="46"/>
    <b v="1"/>
    <s v="theater/plays"/>
    <n v="2.3940000000000001"/>
    <n v="26.021739130434781"/>
    <x v="1"/>
    <s v="plays"/>
  </r>
  <r>
    <n v="420"/>
    <x v="0"/>
    <s v="GB"/>
    <s v="GBP"/>
    <n v="1434994266"/>
    <n v="1432402266"/>
    <x v="3719"/>
    <d v="2015-06-22T12:31:06"/>
    <b v="0"/>
    <n v="4"/>
    <b v="1"/>
    <s v="theater/plays"/>
    <n v="2.1"/>
    <n v="105"/>
    <x v="1"/>
    <s v="plays"/>
  </r>
  <r>
    <n v="3449"/>
    <x v="0"/>
    <s v="US"/>
    <s v="USD"/>
    <n v="1435881006"/>
    <n v="1433980206"/>
    <x v="3720"/>
    <d v="2015-07-02T18:50:06"/>
    <b v="0"/>
    <n v="40"/>
    <b v="1"/>
    <s v="theater/plays"/>
    <n v="1.0451515151515152"/>
    <n v="86.224999999999994"/>
    <x v="1"/>
    <s v="plays"/>
  </r>
  <r>
    <n v="5040"/>
    <x v="0"/>
    <s v="US"/>
    <s v="USD"/>
    <n v="1415230084"/>
    <n v="1413412084"/>
    <x v="3721"/>
    <d v="2014-11-05T18:28:04"/>
    <b v="0"/>
    <n v="44"/>
    <b v="1"/>
    <s v="theater/plays"/>
    <n v="1.008"/>
    <n v="114.54545454545455"/>
    <x v="1"/>
    <s v="plays"/>
  </r>
  <r>
    <n v="1668"/>
    <x v="0"/>
    <s v="CA"/>
    <s v="CAD"/>
    <n v="1455231540"/>
    <n v="1452614847"/>
    <x v="3722"/>
    <d v="2016-02-11T17:59:00"/>
    <b v="0"/>
    <n v="35"/>
    <b v="1"/>
    <s v="theater/plays"/>
    <n v="1.1120000000000001"/>
    <n v="47.657142857142858"/>
    <x v="1"/>
    <s v="plays"/>
  </r>
  <r>
    <n v="4592"/>
    <x v="0"/>
    <s v="GB"/>
    <s v="GBP"/>
    <n v="1417374262"/>
    <n v="1414778662"/>
    <x v="3723"/>
    <d v="2014-11-30T14:04:22"/>
    <b v="0"/>
    <n v="63"/>
    <b v="1"/>
    <s v="theater/plays"/>
    <n v="1.0204444444444445"/>
    <n v="72.888888888888886"/>
    <x v="1"/>
    <s v="plays"/>
  </r>
  <r>
    <n v="4409.55"/>
    <x v="0"/>
    <s v="GB"/>
    <s v="GBP"/>
    <n v="1462402800"/>
    <n v="1459856860"/>
    <x v="3724"/>
    <d v="2016-05-04T18:00:00"/>
    <b v="0"/>
    <n v="89"/>
    <b v="1"/>
    <s v="theater/plays"/>
    <n v="1.0254767441860466"/>
    <n v="49.545505617977533"/>
    <x v="1"/>
    <s v="plays"/>
  </r>
  <r>
    <n v="381"/>
    <x v="0"/>
    <s v="GB"/>
    <s v="GBP"/>
    <n v="1455831000"/>
    <n v="1454366467"/>
    <x v="3725"/>
    <d v="2016-02-18T16:30:00"/>
    <b v="0"/>
    <n v="15"/>
    <b v="1"/>
    <s v="theater/plays"/>
    <n v="1.27"/>
    <n v="25.4"/>
    <x v="1"/>
    <s v="plays"/>
  </r>
  <r>
    <n v="2879"/>
    <x v="0"/>
    <s v="US"/>
    <s v="USD"/>
    <n v="1461963600"/>
    <n v="1459567371"/>
    <x v="3726"/>
    <d v="2016-04-29T16:00:00"/>
    <b v="0"/>
    <n v="46"/>
    <b v="1"/>
    <s v="theater/plays"/>
    <n v="3.3870588235294119"/>
    <n v="62.586956521739133"/>
    <x v="1"/>
    <s v="plays"/>
  </r>
  <r>
    <n v="2015"/>
    <x v="0"/>
    <s v="US"/>
    <s v="USD"/>
    <n v="1476939300"/>
    <n v="1474273294"/>
    <x v="3727"/>
    <d v="2016-10-19T23:55:00"/>
    <b v="0"/>
    <n v="33"/>
    <b v="1"/>
    <s v="theater/plays"/>
    <n v="1.0075000000000001"/>
    <n v="61.060606060606062"/>
    <x v="1"/>
    <s v="plays"/>
  </r>
  <r>
    <n v="1862"/>
    <x v="2"/>
    <s v="US"/>
    <s v="USD"/>
    <n v="1439957176"/>
    <n v="1437365176"/>
    <x v="3728"/>
    <d v="2015-08-18T23:06:16"/>
    <b v="0"/>
    <n v="31"/>
    <b v="0"/>
    <s v="theater/plays"/>
    <n v="9.3100000000000002E-2"/>
    <n v="60.064516129032256"/>
    <x v="1"/>
    <s v="plays"/>
  </r>
  <r>
    <n v="362"/>
    <x v="2"/>
    <s v="US"/>
    <s v="USD"/>
    <n v="1427082912"/>
    <n v="1423198512"/>
    <x v="3729"/>
    <d v="2015-03-22T22:55:12"/>
    <b v="0"/>
    <n v="5"/>
    <b v="0"/>
    <s v="theater/plays"/>
    <n v="7.2400000000000006E-2"/>
    <n v="72.400000000000006"/>
    <x v="1"/>
    <s v="plays"/>
  </r>
  <r>
    <n v="100"/>
    <x v="2"/>
    <s v="US"/>
    <s v="USD"/>
    <n v="1439828159"/>
    <n v="1437236159"/>
    <x v="3730"/>
    <d v="2015-08-17T11:15:59"/>
    <b v="0"/>
    <n v="1"/>
    <b v="0"/>
    <s v="theater/plays"/>
    <n v="0.1"/>
    <n v="100"/>
    <x v="1"/>
    <s v="plays"/>
  </r>
  <r>
    <n v="620"/>
    <x v="2"/>
    <s v="US"/>
    <s v="USD"/>
    <n v="1420860180"/>
    <n v="1418234646"/>
    <x v="3731"/>
    <d v="2015-01-09T22:23:00"/>
    <b v="0"/>
    <n v="12"/>
    <b v="0"/>
    <s v="theater/plays"/>
    <n v="0.11272727272727273"/>
    <n v="51.666666666666664"/>
    <x v="1"/>
    <s v="plays"/>
  </r>
  <r>
    <n v="131"/>
    <x v="2"/>
    <s v="NL"/>
    <s v="EUR"/>
    <n v="1422100800"/>
    <n v="1416932133"/>
    <x v="3732"/>
    <d v="2015-01-24T07:00:00"/>
    <b v="0"/>
    <n v="4"/>
    <b v="0"/>
    <s v="theater/plays"/>
    <n v="0.15411764705882353"/>
    <n v="32.75"/>
    <x v="1"/>
    <s v="plays"/>
  </r>
  <r>
    <n v="0"/>
    <x v="2"/>
    <s v="US"/>
    <s v="USD"/>
    <n v="1429396200"/>
    <n v="1428539708"/>
    <x v="3733"/>
    <d v="2015-04-18T17:30:00"/>
    <b v="0"/>
    <n v="0"/>
    <b v="0"/>
    <s v="theater/plays"/>
    <n v="0"/>
    <s v="-"/>
    <x v="1"/>
    <s v="plays"/>
  </r>
  <r>
    <n v="427"/>
    <x v="2"/>
    <s v="US"/>
    <s v="USD"/>
    <n v="1432589896"/>
    <n v="1427405896"/>
    <x v="3734"/>
    <d v="2015-05-25T16:38:16"/>
    <b v="0"/>
    <n v="7"/>
    <b v="0"/>
    <s v="theater/plays"/>
    <n v="0.28466666666666668"/>
    <n v="61"/>
    <x v="1"/>
    <s v="plays"/>
  </r>
  <r>
    <n v="20"/>
    <x v="2"/>
    <s v="GB"/>
    <s v="GBP"/>
    <n v="1432831089"/>
    <n v="1430239089"/>
    <x v="3735"/>
    <d v="2015-05-28T11:38:09"/>
    <b v="0"/>
    <n v="2"/>
    <b v="0"/>
    <s v="theater/plays"/>
    <n v="0.13333333333333333"/>
    <n v="10"/>
    <x v="1"/>
    <s v="plays"/>
  </r>
  <r>
    <n v="10"/>
    <x v="2"/>
    <s v="GB"/>
    <s v="GBP"/>
    <n v="1427133600"/>
    <n v="1423847093"/>
    <x v="3736"/>
    <d v="2015-03-23T13:00:00"/>
    <b v="0"/>
    <n v="1"/>
    <b v="0"/>
    <s v="theater/plays"/>
    <n v="6.6666666666666671E-3"/>
    <n v="10"/>
    <x v="1"/>
    <s v="plays"/>
  </r>
  <r>
    <n v="150"/>
    <x v="2"/>
    <s v="US"/>
    <s v="USD"/>
    <n v="1447311540"/>
    <n v="1445358903"/>
    <x v="3737"/>
    <d v="2015-11-12T01:59:00"/>
    <b v="0"/>
    <n v="4"/>
    <b v="0"/>
    <s v="theater/plays"/>
    <n v="0.21428571428571427"/>
    <n v="37.5"/>
    <x v="1"/>
    <s v="plays"/>
  </r>
  <r>
    <n v="270"/>
    <x v="2"/>
    <s v="GB"/>
    <s v="GBP"/>
    <n v="1405461600"/>
    <n v="1403562705"/>
    <x v="3738"/>
    <d v="2014-07-15T17:00:00"/>
    <b v="0"/>
    <n v="6"/>
    <b v="0"/>
    <s v="theater/plays"/>
    <n v="0.18"/>
    <n v="45"/>
    <x v="1"/>
    <s v="plays"/>
  </r>
  <r>
    <n v="805"/>
    <x v="2"/>
    <s v="GB"/>
    <s v="GBP"/>
    <n v="1468752468"/>
    <n v="1467024468"/>
    <x v="3739"/>
    <d v="2016-07-17T05:47:48"/>
    <b v="0"/>
    <n v="8"/>
    <b v="0"/>
    <s v="theater/plays"/>
    <n v="0.20125000000000001"/>
    <n v="100.625"/>
    <x v="1"/>
    <s v="plays"/>
  </r>
  <r>
    <n v="358"/>
    <x v="2"/>
    <s v="US"/>
    <s v="USD"/>
    <n v="1407808438"/>
    <n v="1405217355"/>
    <x v="3740"/>
    <d v="2014-08-11T20:53:58"/>
    <b v="0"/>
    <n v="14"/>
    <b v="0"/>
    <s v="theater/plays"/>
    <n v="0.17899999999999999"/>
    <n v="25.571428571428573"/>
    <x v="1"/>
    <s v="plays"/>
  </r>
  <r>
    <n v="0"/>
    <x v="2"/>
    <s v="US"/>
    <s v="USD"/>
    <n v="1450389950"/>
    <n v="1447797950"/>
    <x v="3741"/>
    <d v="2015-12-17T17:05:50"/>
    <b v="0"/>
    <n v="0"/>
    <b v="0"/>
    <s v="theater/plays"/>
    <n v="0"/>
    <s v="-"/>
    <x v="1"/>
    <s v="plays"/>
  </r>
  <r>
    <n v="100"/>
    <x v="2"/>
    <s v="US"/>
    <s v="USD"/>
    <n v="1409980144"/>
    <n v="1407388144"/>
    <x v="3742"/>
    <d v="2014-09-06T00:09:04"/>
    <b v="0"/>
    <n v="4"/>
    <b v="0"/>
    <s v="theater/plays"/>
    <n v="0.02"/>
    <n v="25"/>
    <x v="1"/>
    <s v="plays"/>
  </r>
  <r>
    <n v="0"/>
    <x v="2"/>
    <s v="US"/>
    <s v="USD"/>
    <n v="1404406964"/>
    <n v="1401814964"/>
    <x v="3743"/>
    <d v="2014-07-03T12:02:44"/>
    <b v="0"/>
    <n v="0"/>
    <b v="0"/>
    <s v="theater/plays"/>
    <n v="0"/>
    <s v="-"/>
    <x v="1"/>
    <s v="plays"/>
  </r>
  <r>
    <n v="0"/>
    <x v="2"/>
    <s v="US"/>
    <s v="USD"/>
    <n v="1404532740"/>
    <n v="1401823952"/>
    <x v="3744"/>
    <d v="2014-07-04T22:59:00"/>
    <b v="0"/>
    <n v="0"/>
    <b v="0"/>
    <s v="theater/plays"/>
    <n v="0"/>
    <s v="-"/>
    <x v="1"/>
    <s v="plays"/>
  </r>
  <r>
    <n v="10"/>
    <x v="2"/>
    <s v="US"/>
    <s v="USD"/>
    <n v="1407689102"/>
    <n v="1405097102"/>
    <x v="3745"/>
    <d v="2014-08-10T11:45:02"/>
    <b v="0"/>
    <n v="1"/>
    <b v="0"/>
    <s v="theater/plays"/>
    <n v="0.1"/>
    <n v="10"/>
    <x v="1"/>
    <s v="plays"/>
  </r>
  <r>
    <n v="202"/>
    <x v="2"/>
    <s v="US"/>
    <s v="USD"/>
    <n v="1475918439"/>
    <n v="1473326439"/>
    <x v="3746"/>
    <d v="2016-10-08T04:20:39"/>
    <b v="0"/>
    <n v="1"/>
    <b v="0"/>
    <s v="theater/plays"/>
    <n v="2.3764705882352941E-2"/>
    <n v="202"/>
    <x v="1"/>
    <s v="plays"/>
  </r>
  <r>
    <n v="25"/>
    <x v="2"/>
    <s v="GB"/>
    <s v="GBP"/>
    <n v="1436137140"/>
    <n v="1433833896"/>
    <x v="3747"/>
    <d v="2015-07-05T17:59:00"/>
    <b v="0"/>
    <n v="1"/>
    <b v="0"/>
    <s v="theater/plays"/>
    <n v="0.01"/>
    <n v="25"/>
    <x v="1"/>
    <s v="plays"/>
  </r>
  <r>
    <n v="5176"/>
    <x v="0"/>
    <s v="US"/>
    <s v="USD"/>
    <n v="1455602340"/>
    <n v="1453827436"/>
    <x v="3748"/>
    <d v="2016-02-16T00:59:00"/>
    <b v="0"/>
    <n v="52"/>
    <b v="1"/>
    <s v="theater/musical"/>
    <n v="1.0351999999999999"/>
    <n v="99.538461538461533"/>
    <x v="1"/>
    <s v="musical"/>
  </r>
  <r>
    <n v="525"/>
    <x v="0"/>
    <s v="US"/>
    <s v="USD"/>
    <n v="1461902340"/>
    <n v="1459220588"/>
    <x v="3749"/>
    <d v="2016-04-28T22:59:00"/>
    <b v="0"/>
    <n v="7"/>
    <b v="1"/>
    <s v="theater/musical"/>
    <n v="1.05"/>
    <n v="75"/>
    <x v="1"/>
    <s v="musical"/>
  </r>
  <r>
    <n v="6027"/>
    <x v="0"/>
    <s v="US"/>
    <s v="USD"/>
    <n v="1423555140"/>
    <n v="1421105608"/>
    <x v="3750"/>
    <d v="2015-02-10T02:59:00"/>
    <b v="0"/>
    <n v="28"/>
    <b v="1"/>
    <s v="theater/musical"/>
    <n v="1.0044999999999999"/>
    <n v="215.25"/>
    <x v="1"/>
    <s v="musical"/>
  </r>
  <r>
    <n v="1326"/>
    <x v="0"/>
    <s v="US"/>
    <s v="USD"/>
    <n v="1459641073"/>
    <n v="1454460673"/>
    <x v="3751"/>
    <d v="2016-04-02T18:51:13"/>
    <b v="0"/>
    <n v="11"/>
    <b v="1"/>
    <s v="theater/musical"/>
    <n v="1.3260000000000001"/>
    <n v="120.54545454545455"/>
    <x v="1"/>
    <s v="musical"/>
  </r>
  <r>
    <n v="565"/>
    <x v="0"/>
    <s v="GB"/>
    <s v="GBP"/>
    <n v="1476651600"/>
    <n v="1473189335"/>
    <x v="3752"/>
    <d v="2016-10-16T16:00:00"/>
    <b v="0"/>
    <n v="15"/>
    <b v="1"/>
    <s v="theater/musical"/>
    <n v="1.1299999999999999"/>
    <n v="37.666666666666664"/>
    <x v="1"/>
    <s v="musical"/>
  </r>
  <r>
    <n v="5167"/>
    <x v="0"/>
    <s v="US"/>
    <s v="USD"/>
    <n v="1433289600"/>
    <n v="1430768800"/>
    <x v="3753"/>
    <d v="2015-06-02T19:00:00"/>
    <b v="0"/>
    <n v="30"/>
    <b v="1"/>
    <s v="theater/musical"/>
    <n v="1.0334000000000001"/>
    <n v="172.23333333333332"/>
    <x v="1"/>
    <s v="musical"/>
  </r>
  <r>
    <n v="3000"/>
    <x v="0"/>
    <s v="US"/>
    <s v="USD"/>
    <n v="1406350740"/>
    <n v="1403125737"/>
    <x v="3754"/>
    <d v="2014-07-25T23:59:00"/>
    <b v="0"/>
    <n v="27"/>
    <b v="1"/>
    <s v="theater/musical"/>
    <n v="1.2"/>
    <n v="111.11111111111111"/>
    <x v="1"/>
    <s v="musical"/>
  </r>
  <r>
    <n v="713"/>
    <x v="0"/>
    <s v="GB"/>
    <s v="GBP"/>
    <n v="1460753307"/>
    <n v="1458161307"/>
    <x v="3755"/>
    <d v="2016-04-15T15:48:27"/>
    <b v="0"/>
    <n v="28"/>
    <b v="1"/>
    <s v="theater/musical"/>
    <n v="1.2963636363636364"/>
    <n v="25.464285714285715"/>
    <x v="1"/>
    <s v="musical"/>
  </r>
  <r>
    <n v="4550"/>
    <x v="0"/>
    <s v="US"/>
    <s v="USD"/>
    <n v="1402515198"/>
    <n v="1399923198"/>
    <x v="3756"/>
    <d v="2014-06-11T14:33:18"/>
    <b v="0"/>
    <n v="17"/>
    <b v="1"/>
    <s v="theater/musical"/>
    <n v="1.0111111111111111"/>
    <n v="267.64705882352939"/>
    <x v="1"/>
    <s v="musical"/>
  </r>
  <r>
    <n v="3798"/>
    <x v="0"/>
    <s v="US"/>
    <s v="USD"/>
    <n v="1417465515"/>
    <n v="1415737515"/>
    <x v="3757"/>
    <d v="2014-12-01T15:25:15"/>
    <b v="0"/>
    <n v="50"/>
    <b v="1"/>
    <s v="theater/musical"/>
    <n v="1.0851428571428572"/>
    <n v="75.959999999999994"/>
    <x v="1"/>
    <s v="musical"/>
  </r>
  <r>
    <n v="1535"/>
    <x v="0"/>
    <s v="US"/>
    <s v="USD"/>
    <n v="1400475600"/>
    <n v="1397819938"/>
    <x v="3758"/>
    <d v="2014-05-19T00:00:00"/>
    <b v="0"/>
    <n v="26"/>
    <b v="1"/>
    <s v="theater/musical"/>
    <n v="1.0233333333333334"/>
    <n v="59.03846153846154"/>
    <x v="1"/>
    <s v="musical"/>
  </r>
  <r>
    <n v="4409.7700000000004"/>
    <x v="0"/>
    <s v="US"/>
    <s v="USD"/>
    <n v="1440556553"/>
    <n v="1435372553"/>
    <x v="3759"/>
    <d v="2015-08-25T21:35:53"/>
    <b v="0"/>
    <n v="88"/>
    <b v="1"/>
    <s v="theater/musical"/>
    <n v="1.1024425000000002"/>
    <n v="50.111022727272733"/>
    <x v="1"/>
    <s v="musical"/>
  </r>
  <r>
    <n v="5050.7700000000004"/>
    <x v="0"/>
    <s v="US"/>
    <s v="USD"/>
    <n v="1399293386"/>
    <n v="1397133386"/>
    <x v="3760"/>
    <d v="2014-05-05T07:36:26"/>
    <b v="0"/>
    <n v="91"/>
    <b v="1"/>
    <s v="theater/musical"/>
    <n v="1.010154"/>
    <n v="55.502967032967035"/>
    <x v="1"/>
    <s v="musical"/>
  </r>
  <r>
    <n v="500"/>
    <x v="0"/>
    <s v="GB"/>
    <s v="GBP"/>
    <n v="1439247600"/>
    <n v="1434625937"/>
    <x v="3761"/>
    <d v="2015-08-10T18:00:00"/>
    <b v="0"/>
    <n v="3"/>
    <b v="1"/>
    <s v="theater/musical"/>
    <n v="1"/>
    <n v="166.66666666666666"/>
    <x v="1"/>
    <s v="musical"/>
  </r>
  <r>
    <n v="1328"/>
    <x v="0"/>
    <s v="GB"/>
    <s v="GBP"/>
    <n v="1438543889"/>
    <n v="1436383889"/>
    <x v="3762"/>
    <d v="2015-08-02T14:31:29"/>
    <b v="0"/>
    <n v="28"/>
    <b v="1"/>
    <s v="theater/musical"/>
    <n v="1.0624"/>
    <n v="47.428571428571431"/>
    <x v="1"/>
    <s v="musical"/>
  </r>
  <r>
    <n v="5000"/>
    <x v="0"/>
    <s v="US"/>
    <s v="USD"/>
    <n v="1427907626"/>
    <n v="1425319226"/>
    <x v="3763"/>
    <d v="2015-04-01T12:00:26"/>
    <b v="0"/>
    <n v="77"/>
    <b v="1"/>
    <s v="theater/musical"/>
    <n v="1"/>
    <n v="64.935064935064929"/>
    <x v="1"/>
    <s v="musical"/>
  </r>
  <r>
    <n v="1500"/>
    <x v="0"/>
    <s v="US"/>
    <s v="USD"/>
    <n v="1464482160"/>
    <n v="1462824832"/>
    <x v="3764"/>
    <d v="2016-05-28T19:36:00"/>
    <b v="0"/>
    <n v="27"/>
    <b v="1"/>
    <s v="theater/musical"/>
    <n v="1"/>
    <n v="55.555555555555557"/>
    <x v="1"/>
    <s v="musical"/>
  </r>
  <r>
    <n v="7942"/>
    <x v="0"/>
    <s v="US"/>
    <s v="USD"/>
    <n v="1406745482"/>
    <n v="1404153482"/>
    <x v="3765"/>
    <d v="2014-07-30T13:38:02"/>
    <b v="0"/>
    <n v="107"/>
    <b v="1"/>
    <s v="theater/musical"/>
    <n v="1.1345714285714286"/>
    <n v="74.224299065420567"/>
    <x v="1"/>
    <s v="musical"/>
  </r>
  <r>
    <n v="10265.01"/>
    <x v="0"/>
    <s v="US"/>
    <s v="USD"/>
    <n v="1404360045"/>
    <n v="1401336045"/>
    <x v="3766"/>
    <d v="2014-07-02T23:00:45"/>
    <b v="0"/>
    <n v="96"/>
    <b v="1"/>
    <s v="theater/musical"/>
    <n v="1.0265010000000001"/>
    <n v="106.9271875"/>
    <x v="1"/>
    <s v="musical"/>
  </r>
  <r>
    <n v="2335"/>
    <x v="0"/>
    <s v="US"/>
    <s v="USD"/>
    <n v="1425185940"/>
    <n v="1423960097"/>
    <x v="3767"/>
    <d v="2015-02-28T23:59:00"/>
    <b v="0"/>
    <n v="56"/>
    <b v="1"/>
    <s v="theater/musical"/>
    <n v="1.1675"/>
    <n v="41.696428571428569"/>
    <x v="1"/>
    <s v="musical"/>
  </r>
  <r>
    <n v="4306.1099999999997"/>
    <x v="0"/>
    <s v="US"/>
    <s v="USD"/>
    <n v="1402594090"/>
    <n v="1400002090"/>
    <x v="3768"/>
    <d v="2014-06-12T12:28:10"/>
    <b v="0"/>
    <n v="58"/>
    <b v="1"/>
    <s v="theater/musical"/>
    <n v="1.0765274999999999"/>
    <n v="74.243275862068955"/>
    <x v="1"/>
    <s v="musical"/>
  </r>
  <r>
    <n v="1100"/>
    <x v="0"/>
    <s v="US"/>
    <s v="USD"/>
    <n v="1460730079"/>
    <n v="1458138079"/>
    <x v="3769"/>
    <d v="2016-04-15T09:21:19"/>
    <b v="0"/>
    <n v="15"/>
    <b v="1"/>
    <s v="theater/musical"/>
    <n v="1"/>
    <n v="73.333333333333329"/>
    <x v="1"/>
    <s v="musical"/>
  </r>
  <r>
    <n v="2000"/>
    <x v="0"/>
    <s v="GB"/>
    <s v="GBP"/>
    <n v="1434234010"/>
    <n v="1431642010"/>
    <x v="3770"/>
    <d v="2015-06-13T17:20:10"/>
    <b v="0"/>
    <n v="20"/>
    <b v="1"/>
    <s v="theater/musical"/>
    <n v="1"/>
    <n v="100"/>
    <x v="1"/>
    <s v="musical"/>
  </r>
  <r>
    <n v="1460"/>
    <x v="0"/>
    <s v="US"/>
    <s v="USD"/>
    <n v="1463529600"/>
    <n v="1462307652"/>
    <x v="3771"/>
    <d v="2016-05-17T19:00:00"/>
    <b v="0"/>
    <n v="38"/>
    <b v="1"/>
    <s v="theater/musical"/>
    <n v="1.46"/>
    <n v="38.421052631578945"/>
    <x v="1"/>
    <s v="musical"/>
  </r>
  <r>
    <n v="5510"/>
    <x v="0"/>
    <s v="US"/>
    <s v="USD"/>
    <n v="1480399200"/>
    <n v="1478616506"/>
    <x v="3772"/>
    <d v="2016-11-29T01:00:00"/>
    <b v="0"/>
    <n v="33"/>
    <b v="1"/>
    <s v="theater/musical"/>
    <n v="1.1020000000000001"/>
    <n v="166.96969696969697"/>
    <x v="1"/>
    <s v="musical"/>
  </r>
  <r>
    <n v="5410"/>
    <x v="0"/>
    <s v="US"/>
    <s v="USD"/>
    <n v="1479175680"/>
    <n v="1476317247"/>
    <x v="3773"/>
    <d v="2016-11-14T21:08:00"/>
    <b v="0"/>
    <n v="57"/>
    <b v="1"/>
    <s v="theater/musical"/>
    <n v="1.0820000000000001"/>
    <n v="94.912280701754383"/>
    <x v="1"/>
    <s v="musical"/>
  </r>
  <r>
    <n v="2500"/>
    <x v="0"/>
    <s v="CA"/>
    <s v="CAD"/>
    <n v="1428606055"/>
    <n v="1427223655"/>
    <x v="3774"/>
    <d v="2015-04-09T14:00:55"/>
    <b v="0"/>
    <n v="25"/>
    <b v="1"/>
    <s v="theater/musical"/>
    <n v="1"/>
    <n v="100"/>
    <x v="1"/>
    <s v="musical"/>
  </r>
  <r>
    <n v="2005"/>
    <x v="0"/>
    <s v="US"/>
    <s v="USD"/>
    <n v="1428552000"/>
    <n v="1426199843"/>
    <x v="3775"/>
    <d v="2015-04-08T23:00:00"/>
    <b v="0"/>
    <n v="14"/>
    <b v="1"/>
    <s v="theater/musical"/>
    <n v="1.0024999999999999"/>
    <n v="143.21428571428572"/>
    <x v="1"/>
    <s v="musical"/>
  </r>
  <r>
    <n v="8537"/>
    <x v="0"/>
    <s v="US"/>
    <s v="USD"/>
    <n v="1406854800"/>
    <n v="1403599778"/>
    <x v="3776"/>
    <d v="2014-07-31T20:00:00"/>
    <b v="0"/>
    <n v="94"/>
    <b v="1"/>
    <s v="theater/musical"/>
    <n v="1.0671250000000001"/>
    <n v="90.819148936170208"/>
    <x v="1"/>
    <s v="musical"/>
  </r>
  <r>
    <n v="2864"/>
    <x v="0"/>
    <s v="US"/>
    <s v="USD"/>
    <n v="1411790400"/>
    <n v="1409884821"/>
    <x v="3777"/>
    <d v="2014-09-26T23:00:00"/>
    <b v="0"/>
    <n v="59"/>
    <b v="1"/>
    <s v="theater/musical"/>
    <n v="1.4319999999999999"/>
    <n v="48.542372881355931"/>
    <x v="1"/>
    <s v="musical"/>
  </r>
  <r>
    <n v="2521"/>
    <x v="0"/>
    <s v="US"/>
    <s v="USD"/>
    <n v="1423942780"/>
    <n v="1418758780"/>
    <x v="3778"/>
    <d v="2015-02-14T14:39:40"/>
    <b v="0"/>
    <n v="36"/>
    <b v="1"/>
    <s v="theater/musical"/>
    <n v="1.0504166666666668"/>
    <n v="70.027777777777771"/>
    <x v="1"/>
    <s v="musical"/>
  </r>
  <r>
    <n v="15597"/>
    <x v="0"/>
    <s v="US"/>
    <s v="USD"/>
    <n v="1459010340"/>
    <n v="1456421940"/>
    <x v="3779"/>
    <d v="2016-03-26T11:39:00"/>
    <b v="0"/>
    <n v="115"/>
    <b v="1"/>
    <s v="theater/musical"/>
    <n v="1.0398000000000001"/>
    <n v="135.62608695652173"/>
    <x v="1"/>
    <s v="musical"/>
  </r>
  <r>
    <n v="3000"/>
    <x v="0"/>
    <s v="US"/>
    <s v="USD"/>
    <n v="1436817960"/>
    <n v="1433999785"/>
    <x v="3780"/>
    <d v="2015-07-13T15:06:00"/>
    <b v="0"/>
    <n v="30"/>
    <b v="1"/>
    <s v="theater/musical"/>
    <n v="1.2"/>
    <n v="100"/>
    <x v="1"/>
    <s v="musical"/>
  </r>
  <r>
    <n v="4935"/>
    <x v="0"/>
    <s v="US"/>
    <s v="USD"/>
    <n v="1410210685"/>
    <n v="1408050685"/>
    <x v="3781"/>
    <d v="2014-09-08T16:11:25"/>
    <b v="0"/>
    <n v="52"/>
    <b v="1"/>
    <s v="theater/musical"/>
    <n v="1.0966666666666667"/>
    <n v="94.90384615384616"/>
    <x v="1"/>
    <s v="musical"/>
  </r>
  <r>
    <n v="2035"/>
    <x v="0"/>
    <s v="GB"/>
    <s v="GBP"/>
    <n v="1469401200"/>
    <n v="1466887297"/>
    <x v="3782"/>
    <d v="2016-07-24T18:00:00"/>
    <b v="0"/>
    <n v="27"/>
    <b v="1"/>
    <s v="theater/musical"/>
    <n v="1.0175000000000001"/>
    <n v="75.370370370370367"/>
    <x v="1"/>
    <s v="musical"/>
  </r>
  <r>
    <n v="1547"/>
    <x v="0"/>
    <s v="US"/>
    <s v="USD"/>
    <n v="1458057600"/>
    <n v="1455938520"/>
    <x v="3783"/>
    <d v="2016-03-15T11:00:00"/>
    <b v="0"/>
    <n v="24"/>
    <b v="1"/>
    <s v="theater/musical"/>
    <n v="1.2891666666666666"/>
    <n v="64.458333333333329"/>
    <x v="1"/>
    <s v="musical"/>
  </r>
  <r>
    <n v="1150"/>
    <x v="0"/>
    <s v="CA"/>
    <s v="CAD"/>
    <n v="1468193532"/>
    <n v="1465601532"/>
    <x v="3784"/>
    <d v="2016-07-10T18:32:12"/>
    <b v="0"/>
    <n v="10"/>
    <b v="1"/>
    <s v="theater/musical"/>
    <n v="1.1499999999999999"/>
    <n v="115"/>
    <x v="1"/>
    <s v="musical"/>
  </r>
  <r>
    <n v="3015"/>
    <x v="0"/>
    <s v="GB"/>
    <s v="GBP"/>
    <n v="1470132180"/>
    <n v="1467040769"/>
    <x v="3785"/>
    <d v="2016-08-02T05:03:00"/>
    <b v="0"/>
    <n v="30"/>
    <b v="1"/>
    <s v="theater/musical"/>
    <n v="1.5075000000000001"/>
    <n v="100.5"/>
    <x v="1"/>
    <s v="musical"/>
  </r>
  <r>
    <n v="6658"/>
    <x v="0"/>
    <s v="US"/>
    <s v="USD"/>
    <n v="1464310475"/>
    <n v="1461718475"/>
    <x v="3786"/>
    <d v="2016-05-26T19:54:35"/>
    <b v="0"/>
    <n v="71"/>
    <b v="1"/>
    <s v="theater/musical"/>
    <n v="1.1096666666666666"/>
    <n v="93.774647887323937"/>
    <x v="1"/>
    <s v="musical"/>
  </r>
  <r>
    <n v="351"/>
    <x v="0"/>
    <s v="US"/>
    <s v="USD"/>
    <n v="1436587140"/>
    <n v="1434113406"/>
    <x v="3787"/>
    <d v="2015-07-10T22:59:00"/>
    <b v="0"/>
    <n v="10"/>
    <b v="1"/>
    <s v="theater/musical"/>
    <n v="1.0028571428571429"/>
    <n v="35.1"/>
    <x v="1"/>
    <s v="musical"/>
  </r>
  <r>
    <n v="500"/>
    <x v="2"/>
    <s v="US"/>
    <s v="USD"/>
    <n v="1450887480"/>
    <n v="1448469719"/>
    <x v="3788"/>
    <d v="2015-12-23T11:18:00"/>
    <b v="0"/>
    <n v="1"/>
    <b v="0"/>
    <s v="theater/musical"/>
    <n v="6.6666666666666671E-3"/>
    <n v="500"/>
    <x v="1"/>
    <s v="musical"/>
  </r>
  <r>
    <n v="116"/>
    <x v="2"/>
    <s v="GB"/>
    <s v="GBP"/>
    <n v="1434395418"/>
    <n v="1431630618"/>
    <x v="3789"/>
    <d v="2015-06-15T14:10:18"/>
    <b v="0"/>
    <n v="4"/>
    <b v="0"/>
    <s v="theater/musical"/>
    <n v="3.267605633802817E-2"/>
    <n v="29"/>
    <x v="1"/>
    <s v="musical"/>
  </r>
  <r>
    <n v="0"/>
    <x v="2"/>
    <s v="US"/>
    <s v="USD"/>
    <n v="1479834023"/>
    <n v="1477238423"/>
    <x v="3790"/>
    <d v="2016-11-22T12:00:23"/>
    <b v="0"/>
    <n v="0"/>
    <b v="0"/>
    <s v="theater/musical"/>
    <n v="0"/>
    <s v="-"/>
    <x v="1"/>
    <s v="musical"/>
  </r>
  <r>
    <n v="0"/>
    <x v="2"/>
    <s v="US"/>
    <s v="USD"/>
    <n v="1404664592"/>
    <n v="1399480592"/>
    <x v="3791"/>
    <d v="2014-07-06T11:36:32"/>
    <b v="0"/>
    <n v="0"/>
    <b v="0"/>
    <s v="theater/musical"/>
    <n v="0"/>
    <s v="-"/>
    <x v="1"/>
    <s v="musical"/>
  </r>
  <r>
    <n v="35"/>
    <x v="2"/>
    <s v="US"/>
    <s v="USD"/>
    <n v="1436957022"/>
    <n v="1434365022"/>
    <x v="3792"/>
    <d v="2015-07-15T05:43:42"/>
    <b v="0"/>
    <n v="2"/>
    <b v="0"/>
    <s v="theater/musical"/>
    <n v="2.8E-3"/>
    <n v="17.5"/>
    <x v="1"/>
    <s v="musical"/>
  </r>
  <r>
    <n v="4176"/>
    <x v="2"/>
    <s v="US"/>
    <s v="USD"/>
    <n v="1418769129"/>
    <n v="1416954729"/>
    <x v="3793"/>
    <d v="2014-12-16T17:32:09"/>
    <b v="0"/>
    <n v="24"/>
    <b v="0"/>
    <s v="theater/musical"/>
    <n v="0.59657142857142853"/>
    <n v="174"/>
    <x v="1"/>
    <s v="musical"/>
  </r>
  <r>
    <n v="50"/>
    <x v="2"/>
    <s v="GB"/>
    <s v="GBP"/>
    <n v="1433685354"/>
    <n v="1431093354"/>
    <x v="3794"/>
    <d v="2015-06-07T08:55:54"/>
    <b v="0"/>
    <n v="1"/>
    <b v="0"/>
    <s v="theater/musical"/>
    <n v="0.01"/>
    <n v="50"/>
    <x v="1"/>
    <s v="musical"/>
  </r>
  <r>
    <n v="10"/>
    <x v="2"/>
    <s v="GB"/>
    <s v="GBP"/>
    <n v="1440801000"/>
    <n v="1437042490"/>
    <x v="3795"/>
    <d v="2015-08-28T17:30:00"/>
    <b v="0"/>
    <n v="2"/>
    <b v="0"/>
    <s v="theater/musical"/>
    <n v="1.6666666666666666E-2"/>
    <n v="5"/>
    <x v="1"/>
    <s v="musical"/>
  </r>
  <r>
    <n v="1"/>
    <x v="2"/>
    <s v="US"/>
    <s v="USD"/>
    <n v="1484354556"/>
    <n v="1479170556"/>
    <x v="3796"/>
    <d v="2017-01-13T19:42:36"/>
    <b v="0"/>
    <n v="1"/>
    <b v="0"/>
    <s v="theater/musical"/>
    <n v="4.4444444444444447E-5"/>
    <n v="1"/>
    <x v="1"/>
    <s v="musical"/>
  </r>
  <r>
    <n v="5380"/>
    <x v="2"/>
    <s v="US"/>
    <s v="USD"/>
    <n v="1429564165"/>
    <n v="1426972165"/>
    <x v="3797"/>
    <d v="2015-04-20T16:09:25"/>
    <b v="0"/>
    <n v="37"/>
    <b v="0"/>
    <s v="theater/musical"/>
    <n v="0.89666666666666661"/>
    <n v="145.40540540540542"/>
    <x v="1"/>
    <s v="musical"/>
  </r>
  <r>
    <n v="1025"/>
    <x v="2"/>
    <s v="US"/>
    <s v="USD"/>
    <n v="1407691248"/>
    <n v="1405099248"/>
    <x v="3798"/>
    <d v="2014-08-10T12:20:48"/>
    <b v="0"/>
    <n v="5"/>
    <b v="0"/>
    <s v="theater/musical"/>
    <n v="1.4642857142857143E-2"/>
    <n v="205"/>
    <x v="1"/>
    <s v="musical"/>
  </r>
  <r>
    <n v="402"/>
    <x v="2"/>
    <s v="US"/>
    <s v="USD"/>
    <n v="1457734843"/>
    <n v="1455142843"/>
    <x v="3799"/>
    <d v="2016-03-11T17:20:43"/>
    <b v="0"/>
    <n v="4"/>
    <b v="0"/>
    <s v="theater/musical"/>
    <n v="4.02E-2"/>
    <n v="100.5"/>
    <x v="1"/>
    <s v="musical"/>
  </r>
  <r>
    <n v="881"/>
    <x v="2"/>
    <s v="US"/>
    <s v="USD"/>
    <n v="1420952340"/>
    <n v="1418146883"/>
    <x v="3800"/>
    <d v="2015-01-10T23:59:00"/>
    <b v="0"/>
    <n v="16"/>
    <b v="0"/>
    <s v="theater/musical"/>
    <n v="4.0045454545454544E-2"/>
    <n v="55.0625"/>
    <x v="1"/>
    <s v="musical"/>
  </r>
  <r>
    <n v="426"/>
    <x v="2"/>
    <s v="US"/>
    <s v="USD"/>
    <n v="1420215216"/>
    <n v="1417536816"/>
    <x v="3801"/>
    <d v="2015-01-02T11:13:36"/>
    <b v="0"/>
    <n v="9"/>
    <b v="0"/>
    <s v="theater/musical"/>
    <n v="8.5199999999999998E-2"/>
    <n v="47.333333333333336"/>
    <x v="1"/>
    <s v="musical"/>
  </r>
  <r>
    <n v="0"/>
    <x v="2"/>
    <s v="US"/>
    <s v="USD"/>
    <n v="1445482906"/>
    <n v="1442890906"/>
    <x v="3802"/>
    <d v="2015-10-21T22:01:46"/>
    <b v="0"/>
    <n v="0"/>
    <b v="0"/>
    <s v="theater/musical"/>
    <n v="0"/>
    <s v="-"/>
    <x v="1"/>
    <s v="musical"/>
  </r>
  <r>
    <n v="2358"/>
    <x v="2"/>
    <s v="US"/>
    <s v="USD"/>
    <n v="1457133568"/>
    <n v="1454541568"/>
    <x v="3803"/>
    <d v="2016-03-04T18:19:28"/>
    <b v="0"/>
    <n v="40"/>
    <b v="0"/>
    <s v="theater/musical"/>
    <n v="0.19650000000000001"/>
    <n v="58.95"/>
    <x v="1"/>
    <s v="musical"/>
  </r>
  <r>
    <n v="0"/>
    <x v="2"/>
    <s v="US"/>
    <s v="USD"/>
    <n v="1469948400"/>
    <n v="1465172024"/>
    <x v="3804"/>
    <d v="2016-07-31T02:00:00"/>
    <b v="0"/>
    <n v="0"/>
    <b v="0"/>
    <s v="theater/musical"/>
    <n v="0"/>
    <s v="-"/>
    <x v="1"/>
    <s v="musical"/>
  </r>
  <r>
    <n v="3"/>
    <x v="2"/>
    <s v="US"/>
    <s v="USD"/>
    <n v="1411852640"/>
    <n v="1406668640"/>
    <x v="3805"/>
    <d v="2014-09-27T16:17:20"/>
    <b v="0"/>
    <n v="2"/>
    <b v="0"/>
    <s v="theater/musical"/>
    <n v="2.0000000000000002E-5"/>
    <n v="1.5"/>
    <x v="1"/>
    <s v="musical"/>
  </r>
  <r>
    <n v="5"/>
    <x v="2"/>
    <s v="AU"/>
    <s v="AUD"/>
    <n v="1404022381"/>
    <n v="1402294381"/>
    <x v="3806"/>
    <d v="2014-06-29T01:13:01"/>
    <b v="0"/>
    <n v="1"/>
    <b v="0"/>
    <s v="theater/musical"/>
    <n v="6.6666666666666664E-4"/>
    <n v="5"/>
    <x v="1"/>
    <s v="musical"/>
  </r>
  <r>
    <n v="455"/>
    <x v="2"/>
    <s v="US"/>
    <s v="USD"/>
    <n v="1428097739"/>
    <n v="1427492939"/>
    <x v="3807"/>
    <d v="2015-04-03T16:48:59"/>
    <b v="0"/>
    <n v="9"/>
    <b v="0"/>
    <s v="theater/musical"/>
    <n v="0.30333333333333334"/>
    <n v="50.555555555555557"/>
    <x v="1"/>
    <s v="musical"/>
  </r>
  <r>
    <n v="1000"/>
    <x v="0"/>
    <s v="GB"/>
    <s v="GBP"/>
    <n v="1429955619"/>
    <n v="1424775219"/>
    <x v="3808"/>
    <d v="2015-04-25T04:53:39"/>
    <b v="0"/>
    <n v="24"/>
    <b v="1"/>
    <s v="theater/plays"/>
    <n v="1"/>
    <n v="41.666666666666664"/>
    <x v="1"/>
    <s v="plays"/>
  </r>
  <r>
    <n v="2025"/>
    <x v="0"/>
    <s v="GB"/>
    <s v="GBP"/>
    <n v="1406761200"/>
    <n v="1402403907"/>
    <x v="3809"/>
    <d v="2014-07-30T18:00:00"/>
    <b v="0"/>
    <n v="38"/>
    <b v="1"/>
    <s v="theater/plays"/>
    <n v="1.0125"/>
    <n v="53.289473684210527"/>
    <x v="1"/>
    <s v="plays"/>
  </r>
  <r>
    <n v="1826"/>
    <x v="0"/>
    <s v="US"/>
    <s v="USD"/>
    <n v="1426965758"/>
    <n v="1424377358"/>
    <x v="3810"/>
    <d v="2015-03-21T14:22:38"/>
    <b v="0"/>
    <n v="26"/>
    <b v="1"/>
    <s v="theater/plays"/>
    <n v="1.2173333333333334"/>
    <n v="70.230769230769226"/>
    <x v="1"/>
    <s v="plays"/>
  </r>
  <r>
    <n v="825"/>
    <x v="0"/>
    <s v="GB"/>
    <s v="GBP"/>
    <n v="1464692400"/>
    <n v="1461769373"/>
    <x v="3811"/>
    <d v="2016-05-31T06:00:00"/>
    <b v="0"/>
    <n v="19"/>
    <b v="1"/>
    <s v="theater/plays"/>
    <n v="3.3"/>
    <n v="43.421052631578945"/>
    <x v="1"/>
    <s v="plays"/>
  </r>
  <r>
    <n v="2191"/>
    <x v="0"/>
    <s v="CA"/>
    <s v="CAD"/>
    <n v="1433131140"/>
    <n v="1429120908"/>
    <x v="3812"/>
    <d v="2015-05-31T22:59:00"/>
    <b v="0"/>
    <n v="11"/>
    <b v="1"/>
    <s v="theater/plays"/>
    <n v="1.0954999999999999"/>
    <n v="199.18181818181819"/>
    <x v="1"/>
    <s v="plays"/>
  </r>
  <r>
    <n v="2119.9899999999998"/>
    <x v="0"/>
    <s v="US"/>
    <s v="USD"/>
    <n v="1465940580"/>
    <n v="1462603021"/>
    <x v="3813"/>
    <d v="2016-06-14T16:43:00"/>
    <b v="0"/>
    <n v="27"/>
    <b v="1"/>
    <s v="theater/plays"/>
    <n v="1.0095190476190474"/>
    <n v="78.518148148148143"/>
    <x v="1"/>
    <s v="plays"/>
  </r>
  <r>
    <n v="2102"/>
    <x v="0"/>
    <s v="US"/>
    <s v="USD"/>
    <n v="1427860740"/>
    <n v="1424727712"/>
    <x v="3814"/>
    <d v="2015-03-31T22:59:00"/>
    <b v="0"/>
    <n v="34"/>
    <b v="1"/>
    <s v="theater/plays"/>
    <n v="1.4013333333333333"/>
    <n v="61.823529411764703"/>
    <x v="1"/>
    <s v="plays"/>
  </r>
  <r>
    <n v="1000.01"/>
    <x v="0"/>
    <s v="GB"/>
    <s v="GBP"/>
    <n v="1440111600"/>
    <n v="1437545657"/>
    <x v="3815"/>
    <d v="2015-08-20T18:00:00"/>
    <b v="0"/>
    <n v="20"/>
    <b v="1"/>
    <s v="theater/plays"/>
    <n v="1.0000100000000001"/>
    <n v="50.000500000000002"/>
    <x v="1"/>
    <s v="plays"/>
  </r>
  <r>
    <n v="1788.57"/>
    <x v="0"/>
    <s v="US"/>
    <s v="USD"/>
    <n v="1405614823"/>
    <n v="1403022823"/>
    <x v="3816"/>
    <d v="2014-07-17T11:33:43"/>
    <b v="0"/>
    <n v="37"/>
    <b v="1"/>
    <s v="theater/plays"/>
    <n v="1.19238"/>
    <n v="48.339729729729726"/>
    <x v="1"/>
    <s v="plays"/>
  </r>
  <r>
    <n v="2145"/>
    <x v="0"/>
    <s v="US"/>
    <s v="USD"/>
    <n v="1445659140"/>
    <n v="1444236216"/>
    <x v="3817"/>
    <d v="2015-10-23T22:59:00"/>
    <b v="0"/>
    <n v="20"/>
    <b v="1"/>
    <s v="theater/plays"/>
    <n v="1.0725"/>
    <n v="107.25"/>
    <x v="1"/>
    <s v="plays"/>
  </r>
  <r>
    <n v="570"/>
    <x v="0"/>
    <s v="US"/>
    <s v="USD"/>
    <n v="1426187582"/>
    <n v="1423599182"/>
    <x v="3818"/>
    <d v="2015-03-12T14:13:02"/>
    <b v="0"/>
    <n v="10"/>
    <b v="1"/>
    <s v="theater/plays"/>
    <n v="2.2799999999999998"/>
    <n v="57"/>
    <x v="1"/>
    <s v="plays"/>
  </r>
  <r>
    <n v="1064"/>
    <x v="0"/>
    <s v="US"/>
    <s v="USD"/>
    <n v="1437166920"/>
    <n v="1435554104"/>
    <x v="3819"/>
    <d v="2015-07-17T16:02:00"/>
    <b v="0"/>
    <n v="26"/>
    <b v="1"/>
    <s v="theater/plays"/>
    <n v="1.0640000000000001"/>
    <n v="40.92307692307692"/>
    <x v="1"/>
    <s v="plays"/>
  </r>
  <r>
    <n v="430"/>
    <x v="0"/>
    <s v="GB"/>
    <s v="GBP"/>
    <n v="1436110717"/>
    <n v="1433518717"/>
    <x v="3820"/>
    <d v="2015-07-05T10:38:37"/>
    <b v="0"/>
    <n v="20"/>
    <b v="1"/>
    <s v="theater/plays"/>
    <n v="1.4333333333333333"/>
    <n v="21.5"/>
    <x v="1"/>
    <s v="plays"/>
  </r>
  <r>
    <n v="3659"/>
    <x v="0"/>
    <s v="US"/>
    <s v="USD"/>
    <n v="1451881207"/>
    <n v="1449116407"/>
    <x v="3821"/>
    <d v="2016-01-03T23:20:07"/>
    <b v="0"/>
    <n v="46"/>
    <b v="1"/>
    <s v="theater/plays"/>
    <n v="1.0454285714285714"/>
    <n v="79.543478260869563"/>
    <x v="1"/>
    <s v="plays"/>
  </r>
  <r>
    <n v="5501"/>
    <x v="0"/>
    <s v="DE"/>
    <s v="EUR"/>
    <n v="1453244340"/>
    <n v="1448136417"/>
    <x v="3822"/>
    <d v="2016-01-19T17:59:00"/>
    <b v="0"/>
    <n v="76"/>
    <b v="1"/>
    <s v="theater/plays"/>
    <n v="1.1002000000000001"/>
    <n v="72.381578947368425"/>
    <x v="1"/>
    <s v="plays"/>
  </r>
  <r>
    <n v="2650"/>
    <x v="0"/>
    <s v="US"/>
    <s v="USD"/>
    <n v="1437364740"/>
    <n v="1434405044"/>
    <x v="3823"/>
    <d v="2015-07-19T22:59:00"/>
    <b v="0"/>
    <n v="41"/>
    <b v="1"/>
    <s v="theater/plays"/>
    <n v="1.06"/>
    <n v="64.634146341463421"/>
    <x v="1"/>
    <s v="plays"/>
  </r>
  <r>
    <n v="270"/>
    <x v="0"/>
    <s v="GB"/>
    <s v="GBP"/>
    <n v="1470058860"/>
    <n v="1469026903"/>
    <x v="3824"/>
    <d v="2016-08-01T08:41:00"/>
    <b v="0"/>
    <n v="7"/>
    <b v="1"/>
    <s v="theater/plays"/>
    <n v="1.08"/>
    <n v="38.571428571428569"/>
    <x v="1"/>
    <s v="plays"/>
  </r>
  <r>
    <n v="5271"/>
    <x v="0"/>
    <s v="US"/>
    <s v="USD"/>
    <n v="1434505214"/>
    <n v="1432690814"/>
    <x v="3825"/>
    <d v="2015-06-16T20:40:14"/>
    <b v="0"/>
    <n v="49"/>
    <b v="1"/>
    <s v="theater/plays"/>
    <n v="1.0542"/>
    <n v="107.57142857142857"/>
    <x v="1"/>
    <s v="plays"/>
  </r>
  <r>
    <n v="715"/>
    <x v="0"/>
    <s v="GB"/>
    <s v="GBP"/>
    <n v="1430993394"/>
    <n v="1428401394"/>
    <x v="3826"/>
    <d v="2015-05-07T05:09:54"/>
    <b v="0"/>
    <n v="26"/>
    <b v="1"/>
    <s v="theater/plays"/>
    <n v="1.1916666666666667"/>
    <n v="27.5"/>
    <x v="1"/>
    <s v="plays"/>
  </r>
  <r>
    <n v="4580"/>
    <x v="0"/>
    <s v="GB"/>
    <s v="GBP"/>
    <n v="1427414400"/>
    <n v="1422656201"/>
    <x v="3827"/>
    <d v="2015-03-26T19:00:00"/>
    <b v="0"/>
    <n v="65"/>
    <b v="1"/>
    <s v="theater/plays"/>
    <n v="1.5266666666666666"/>
    <n v="70.461538461538467"/>
    <x v="1"/>
    <s v="plays"/>
  </r>
  <r>
    <n v="5000"/>
    <x v="0"/>
    <s v="US"/>
    <s v="USD"/>
    <n v="1420033187"/>
    <n v="1414845587"/>
    <x v="3828"/>
    <d v="2014-12-31T08:39:47"/>
    <b v="0"/>
    <n v="28"/>
    <b v="1"/>
    <s v="theater/plays"/>
    <n v="1"/>
    <n v="178.57142857142858"/>
    <x v="1"/>
    <s v="plays"/>
  </r>
  <r>
    <n v="501"/>
    <x v="0"/>
    <s v="US"/>
    <s v="USD"/>
    <n v="1472676371"/>
    <n v="1470948371"/>
    <x v="3829"/>
    <d v="2016-08-31T15:46:11"/>
    <b v="0"/>
    <n v="8"/>
    <b v="1"/>
    <s v="theater/plays"/>
    <n v="1.002"/>
    <n v="62.625"/>
    <x v="1"/>
    <s v="plays"/>
  </r>
  <r>
    <n v="225"/>
    <x v="0"/>
    <s v="US"/>
    <s v="USD"/>
    <n v="1464371211"/>
    <n v="1463161611"/>
    <x v="3830"/>
    <d v="2016-05-27T12:46:51"/>
    <b v="0"/>
    <n v="3"/>
    <b v="1"/>
    <s v="theater/plays"/>
    <n v="2.25"/>
    <n v="75"/>
    <x v="1"/>
    <s v="plays"/>
  </r>
  <r>
    <n v="530.11"/>
    <x v="0"/>
    <s v="US"/>
    <s v="USD"/>
    <n v="1415222545"/>
    <n v="1413404545"/>
    <x v="3831"/>
    <d v="2014-11-05T16:22:25"/>
    <b v="0"/>
    <n v="9"/>
    <b v="1"/>
    <s v="theater/plays"/>
    <n v="1.0602199999999999"/>
    <n v="58.901111111111113"/>
    <x v="1"/>
    <s v="plays"/>
  </r>
  <r>
    <n v="1256"/>
    <x v="0"/>
    <s v="US"/>
    <s v="USD"/>
    <n v="1455936335"/>
    <n v="1452048335"/>
    <x v="3832"/>
    <d v="2016-02-19T21:45:35"/>
    <b v="0"/>
    <n v="9"/>
    <b v="1"/>
    <s v="theater/plays"/>
    <n v="1.0466666666666666"/>
    <n v="139.55555555555554"/>
    <x v="1"/>
    <s v="plays"/>
  </r>
  <r>
    <n v="1400"/>
    <x v="0"/>
    <s v="CA"/>
    <s v="CAD"/>
    <n v="1417460940"/>
    <n v="1416516972"/>
    <x v="3833"/>
    <d v="2014-12-01T14:09:00"/>
    <b v="0"/>
    <n v="20"/>
    <b v="1"/>
    <s v="theater/plays"/>
    <n v="1.1666666666666667"/>
    <n v="70"/>
    <x v="1"/>
    <s v="plays"/>
  </r>
  <r>
    <n v="3271"/>
    <x v="0"/>
    <s v="GB"/>
    <s v="GBP"/>
    <n v="1434624067"/>
    <n v="1432032067"/>
    <x v="3834"/>
    <d v="2015-06-18T05:41:07"/>
    <b v="0"/>
    <n v="57"/>
    <b v="1"/>
    <s v="theater/plays"/>
    <n v="1.0903333333333334"/>
    <n v="57.385964912280699"/>
    <x v="1"/>
    <s v="plays"/>
  </r>
  <r>
    <n v="320"/>
    <x v="0"/>
    <s v="GB"/>
    <s v="GBP"/>
    <n v="1461278208"/>
    <n v="1459463808"/>
    <x v="3835"/>
    <d v="2016-04-21T17:36:48"/>
    <b v="0"/>
    <n v="8"/>
    <b v="1"/>
    <s v="theater/plays"/>
    <n v="1.6"/>
    <n v="40"/>
    <x v="1"/>
    <s v="plays"/>
  </r>
  <r>
    <n v="900"/>
    <x v="0"/>
    <s v="US"/>
    <s v="USD"/>
    <n v="1470197340"/>
    <n v="1467497652"/>
    <x v="3836"/>
    <d v="2016-08-02T23:09:00"/>
    <b v="0"/>
    <n v="14"/>
    <b v="1"/>
    <s v="theater/plays"/>
    <n v="1.125"/>
    <n v="64.285714285714292"/>
    <x v="1"/>
    <s v="plays"/>
  </r>
  <r>
    <n v="2042"/>
    <x v="0"/>
    <s v="GB"/>
    <s v="GBP"/>
    <n v="1435947758"/>
    <n v="1432837358"/>
    <x v="3837"/>
    <d v="2015-07-03T13:22:38"/>
    <b v="0"/>
    <n v="17"/>
    <b v="1"/>
    <s v="theater/plays"/>
    <n v="1.0209999999999999"/>
    <n v="120.11764705882354"/>
    <x v="1"/>
    <s v="plays"/>
  </r>
  <r>
    <n v="100824"/>
    <x v="0"/>
    <s v="SE"/>
    <s v="SEK"/>
    <n v="1432314209"/>
    <n v="1429722209"/>
    <x v="3838"/>
    <d v="2015-05-22T12:03:29"/>
    <b v="0"/>
    <n v="100"/>
    <b v="1"/>
    <s v="theater/plays"/>
    <n v="1.00824"/>
    <n v="1008.24"/>
    <x v="1"/>
    <s v="plays"/>
  </r>
  <r>
    <n v="2025"/>
    <x v="0"/>
    <s v="US"/>
    <s v="USD"/>
    <n v="1438226724"/>
    <n v="1433042724"/>
    <x v="3839"/>
    <d v="2015-07-29T22:25:24"/>
    <b v="0"/>
    <n v="32"/>
    <b v="1"/>
    <s v="theater/plays"/>
    <n v="1.0125"/>
    <n v="63.28125"/>
    <x v="1"/>
    <s v="plays"/>
  </r>
  <r>
    <n v="65"/>
    <x v="0"/>
    <s v="GB"/>
    <s v="GBP"/>
    <n v="1459180229"/>
    <n v="1457023829"/>
    <x v="3840"/>
    <d v="2016-03-28T10:50:29"/>
    <b v="0"/>
    <n v="3"/>
    <b v="1"/>
    <s v="theater/plays"/>
    <n v="65"/>
    <n v="21.666666666666668"/>
    <x v="1"/>
    <s v="plays"/>
  </r>
  <r>
    <n v="872"/>
    <x v="2"/>
    <s v="US"/>
    <s v="USD"/>
    <n v="1405882287"/>
    <n v="1400698287"/>
    <x v="3841"/>
    <d v="2014-07-20T13:51:27"/>
    <b v="1"/>
    <n v="34"/>
    <b v="0"/>
    <s v="theater/plays"/>
    <n v="8.72E-2"/>
    <n v="25.647058823529413"/>
    <x v="1"/>
    <s v="plays"/>
  </r>
  <r>
    <n v="1097"/>
    <x v="2"/>
    <s v="GB"/>
    <s v="GBP"/>
    <n v="1399809052"/>
    <n v="1397217052"/>
    <x v="3842"/>
    <d v="2014-05-11T06:50:52"/>
    <b v="1"/>
    <n v="23"/>
    <b v="0"/>
    <s v="theater/plays"/>
    <n v="0.21940000000000001"/>
    <n v="47.695652173913047"/>
    <x v="1"/>
    <s v="plays"/>
  </r>
  <r>
    <n v="1065"/>
    <x v="2"/>
    <s v="US"/>
    <s v="USD"/>
    <n v="1401587064"/>
    <n v="1399427064"/>
    <x v="3843"/>
    <d v="2014-05-31T20:44:24"/>
    <b v="1"/>
    <n v="19"/>
    <b v="0"/>
    <s v="theater/plays"/>
    <n v="0.21299999999999999"/>
    <n v="56.05263157894737"/>
    <x v="1"/>
    <s v="plays"/>
  </r>
  <r>
    <n v="4066"/>
    <x v="2"/>
    <s v="US"/>
    <s v="USD"/>
    <n v="1401778740"/>
    <n v="1399474134"/>
    <x v="3844"/>
    <d v="2014-06-03T01:59:00"/>
    <b v="1"/>
    <n v="50"/>
    <b v="0"/>
    <s v="theater/plays"/>
    <n v="0.41489795918367345"/>
    <n v="81.319999999999993"/>
    <x v="1"/>
    <s v="plays"/>
  </r>
  <r>
    <n v="842"/>
    <x v="2"/>
    <s v="US"/>
    <s v="USD"/>
    <n v="1443711774"/>
    <n v="1441119774"/>
    <x v="3845"/>
    <d v="2015-10-01T10:02:54"/>
    <b v="1"/>
    <n v="12"/>
    <b v="0"/>
    <s v="theater/plays"/>
    <n v="2.1049999999999999E-2"/>
    <n v="70.166666666666671"/>
    <x v="1"/>
    <s v="plays"/>
  </r>
  <r>
    <n v="189"/>
    <x v="2"/>
    <s v="US"/>
    <s v="USD"/>
    <n v="1412405940"/>
    <n v="1409721542"/>
    <x v="3846"/>
    <d v="2014-10-04T01:59:00"/>
    <b v="1"/>
    <n v="8"/>
    <b v="0"/>
    <s v="theater/plays"/>
    <n v="2.7E-2"/>
    <n v="23.625"/>
    <x v="1"/>
    <s v="plays"/>
  </r>
  <r>
    <n v="1697"/>
    <x v="2"/>
    <s v="US"/>
    <s v="USD"/>
    <n v="1437283391"/>
    <n v="1433395391"/>
    <x v="3847"/>
    <d v="2015-07-19T00:23:11"/>
    <b v="1"/>
    <n v="9"/>
    <b v="0"/>
    <s v="theater/plays"/>
    <n v="0.16161904761904761"/>
    <n v="188.55555555555554"/>
    <x v="1"/>
    <s v="plays"/>
  </r>
  <r>
    <n v="2129"/>
    <x v="2"/>
    <s v="US"/>
    <s v="USD"/>
    <n v="1445196989"/>
    <n v="1442604989"/>
    <x v="3848"/>
    <d v="2015-10-18T14:36:29"/>
    <b v="1"/>
    <n v="43"/>
    <b v="0"/>
    <s v="theater/plays"/>
    <n v="0.16376923076923078"/>
    <n v="49.511627906976742"/>
    <x v="1"/>
    <s v="plays"/>
  </r>
  <r>
    <n v="2113"/>
    <x v="2"/>
    <s v="DE"/>
    <s v="EUR"/>
    <n v="1434047084"/>
    <n v="1431455084"/>
    <x v="3849"/>
    <d v="2015-06-11T13:24:44"/>
    <b v="1"/>
    <n v="28"/>
    <b v="0"/>
    <s v="theater/plays"/>
    <n v="7.0433333333333334E-2"/>
    <n v="75.464285714285708"/>
    <x v="1"/>
    <s v="plays"/>
  </r>
  <r>
    <n v="38"/>
    <x v="2"/>
    <s v="US"/>
    <s v="USD"/>
    <n v="1420081143"/>
    <n v="1417489143"/>
    <x v="3850"/>
    <d v="2014-12-31T21:59:03"/>
    <b v="1"/>
    <n v="4"/>
    <b v="0"/>
    <s v="theater/plays"/>
    <n v="3.7999999999999999E-2"/>
    <n v="9.5"/>
    <x v="1"/>
    <s v="plays"/>
  </r>
  <r>
    <n v="852"/>
    <x v="2"/>
    <s v="GB"/>
    <s v="GBP"/>
    <n v="1437129179"/>
    <n v="1434537179"/>
    <x v="3851"/>
    <d v="2015-07-17T05:32:59"/>
    <b v="1"/>
    <n v="24"/>
    <b v="0"/>
    <s v="theater/plays"/>
    <n v="0.34079999999999999"/>
    <n v="35.5"/>
    <x v="1"/>
    <s v="plays"/>
  </r>
  <r>
    <n v="20"/>
    <x v="2"/>
    <s v="US"/>
    <s v="USD"/>
    <n v="1427427276"/>
    <n v="1425270876"/>
    <x v="3852"/>
    <d v="2015-03-26T22:34:36"/>
    <b v="0"/>
    <n v="2"/>
    <b v="0"/>
    <s v="theater/plays"/>
    <n v="2E-3"/>
    <n v="10"/>
    <x v="1"/>
    <s v="plays"/>
  </r>
  <r>
    <n v="26"/>
    <x v="2"/>
    <s v="US"/>
    <s v="USD"/>
    <n v="1409602178"/>
    <n v="1406578178"/>
    <x v="3853"/>
    <d v="2014-09-01T15:09:38"/>
    <b v="0"/>
    <n v="2"/>
    <b v="0"/>
    <s v="theater/plays"/>
    <n v="2.5999999999999998E-4"/>
    <n v="13"/>
    <x v="1"/>
    <s v="plays"/>
  </r>
  <r>
    <n v="1788"/>
    <x v="2"/>
    <s v="US"/>
    <s v="USD"/>
    <n v="1431206058"/>
    <n v="1428614058"/>
    <x v="3854"/>
    <d v="2015-05-09T16:14:18"/>
    <b v="0"/>
    <n v="20"/>
    <b v="0"/>
    <s v="theater/plays"/>
    <n v="0.16254545454545455"/>
    <n v="89.4"/>
    <x v="1"/>
    <s v="plays"/>
  </r>
  <r>
    <n v="25"/>
    <x v="2"/>
    <s v="US"/>
    <s v="USD"/>
    <n v="1427408271"/>
    <n v="1424819871"/>
    <x v="3855"/>
    <d v="2015-03-26T17:17:51"/>
    <b v="0"/>
    <n v="1"/>
    <b v="0"/>
    <s v="theater/plays"/>
    <n v="2.5000000000000001E-2"/>
    <n v="25"/>
    <x v="1"/>
    <s v="plays"/>
  </r>
  <r>
    <n v="1"/>
    <x v="2"/>
    <s v="US"/>
    <s v="USD"/>
    <n v="1425833403"/>
    <n v="1423245003"/>
    <x v="3856"/>
    <d v="2015-03-08T11:50:03"/>
    <b v="0"/>
    <n v="1"/>
    <b v="0"/>
    <s v="theater/plays"/>
    <n v="2.0000000000000001E-4"/>
    <n v="1"/>
    <x v="1"/>
    <s v="plays"/>
  </r>
  <r>
    <n v="260"/>
    <x v="2"/>
    <s v="US"/>
    <s v="USD"/>
    <n v="1406913120"/>
    <n v="1404927690"/>
    <x v="3857"/>
    <d v="2014-08-01T12:12:00"/>
    <b v="0"/>
    <n v="4"/>
    <b v="0"/>
    <s v="theater/plays"/>
    <n v="5.1999999999999998E-2"/>
    <n v="65"/>
    <x v="1"/>
    <s v="plays"/>
  </r>
  <r>
    <n v="10"/>
    <x v="2"/>
    <s v="GB"/>
    <s v="GBP"/>
    <n v="1432328400"/>
    <n v="1430734844"/>
    <x v="3858"/>
    <d v="2015-05-22T16:00:00"/>
    <b v="0"/>
    <n v="1"/>
    <b v="0"/>
    <s v="theater/plays"/>
    <n v="0.02"/>
    <n v="10"/>
    <x v="1"/>
    <s v="plays"/>
  </r>
  <r>
    <n v="1"/>
    <x v="2"/>
    <s v="US"/>
    <s v="USD"/>
    <n v="1403730000"/>
    <n v="1401485207"/>
    <x v="3859"/>
    <d v="2014-06-25T16:00:00"/>
    <b v="0"/>
    <n v="1"/>
    <b v="0"/>
    <s v="theater/plays"/>
    <n v="4.0000000000000002E-4"/>
    <n v="1"/>
    <x v="1"/>
    <s v="plays"/>
  </r>
  <r>
    <n v="1060"/>
    <x v="2"/>
    <s v="US"/>
    <s v="USD"/>
    <n v="1407858710"/>
    <n v="1405266710"/>
    <x v="3860"/>
    <d v="2014-08-12T10:51:50"/>
    <b v="0"/>
    <n v="13"/>
    <b v="0"/>
    <s v="theater/plays"/>
    <n v="0.17666666666666667"/>
    <n v="81.538461538461533"/>
    <x v="1"/>
    <s v="plays"/>
  </r>
  <r>
    <n v="100"/>
    <x v="2"/>
    <s v="US"/>
    <s v="USD"/>
    <n v="1415828820"/>
    <n v="1412258977"/>
    <x v="3861"/>
    <d v="2014-11-12T16:47:00"/>
    <b v="0"/>
    <n v="1"/>
    <b v="0"/>
    <s v="theater/plays"/>
    <n v="0.05"/>
    <n v="100"/>
    <x v="1"/>
    <s v="plays"/>
  </r>
  <r>
    <n v="1"/>
    <x v="2"/>
    <s v="US"/>
    <s v="USD"/>
    <n v="1473699540"/>
    <n v="1472451356"/>
    <x v="3862"/>
    <d v="2016-09-12T11:59:00"/>
    <b v="0"/>
    <n v="1"/>
    <b v="0"/>
    <s v="theater/plays"/>
    <n v="1.3333333333333334E-4"/>
    <n v="1"/>
    <x v="1"/>
    <s v="plays"/>
  </r>
  <r>
    <n v="0"/>
    <x v="2"/>
    <s v="US"/>
    <s v="USD"/>
    <n v="1446739905"/>
    <n v="1441552305"/>
    <x v="3863"/>
    <d v="2015-11-05T11:11:45"/>
    <b v="0"/>
    <n v="0"/>
    <b v="0"/>
    <s v="theater/plays"/>
    <n v="0"/>
    <s v="-"/>
    <x v="1"/>
    <s v="plays"/>
  </r>
  <r>
    <n v="60"/>
    <x v="2"/>
    <s v="US"/>
    <s v="USD"/>
    <n v="1447799054"/>
    <n v="1445203454"/>
    <x v="3864"/>
    <d v="2015-11-17T17:24:14"/>
    <b v="0"/>
    <n v="3"/>
    <b v="0"/>
    <s v="theater/plays"/>
    <n v="1.2E-2"/>
    <n v="20"/>
    <x v="1"/>
    <s v="plays"/>
  </r>
  <r>
    <n v="650"/>
    <x v="2"/>
    <s v="CA"/>
    <s v="CAD"/>
    <n v="1409376600"/>
    <n v="1405957098"/>
    <x v="3865"/>
    <d v="2014-08-30T00:30:00"/>
    <b v="0"/>
    <n v="14"/>
    <b v="0"/>
    <s v="theater/plays"/>
    <n v="0.26937422295897223"/>
    <n v="46.428571428571431"/>
    <x v="1"/>
    <s v="plays"/>
  </r>
  <r>
    <n v="11"/>
    <x v="2"/>
    <s v="US"/>
    <s v="USD"/>
    <n v="1458703740"/>
    <n v="1454453021"/>
    <x v="3866"/>
    <d v="2016-03-22T22:29:00"/>
    <b v="0"/>
    <n v="2"/>
    <b v="0"/>
    <s v="theater/plays"/>
    <n v="5.4999999999999997E-3"/>
    <n v="5.5"/>
    <x v="1"/>
    <s v="plays"/>
  </r>
  <r>
    <n v="251"/>
    <x v="2"/>
    <s v="US"/>
    <s v="USD"/>
    <n v="1466278339"/>
    <n v="1463686339"/>
    <x v="3867"/>
    <d v="2016-06-18T14:32:19"/>
    <b v="0"/>
    <n v="5"/>
    <b v="0"/>
    <s v="theater/plays"/>
    <n v="0.1255"/>
    <n v="50.2"/>
    <x v="1"/>
    <s v="plays"/>
  </r>
  <r>
    <n v="10"/>
    <x v="1"/>
    <s v="GB"/>
    <s v="GBP"/>
    <n v="1410191405"/>
    <n v="1408031405"/>
    <x v="3868"/>
    <d v="2014-09-08T10:50:05"/>
    <b v="0"/>
    <n v="1"/>
    <b v="0"/>
    <s v="theater/musical"/>
    <n v="2E-3"/>
    <n v="10"/>
    <x v="1"/>
    <s v="musical"/>
  </r>
  <r>
    <n v="452"/>
    <x v="1"/>
    <s v="US"/>
    <s v="USD"/>
    <n v="1426302660"/>
    <n v="1423761792"/>
    <x v="3869"/>
    <d v="2015-03-13T22:11:00"/>
    <b v="0"/>
    <n v="15"/>
    <b v="0"/>
    <s v="theater/musical"/>
    <n v="3.44748684310884E-2"/>
    <n v="30.133333333333333"/>
    <x v="1"/>
    <s v="musical"/>
  </r>
  <r>
    <n v="1500"/>
    <x v="1"/>
    <s v="US"/>
    <s v="USD"/>
    <n v="1404360478"/>
    <n v="1401768478"/>
    <x v="3870"/>
    <d v="2014-07-02T23:07:58"/>
    <b v="0"/>
    <n v="10"/>
    <b v="0"/>
    <s v="theater/musical"/>
    <n v="0.15"/>
    <n v="150"/>
    <x v="1"/>
    <s v="musical"/>
  </r>
  <r>
    <n v="40"/>
    <x v="1"/>
    <s v="US"/>
    <s v="USD"/>
    <n v="1490809450"/>
    <n v="1485629050"/>
    <x v="3871"/>
    <d v="2017-03-29T12:44:10"/>
    <b v="0"/>
    <n v="3"/>
    <b v="0"/>
    <s v="theater/musical"/>
    <n v="2.6666666666666668E-2"/>
    <n v="13.333333333333334"/>
    <x v="1"/>
    <s v="musical"/>
  </r>
  <r>
    <n v="0"/>
    <x v="1"/>
    <s v="US"/>
    <s v="USD"/>
    <n v="1439522996"/>
    <n v="1435202996"/>
    <x v="3872"/>
    <d v="2015-08-13T22:29:56"/>
    <b v="0"/>
    <n v="0"/>
    <b v="0"/>
    <s v="theater/musical"/>
    <n v="0"/>
    <s v="-"/>
    <x v="1"/>
    <s v="musical"/>
  </r>
  <r>
    <n v="0"/>
    <x v="1"/>
    <s v="US"/>
    <s v="USD"/>
    <n v="1444322535"/>
    <n v="1441730535"/>
    <x v="3873"/>
    <d v="2015-10-08T11:42:15"/>
    <b v="0"/>
    <n v="0"/>
    <b v="0"/>
    <s v="theater/musical"/>
    <n v="0"/>
    <s v="-"/>
    <x v="1"/>
    <s v="musical"/>
  </r>
  <r>
    <n v="0"/>
    <x v="1"/>
    <s v="NZ"/>
    <s v="NZD"/>
    <n v="1422061200"/>
    <n v="1420244622"/>
    <x v="3874"/>
    <d v="2015-01-23T20:00:00"/>
    <b v="0"/>
    <n v="0"/>
    <b v="0"/>
    <s v="theater/musical"/>
    <n v="0"/>
    <s v="-"/>
    <x v="1"/>
    <s v="musical"/>
  </r>
  <r>
    <n v="0"/>
    <x v="1"/>
    <s v="DK"/>
    <s v="DKK"/>
    <n v="1472896800"/>
    <n v="1472804365"/>
    <x v="3875"/>
    <d v="2016-09-03T05:00:00"/>
    <b v="0"/>
    <n v="0"/>
    <b v="0"/>
    <s v="theater/musical"/>
    <n v="0"/>
    <s v="-"/>
    <x v="1"/>
    <s v="musical"/>
  </r>
  <r>
    <n v="2059"/>
    <x v="1"/>
    <s v="GB"/>
    <s v="GBP"/>
    <n v="1454425128"/>
    <n v="1451833128"/>
    <x v="3876"/>
    <d v="2016-02-02T09:58:48"/>
    <b v="0"/>
    <n v="46"/>
    <b v="0"/>
    <s v="theater/musical"/>
    <n v="0.52794871794871789"/>
    <n v="44.760869565217391"/>
    <x v="1"/>
    <s v="musical"/>
  </r>
  <r>
    <n v="1241"/>
    <x v="1"/>
    <s v="US"/>
    <s v="USD"/>
    <n v="1481213752"/>
    <n v="1478621752"/>
    <x v="3877"/>
    <d v="2016-12-08T11:15:52"/>
    <b v="0"/>
    <n v="14"/>
    <b v="0"/>
    <s v="theater/musical"/>
    <n v="4.9639999999999997E-2"/>
    <n v="88.642857142857139"/>
    <x v="1"/>
    <s v="musical"/>
  </r>
  <r>
    <n v="10"/>
    <x v="1"/>
    <s v="US"/>
    <s v="USD"/>
    <n v="1435636740"/>
    <n v="1433014746"/>
    <x v="3878"/>
    <d v="2015-06-29T22:59:00"/>
    <b v="0"/>
    <n v="1"/>
    <b v="0"/>
    <s v="theater/musical"/>
    <n v="5.5555555555555556E-4"/>
    <n v="10"/>
    <x v="1"/>
    <s v="musical"/>
  </r>
  <r>
    <n v="0"/>
    <x v="1"/>
    <s v="GB"/>
    <s v="GBP"/>
    <n v="1422218396"/>
    <n v="1419626396"/>
    <x v="3879"/>
    <d v="2015-01-25T15:39:56"/>
    <b v="0"/>
    <n v="0"/>
    <b v="0"/>
    <s v="theater/musical"/>
    <n v="0"/>
    <s v="-"/>
    <x v="1"/>
    <s v="musical"/>
  </r>
  <r>
    <n v="980"/>
    <x v="1"/>
    <s v="GB"/>
    <s v="GBP"/>
    <n v="1406761200"/>
    <n v="1403724820"/>
    <x v="3880"/>
    <d v="2014-07-30T18:00:00"/>
    <b v="0"/>
    <n v="17"/>
    <b v="0"/>
    <s v="theater/musical"/>
    <n v="0.13066666666666665"/>
    <n v="57.647058823529413"/>
    <x v="1"/>
    <s v="musical"/>
  </r>
  <r>
    <n v="25"/>
    <x v="1"/>
    <s v="US"/>
    <s v="USD"/>
    <n v="1487550399"/>
    <n v="1484958399"/>
    <x v="3881"/>
    <d v="2017-02-19T19:26:39"/>
    <b v="0"/>
    <n v="1"/>
    <b v="0"/>
    <s v="theater/musical"/>
    <n v="0.05"/>
    <n v="25"/>
    <x v="1"/>
    <s v="musical"/>
  </r>
  <r>
    <n v="0"/>
    <x v="1"/>
    <s v="AU"/>
    <s v="AUD"/>
    <n v="1454281380"/>
    <n v="1451950570"/>
    <x v="3882"/>
    <d v="2016-01-31T18:03:00"/>
    <b v="0"/>
    <n v="0"/>
    <b v="0"/>
    <s v="theater/musical"/>
    <n v="0"/>
    <s v="-"/>
    <x v="1"/>
    <s v="musical"/>
  </r>
  <r>
    <n v="0"/>
    <x v="1"/>
    <s v="GB"/>
    <s v="GBP"/>
    <n v="1409668069"/>
    <n v="1407076069"/>
    <x v="3883"/>
    <d v="2014-09-02T09:27:49"/>
    <b v="0"/>
    <n v="0"/>
    <b v="0"/>
    <s v="theater/musical"/>
    <n v="0"/>
    <s v="-"/>
    <x v="1"/>
    <s v="musical"/>
  </r>
  <r>
    <n v="0"/>
    <x v="1"/>
    <s v="US"/>
    <s v="USD"/>
    <n v="1427479192"/>
    <n v="1425322792"/>
    <x v="3884"/>
    <d v="2015-03-27T12:59:52"/>
    <b v="0"/>
    <n v="0"/>
    <b v="0"/>
    <s v="theater/musical"/>
    <n v="0"/>
    <s v="-"/>
    <x v="1"/>
    <s v="musical"/>
  </r>
  <r>
    <n v="0"/>
    <x v="1"/>
    <s v="US"/>
    <s v="USD"/>
    <n v="1462834191"/>
    <n v="1460242191"/>
    <x v="3885"/>
    <d v="2016-05-09T17:49:51"/>
    <b v="0"/>
    <n v="0"/>
    <b v="0"/>
    <s v="theater/musical"/>
    <n v="0"/>
    <s v="-"/>
    <x v="1"/>
    <s v="musical"/>
  </r>
  <r>
    <n v="0"/>
    <x v="1"/>
    <s v="AU"/>
    <s v="AUD"/>
    <n v="1418275702"/>
    <n v="1415683702"/>
    <x v="3886"/>
    <d v="2014-12-11T00:28:22"/>
    <b v="0"/>
    <n v="0"/>
    <b v="0"/>
    <s v="theater/musical"/>
    <n v="0"/>
    <s v="-"/>
    <x v="1"/>
    <s v="musical"/>
  </r>
  <r>
    <n v="35"/>
    <x v="1"/>
    <s v="US"/>
    <s v="USD"/>
    <n v="1430517600"/>
    <n v="1426538129"/>
    <x v="3887"/>
    <d v="2015-05-01T17:00:00"/>
    <b v="0"/>
    <n v="2"/>
    <b v="0"/>
    <s v="theater/musical"/>
    <n v="1.7500000000000002E-2"/>
    <n v="17.5"/>
    <x v="1"/>
    <s v="musical"/>
  </r>
  <r>
    <n v="542"/>
    <x v="2"/>
    <s v="GB"/>
    <s v="GBP"/>
    <n v="1488114358"/>
    <n v="1485522358"/>
    <x v="3888"/>
    <d v="2017-02-26T08:05:58"/>
    <b v="0"/>
    <n v="14"/>
    <b v="0"/>
    <s v="theater/plays"/>
    <n v="0.27100000000000002"/>
    <n v="38.714285714285715"/>
    <x v="1"/>
    <s v="plays"/>
  </r>
  <r>
    <n v="118"/>
    <x v="2"/>
    <s v="US"/>
    <s v="USD"/>
    <n v="1420413960"/>
    <n v="1417651630"/>
    <x v="3889"/>
    <d v="2015-01-04T18:26:00"/>
    <b v="0"/>
    <n v="9"/>
    <b v="0"/>
    <s v="theater/plays"/>
    <n v="1.4749999999999999E-2"/>
    <n v="13.111111111111111"/>
    <x v="1"/>
    <s v="plays"/>
  </r>
  <r>
    <n v="2524"/>
    <x v="2"/>
    <s v="US"/>
    <s v="USD"/>
    <n v="1439662344"/>
    <n v="1434478344"/>
    <x v="3890"/>
    <d v="2015-08-15T13:12:24"/>
    <b v="0"/>
    <n v="8"/>
    <b v="0"/>
    <s v="theater/plays"/>
    <n v="0.16826666666666668"/>
    <n v="315.5"/>
    <x v="1"/>
    <s v="plays"/>
  </r>
  <r>
    <n v="260"/>
    <x v="2"/>
    <s v="US"/>
    <s v="USD"/>
    <n v="1427086740"/>
    <n v="1424488244"/>
    <x v="3891"/>
    <d v="2015-03-22T23:59:00"/>
    <b v="0"/>
    <n v="7"/>
    <b v="0"/>
    <s v="theater/plays"/>
    <n v="0.32500000000000001"/>
    <n v="37.142857142857146"/>
    <x v="1"/>
    <s v="plays"/>
  </r>
  <r>
    <n v="0"/>
    <x v="2"/>
    <s v="US"/>
    <s v="USD"/>
    <n v="1408863600"/>
    <n v="1408203557"/>
    <x v="3892"/>
    <d v="2014-08-24T02:00:00"/>
    <b v="0"/>
    <n v="0"/>
    <b v="0"/>
    <s v="theater/plays"/>
    <n v="0"/>
    <s v="-"/>
    <x v="1"/>
    <s v="plays"/>
  </r>
  <r>
    <n v="10775"/>
    <x v="2"/>
    <s v="US"/>
    <s v="USD"/>
    <n v="1404194400"/>
    <n v="1400600840"/>
    <x v="3893"/>
    <d v="2014-07-01T01:00:00"/>
    <b v="0"/>
    <n v="84"/>
    <b v="0"/>
    <s v="theater/plays"/>
    <n v="0.2155"/>
    <n v="128.27380952380952"/>
    <x v="1"/>
    <s v="plays"/>
  </r>
  <r>
    <n v="520"/>
    <x v="2"/>
    <s v="US"/>
    <s v="USD"/>
    <n v="1481000340"/>
    <n v="1478386812"/>
    <x v="3894"/>
    <d v="2016-12-05T23:59:00"/>
    <b v="0"/>
    <n v="11"/>
    <b v="0"/>
    <s v="theater/plays"/>
    <n v="3.4666666666666665E-2"/>
    <n v="47.272727272727273"/>
    <x v="1"/>
    <s v="plays"/>
  </r>
  <r>
    <n v="50"/>
    <x v="2"/>
    <s v="US"/>
    <s v="USD"/>
    <n v="1425103218"/>
    <n v="1422424818"/>
    <x v="3895"/>
    <d v="2015-02-28T01:00:18"/>
    <b v="0"/>
    <n v="1"/>
    <b v="0"/>
    <s v="theater/plays"/>
    <n v="0.05"/>
    <n v="50"/>
    <x v="1"/>
    <s v="plays"/>
  </r>
  <r>
    <n v="170"/>
    <x v="2"/>
    <s v="US"/>
    <s v="USD"/>
    <n v="1402979778"/>
    <n v="1401770178"/>
    <x v="3896"/>
    <d v="2014-06-16T23:36:18"/>
    <b v="0"/>
    <n v="4"/>
    <b v="0"/>
    <s v="theater/plays"/>
    <n v="0.10625"/>
    <n v="42.5"/>
    <x v="1"/>
    <s v="plays"/>
  </r>
  <r>
    <n v="440"/>
    <x v="2"/>
    <s v="NZ"/>
    <s v="NZD"/>
    <n v="1420750683"/>
    <n v="1418158683"/>
    <x v="3897"/>
    <d v="2015-01-08T15:58:03"/>
    <b v="0"/>
    <n v="10"/>
    <b v="0"/>
    <s v="theater/plays"/>
    <n v="0.17599999999999999"/>
    <n v="44"/>
    <x v="1"/>
    <s v="plays"/>
  </r>
  <r>
    <n v="814"/>
    <x v="2"/>
    <s v="GB"/>
    <s v="GBP"/>
    <n v="1439827200"/>
    <n v="1436355270"/>
    <x v="3898"/>
    <d v="2015-08-17T11:00:00"/>
    <b v="0"/>
    <n v="16"/>
    <b v="0"/>
    <s v="theater/plays"/>
    <n v="0.3256"/>
    <n v="50.875"/>
    <x v="1"/>
    <s v="plays"/>
  </r>
  <r>
    <n v="125"/>
    <x v="2"/>
    <s v="US"/>
    <s v="USD"/>
    <n v="1407868561"/>
    <n v="1406140561"/>
    <x v="3899"/>
    <d v="2014-08-12T13:36:01"/>
    <b v="0"/>
    <n v="2"/>
    <b v="0"/>
    <s v="theater/plays"/>
    <n v="1.2500000000000001E-2"/>
    <n v="62.5"/>
    <x v="1"/>
    <s v="plays"/>
  </r>
  <r>
    <n v="135"/>
    <x v="2"/>
    <s v="US"/>
    <s v="USD"/>
    <n v="1433988791"/>
    <n v="1431396791"/>
    <x v="3900"/>
    <d v="2015-06-10T21:13:11"/>
    <b v="0"/>
    <n v="5"/>
    <b v="0"/>
    <s v="theater/plays"/>
    <n v="5.3999999999999999E-2"/>
    <n v="27"/>
    <x v="1"/>
    <s v="plays"/>
  </r>
  <r>
    <n v="25"/>
    <x v="2"/>
    <s v="US"/>
    <s v="USD"/>
    <n v="1450554599"/>
    <n v="1447098599"/>
    <x v="3901"/>
    <d v="2015-12-19T14:49:59"/>
    <b v="0"/>
    <n v="1"/>
    <b v="0"/>
    <s v="theater/plays"/>
    <n v="8.3333333333333332E-3"/>
    <n v="25"/>
    <x v="1"/>
    <s v="plays"/>
  </r>
  <r>
    <n v="1465"/>
    <x v="2"/>
    <s v="GB"/>
    <s v="GBP"/>
    <n v="1479125642"/>
    <n v="1476962042"/>
    <x v="3902"/>
    <d v="2016-11-14T07:14:02"/>
    <b v="0"/>
    <n v="31"/>
    <b v="0"/>
    <s v="theater/plays"/>
    <n v="0.48833333333333334"/>
    <n v="47.258064516129032"/>
    <x v="1"/>
    <s v="plays"/>
  </r>
  <r>
    <n v="0"/>
    <x v="2"/>
    <s v="US"/>
    <s v="USD"/>
    <n v="1439581080"/>
    <n v="1435709765"/>
    <x v="3903"/>
    <d v="2015-08-14T14:38:00"/>
    <b v="0"/>
    <n v="0"/>
    <b v="0"/>
    <s v="theater/plays"/>
    <n v="0"/>
    <s v="-"/>
    <x v="1"/>
    <s v="plays"/>
  </r>
  <r>
    <n v="3"/>
    <x v="2"/>
    <s v="US"/>
    <s v="USD"/>
    <n v="1429074240"/>
    <n v="1427866200"/>
    <x v="3904"/>
    <d v="2015-04-15T00:04:00"/>
    <b v="0"/>
    <n v="2"/>
    <b v="0"/>
    <s v="theater/plays"/>
    <n v="2.9999999999999997E-4"/>
    <n v="1.5"/>
    <x v="1"/>
    <s v="plays"/>
  </r>
  <r>
    <n v="173"/>
    <x v="2"/>
    <s v="GB"/>
    <s v="GBP"/>
    <n v="1434063600"/>
    <n v="1430405903"/>
    <x v="3905"/>
    <d v="2015-06-11T18:00:00"/>
    <b v="0"/>
    <n v="7"/>
    <b v="0"/>
    <s v="theater/plays"/>
    <n v="0.11533333333333333"/>
    <n v="24.714285714285715"/>
    <x v="1"/>
    <s v="plays"/>
  </r>
  <r>
    <n v="1010"/>
    <x v="2"/>
    <s v="GB"/>
    <s v="GBP"/>
    <n v="1435325100"/>
    <n v="1432072893"/>
    <x v="3906"/>
    <d v="2015-06-26T08:25:00"/>
    <b v="0"/>
    <n v="16"/>
    <b v="0"/>
    <s v="theater/plays"/>
    <n v="0.67333333333333334"/>
    <n v="63.125"/>
    <x v="1"/>
    <s v="plays"/>
  </r>
  <r>
    <n v="153"/>
    <x v="2"/>
    <s v="US"/>
    <s v="USD"/>
    <n v="1414354080"/>
    <n v="1411587606"/>
    <x v="3907"/>
    <d v="2014-10-26T15:08:00"/>
    <b v="0"/>
    <n v="4"/>
    <b v="0"/>
    <s v="theater/plays"/>
    <n v="0.153"/>
    <n v="38.25"/>
    <x v="1"/>
    <s v="plays"/>
  </r>
  <r>
    <n v="65"/>
    <x v="2"/>
    <s v="US"/>
    <s v="USD"/>
    <n v="1406603696"/>
    <n v="1405307696"/>
    <x v="3908"/>
    <d v="2014-07-28T22:14:56"/>
    <b v="0"/>
    <n v="4"/>
    <b v="0"/>
    <s v="theater/plays"/>
    <n v="8.666666666666667E-2"/>
    <n v="16.25"/>
    <x v="1"/>
    <s v="plays"/>
  </r>
  <r>
    <n v="135"/>
    <x v="2"/>
    <s v="US"/>
    <s v="USD"/>
    <n v="1410424642"/>
    <n v="1407832642"/>
    <x v="3909"/>
    <d v="2014-09-11T03:37:22"/>
    <b v="0"/>
    <n v="4"/>
    <b v="0"/>
    <s v="theater/plays"/>
    <n v="2.2499999999999998E-3"/>
    <n v="33.75"/>
    <x v="1"/>
    <s v="plays"/>
  </r>
  <r>
    <n v="185"/>
    <x v="2"/>
    <s v="US"/>
    <s v="USD"/>
    <n v="1441649397"/>
    <n v="1439057397"/>
    <x v="3910"/>
    <d v="2015-09-07T13:09:57"/>
    <b v="0"/>
    <n v="3"/>
    <b v="0"/>
    <s v="theater/plays"/>
    <n v="3.0833333333333334E-2"/>
    <n v="61.666666666666664"/>
    <x v="1"/>
    <s v="plays"/>
  </r>
  <r>
    <n v="2993"/>
    <x v="2"/>
    <s v="US"/>
    <s v="USD"/>
    <n v="1417033777"/>
    <n v="1414438177"/>
    <x v="3911"/>
    <d v="2014-11-26T15:29:37"/>
    <b v="0"/>
    <n v="36"/>
    <b v="0"/>
    <s v="theater/plays"/>
    <n v="0.37412499999999999"/>
    <n v="83.138888888888886"/>
    <x v="1"/>
    <s v="plays"/>
  </r>
  <r>
    <n v="1"/>
    <x v="2"/>
    <s v="US"/>
    <s v="USD"/>
    <n v="1429936500"/>
    <n v="1424759330"/>
    <x v="3912"/>
    <d v="2015-04-24T23:35:00"/>
    <b v="0"/>
    <n v="1"/>
    <b v="0"/>
    <s v="theater/plays"/>
    <n v="6.666666666666667E-5"/>
    <n v="1"/>
    <x v="1"/>
    <s v="plays"/>
  </r>
  <r>
    <n v="1000"/>
    <x v="2"/>
    <s v="US"/>
    <s v="USD"/>
    <n v="1448863449"/>
    <n v="1446267849"/>
    <x v="3913"/>
    <d v="2015-11-30T01:04:09"/>
    <b v="0"/>
    <n v="7"/>
    <b v="0"/>
    <s v="theater/plays"/>
    <n v="0.1"/>
    <n v="142.85714285714286"/>
    <x v="1"/>
    <s v="plays"/>
  </r>
  <r>
    <n v="909"/>
    <x v="2"/>
    <s v="GB"/>
    <s v="GBP"/>
    <n v="1431298740"/>
    <n v="1429558756"/>
    <x v="3914"/>
    <d v="2015-05-10T17:59:00"/>
    <b v="0"/>
    <n v="27"/>
    <b v="0"/>
    <s v="theater/plays"/>
    <n v="0.36359999999999998"/>
    <n v="33.666666666666664"/>
    <x v="1"/>
    <s v="plays"/>
  </r>
  <r>
    <n v="5"/>
    <x v="2"/>
    <s v="GB"/>
    <s v="GBP"/>
    <n v="1464824309"/>
    <n v="1462232309"/>
    <x v="3915"/>
    <d v="2016-06-01T18:38:29"/>
    <b v="0"/>
    <n v="1"/>
    <b v="0"/>
    <s v="theater/plays"/>
    <n v="3.3333333333333335E-3"/>
    <n v="5"/>
    <x v="1"/>
    <s v="plays"/>
  </r>
  <r>
    <n v="0"/>
    <x v="2"/>
    <s v="DK"/>
    <s v="DKK"/>
    <n v="1464952752"/>
    <n v="1462360752"/>
    <x v="3916"/>
    <d v="2016-06-03T06:19:12"/>
    <b v="0"/>
    <n v="0"/>
    <b v="0"/>
    <s v="theater/plays"/>
    <n v="0"/>
    <s v="-"/>
    <x v="1"/>
    <s v="plays"/>
  </r>
  <r>
    <n v="10"/>
    <x v="2"/>
    <s v="GB"/>
    <s v="GBP"/>
    <n v="1410439161"/>
    <n v="1407847161"/>
    <x v="3917"/>
    <d v="2014-09-11T07:39:21"/>
    <b v="0"/>
    <n v="1"/>
    <b v="0"/>
    <s v="theater/plays"/>
    <n v="2.8571428571428571E-3"/>
    <n v="10"/>
    <x v="1"/>
    <s v="plays"/>
  </r>
  <r>
    <n v="120"/>
    <x v="2"/>
    <s v="GB"/>
    <s v="GBP"/>
    <n v="1407168000"/>
    <n v="1406131023"/>
    <x v="3918"/>
    <d v="2014-08-04T11:00:00"/>
    <b v="0"/>
    <n v="3"/>
    <b v="0"/>
    <s v="theater/plays"/>
    <n v="2E-3"/>
    <n v="40"/>
    <x v="1"/>
    <s v="plays"/>
  </r>
  <r>
    <n v="90"/>
    <x v="2"/>
    <s v="GB"/>
    <s v="GBP"/>
    <n v="1453075200"/>
    <n v="1450628773"/>
    <x v="3919"/>
    <d v="2016-01-17T19:00:00"/>
    <b v="0"/>
    <n v="3"/>
    <b v="0"/>
    <s v="theater/plays"/>
    <n v="1.7999999999999999E-2"/>
    <n v="30"/>
    <x v="1"/>
    <s v="plays"/>
  </r>
  <r>
    <n v="135"/>
    <x v="2"/>
    <s v="GB"/>
    <s v="GBP"/>
    <n v="1479032260"/>
    <n v="1476436660"/>
    <x v="3920"/>
    <d v="2016-11-13T05:17:40"/>
    <b v="0"/>
    <n v="3"/>
    <b v="0"/>
    <s v="theater/plays"/>
    <n v="5.3999999999999999E-2"/>
    <n v="45"/>
    <x v="1"/>
    <s v="plays"/>
  </r>
  <r>
    <n v="0"/>
    <x v="2"/>
    <s v="GB"/>
    <s v="GBP"/>
    <n v="1414346400"/>
    <n v="1413291655"/>
    <x v="3921"/>
    <d v="2014-10-26T13:00:00"/>
    <b v="0"/>
    <n v="0"/>
    <b v="0"/>
    <s v="theater/plays"/>
    <n v="0"/>
    <s v="-"/>
    <x v="1"/>
    <s v="plays"/>
  </r>
  <r>
    <n v="61"/>
    <x v="2"/>
    <s v="US"/>
    <s v="USD"/>
    <n v="1425337200"/>
    <n v="1421432810"/>
    <x v="3922"/>
    <d v="2015-03-02T18:00:00"/>
    <b v="0"/>
    <n v="6"/>
    <b v="0"/>
    <s v="theater/plays"/>
    <n v="8.1333333333333327E-2"/>
    <n v="10.166666666666666"/>
    <x v="1"/>
    <s v="plays"/>
  </r>
  <r>
    <n v="1384"/>
    <x v="2"/>
    <s v="GB"/>
    <s v="GBP"/>
    <n v="1428622271"/>
    <n v="1426203071"/>
    <x v="3923"/>
    <d v="2015-04-09T18:31:11"/>
    <b v="0"/>
    <n v="17"/>
    <b v="0"/>
    <s v="theater/plays"/>
    <n v="0.12034782608695652"/>
    <n v="81.411764705882348"/>
    <x v="1"/>
    <s v="plays"/>
  </r>
  <r>
    <n v="2290"/>
    <x v="2"/>
    <s v="US"/>
    <s v="USD"/>
    <n v="1403823722"/>
    <n v="1401231722"/>
    <x v="3924"/>
    <d v="2014-06-26T18:02:02"/>
    <b v="0"/>
    <n v="40"/>
    <b v="0"/>
    <s v="theater/plays"/>
    <n v="0.15266666666666667"/>
    <n v="57.25"/>
    <x v="1"/>
    <s v="plays"/>
  </r>
  <r>
    <n v="15"/>
    <x v="2"/>
    <s v="US"/>
    <s v="USD"/>
    <n v="1406753639"/>
    <n v="1404161639"/>
    <x v="3925"/>
    <d v="2014-07-30T15:53:59"/>
    <b v="0"/>
    <n v="3"/>
    <b v="0"/>
    <s v="theater/plays"/>
    <n v="0.1"/>
    <n v="5"/>
    <x v="1"/>
    <s v="plays"/>
  </r>
  <r>
    <n v="15"/>
    <x v="2"/>
    <s v="AU"/>
    <s v="AUD"/>
    <n v="1419645748"/>
    <n v="1417053748"/>
    <x v="3926"/>
    <d v="2014-12-26T21:02:28"/>
    <b v="0"/>
    <n v="1"/>
    <b v="0"/>
    <s v="theater/plays"/>
    <n v="3.0000000000000001E-3"/>
    <n v="15"/>
    <x v="1"/>
    <s v="plays"/>
  </r>
  <r>
    <n v="25"/>
    <x v="2"/>
    <s v="GB"/>
    <s v="GBP"/>
    <n v="1407565504"/>
    <n v="1404973504"/>
    <x v="3927"/>
    <d v="2014-08-09T01:25:04"/>
    <b v="0"/>
    <n v="2"/>
    <b v="0"/>
    <s v="theater/plays"/>
    <n v="0.01"/>
    <n v="12.5"/>
    <x v="1"/>
    <s v="plays"/>
  </r>
  <r>
    <n v="651"/>
    <x v="2"/>
    <s v="US"/>
    <s v="USD"/>
    <n v="1444971540"/>
    <n v="1442593427"/>
    <x v="3928"/>
    <d v="2015-10-15T23:59:00"/>
    <b v="0"/>
    <n v="7"/>
    <b v="0"/>
    <s v="theater/plays"/>
    <n v="0.13020000000000001"/>
    <n v="93"/>
    <x v="1"/>
    <s v="plays"/>
  </r>
  <r>
    <n v="453"/>
    <x v="2"/>
    <s v="US"/>
    <s v="USD"/>
    <n v="1474228265"/>
    <n v="1471636265"/>
    <x v="3929"/>
    <d v="2016-09-18T14:51:05"/>
    <b v="0"/>
    <n v="14"/>
    <b v="0"/>
    <s v="theater/plays"/>
    <n v="2.265E-2"/>
    <n v="32.357142857142854"/>
    <x v="1"/>
    <s v="plays"/>
  </r>
  <r>
    <n v="0"/>
    <x v="2"/>
    <s v="AU"/>
    <s v="AUD"/>
    <n v="1459490400"/>
    <n v="1457078868"/>
    <x v="3930"/>
    <d v="2016-04-01T01:00:00"/>
    <b v="0"/>
    <n v="0"/>
    <b v="0"/>
    <s v="theater/plays"/>
    <n v="0"/>
    <s v="-"/>
    <x v="1"/>
    <s v="plays"/>
  </r>
  <r>
    <n v="0"/>
    <x v="2"/>
    <s v="US"/>
    <s v="USD"/>
    <n v="1441510707"/>
    <n v="1439350707"/>
    <x v="3931"/>
    <d v="2015-09-05T22:38:27"/>
    <b v="0"/>
    <n v="0"/>
    <b v="0"/>
    <s v="theater/plays"/>
    <n v="0"/>
    <s v="-"/>
    <x v="1"/>
    <s v="plays"/>
  </r>
  <r>
    <n v="1"/>
    <x v="2"/>
    <s v="US"/>
    <s v="USD"/>
    <n v="1458097364"/>
    <n v="1455508964"/>
    <x v="3932"/>
    <d v="2016-03-15T22:02:44"/>
    <b v="0"/>
    <n v="1"/>
    <b v="0"/>
    <s v="theater/plays"/>
    <n v="8.3333333333333331E-5"/>
    <n v="1"/>
    <x v="1"/>
    <s v="plays"/>
  </r>
  <r>
    <n v="1102"/>
    <x v="2"/>
    <s v="US"/>
    <s v="USD"/>
    <n v="1468716180"/>
    <n v="1466205262"/>
    <x v="3933"/>
    <d v="2016-07-16T19:43:00"/>
    <b v="0"/>
    <n v="12"/>
    <b v="0"/>
    <s v="theater/plays"/>
    <n v="0.15742857142857142"/>
    <n v="91.833333333333329"/>
    <x v="1"/>
    <s v="plays"/>
  </r>
  <r>
    <n v="550"/>
    <x v="2"/>
    <s v="US"/>
    <s v="USD"/>
    <n v="1443704400"/>
    <n v="1439827639"/>
    <x v="3934"/>
    <d v="2015-10-01T08:00:00"/>
    <b v="0"/>
    <n v="12"/>
    <b v="0"/>
    <s v="theater/plays"/>
    <n v="0.11"/>
    <n v="45.833333333333336"/>
    <x v="1"/>
    <s v="plays"/>
  </r>
  <r>
    <n v="1315"/>
    <x v="2"/>
    <s v="GB"/>
    <s v="GBP"/>
    <n v="1443973546"/>
    <n v="1438789546"/>
    <x v="3935"/>
    <d v="2015-10-04T10:45:46"/>
    <b v="0"/>
    <n v="23"/>
    <b v="0"/>
    <s v="theater/plays"/>
    <n v="0.43833333333333335"/>
    <n v="57.173913043478258"/>
    <x v="1"/>
    <s v="plays"/>
  </r>
  <r>
    <n v="0"/>
    <x v="2"/>
    <s v="US"/>
    <s v="USD"/>
    <n v="1480576720"/>
    <n v="1477981120"/>
    <x v="3936"/>
    <d v="2016-12-01T02:18:40"/>
    <b v="0"/>
    <n v="0"/>
    <b v="0"/>
    <s v="theater/plays"/>
    <n v="0"/>
    <s v="-"/>
    <x v="1"/>
    <s v="plays"/>
  </r>
  <r>
    <n v="2485"/>
    <x v="2"/>
    <s v="US"/>
    <s v="USD"/>
    <n v="1468249760"/>
    <n v="1465830560"/>
    <x v="3937"/>
    <d v="2016-07-11T10:09:20"/>
    <b v="0"/>
    <n v="10"/>
    <b v="0"/>
    <s v="theater/plays"/>
    <n v="0.86135181975736563"/>
    <n v="248.5"/>
    <x v="1"/>
    <s v="plays"/>
  </r>
  <r>
    <n v="397"/>
    <x v="2"/>
    <s v="US"/>
    <s v="USD"/>
    <n v="1435441454"/>
    <n v="1432763054"/>
    <x v="3938"/>
    <d v="2015-06-27T16:44:14"/>
    <b v="0"/>
    <n v="5"/>
    <b v="0"/>
    <s v="theater/plays"/>
    <n v="0.12196620583717357"/>
    <n v="79.400000000000006"/>
    <x v="1"/>
    <s v="plays"/>
  </r>
  <r>
    <n v="5"/>
    <x v="2"/>
    <s v="AU"/>
    <s v="AUD"/>
    <n v="1412656200"/>
    <n v="1412328979"/>
    <x v="3939"/>
    <d v="2014-10-06T23:30:00"/>
    <b v="0"/>
    <n v="1"/>
    <b v="0"/>
    <s v="theater/plays"/>
    <n v="1E-3"/>
    <n v="5"/>
    <x v="1"/>
    <s v="plays"/>
  </r>
  <r>
    <n v="11"/>
    <x v="2"/>
    <s v="US"/>
    <s v="USD"/>
    <n v="1420199351"/>
    <n v="1416311351"/>
    <x v="3940"/>
    <d v="2015-01-02T06:49:11"/>
    <b v="0"/>
    <n v="2"/>
    <b v="0"/>
    <s v="theater/plays"/>
    <n v="2.2000000000000001E-3"/>
    <n v="5.5"/>
    <x v="1"/>
    <s v="plays"/>
  </r>
  <r>
    <n v="50"/>
    <x v="2"/>
    <s v="US"/>
    <s v="USD"/>
    <n v="1416877200"/>
    <n v="1414505137"/>
    <x v="3941"/>
    <d v="2014-11-24T20:00:00"/>
    <b v="0"/>
    <n v="2"/>
    <b v="0"/>
    <s v="theater/plays"/>
    <n v="9.0909090909090905E-3"/>
    <n v="25"/>
    <x v="1"/>
    <s v="plays"/>
  </r>
  <r>
    <n v="0"/>
    <x v="2"/>
    <s v="US"/>
    <s v="USD"/>
    <n v="1434490914"/>
    <n v="1429306914"/>
    <x v="3942"/>
    <d v="2015-06-16T16:41:54"/>
    <b v="0"/>
    <n v="0"/>
    <b v="0"/>
    <s v="theater/plays"/>
    <n v="0"/>
    <s v="-"/>
    <x v="1"/>
    <s v="plays"/>
  </r>
  <r>
    <n v="1782"/>
    <x v="2"/>
    <s v="US"/>
    <s v="USD"/>
    <n v="1446483000"/>
    <n v="1443811268"/>
    <x v="3943"/>
    <d v="2015-11-02T11:50:00"/>
    <b v="0"/>
    <n v="13"/>
    <b v="0"/>
    <s v="theater/plays"/>
    <n v="0.35639999999999999"/>
    <n v="137.07692307692307"/>
    <x v="1"/>
    <s v="plays"/>
  </r>
  <r>
    <n v="0"/>
    <x v="2"/>
    <s v="US"/>
    <s v="USD"/>
    <n v="1440690875"/>
    <n v="1438098875"/>
    <x v="3944"/>
    <d v="2015-08-27T10:54:35"/>
    <b v="0"/>
    <n v="0"/>
    <b v="0"/>
    <s v="theater/plays"/>
    <n v="0"/>
    <s v="-"/>
    <x v="1"/>
    <s v="plays"/>
  </r>
  <r>
    <n v="5"/>
    <x v="2"/>
    <s v="US"/>
    <s v="USD"/>
    <n v="1431717268"/>
    <n v="1429125268"/>
    <x v="3945"/>
    <d v="2015-05-15T14:14:28"/>
    <b v="0"/>
    <n v="1"/>
    <b v="0"/>
    <s v="theater/plays"/>
    <n v="2.5000000000000001E-3"/>
    <n v="5"/>
    <x v="1"/>
    <s v="plays"/>
  </r>
  <r>
    <n v="195"/>
    <x v="2"/>
    <s v="US"/>
    <s v="USD"/>
    <n v="1425110400"/>
    <n v="1422388822"/>
    <x v="3946"/>
    <d v="2015-02-28T03:00:00"/>
    <b v="0"/>
    <n v="5"/>
    <b v="0"/>
    <s v="theater/plays"/>
    <n v="3.2500000000000001E-2"/>
    <n v="39"/>
    <x v="1"/>
    <s v="plays"/>
  </r>
  <r>
    <n v="101"/>
    <x v="2"/>
    <s v="US"/>
    <s v="USD"/>
    <n v="1475378744"/>
    <n v="1472786744"/>
    <x v="3947"/>
    <d v="2016-10-01T22:25:44"/>
    <b v="0"/>
    <n v="2"/>
    <b v="0"/>
    <s v="theater/plays"/>
    <n v="3.3666666666666664E-2"/>
    <n v="50.5"/>
    <x v="1"/>
    <s v="plays"/>
  </r>
  <r>
    <n v="0"/>
    <x v="2"/>
    <s v="AU"/>
    <s v="AUD"/>
    <n v="1410076123"/>
    <n v="1404892123"/>
    <x v="3948"/>
    <d v="2014-09-07T02:48:43"/>
    <b v="0"/>
    <n v="0"/>
    <b v="0"/>
    <s v="theater/plays"/>
    <n v="0"/>
    <s v="-"/>
    <x v="1"/>
    <s v="plays"/>
  </r>
  <r>
    <n v="1577"/>
    <x v="2"/>
    <s v="AU"/>
    <s v="AUD"/>
    <n v="1423623221"/>
    <n v="1421031221"/>
    <x v="3949"/>
    <d v="2015-02-10T21:53:41"/>
    <b v="0"/>
    <n v="32"/>
    <b v="0"/>
    <s v="theater/plays"/>
    <n v="0.15770000000000001"/>
    <n v="49.28125"/>
    <x v="1"/>
    <s v="plays"/>
  </r>
  <r>
    <n v="25"/>
    <x v="2"/>
    <s v="US"/>
    <s v="USD"/>
    <n v="1460140500"/>
    <n v="1457628680"/>
    <x v="3950"/>
    <d v="2016-04-08T13:35:00"/>
    <b v="0"/>
    <n v="1"/>
    <b v="0"/>
    <s v="theater/plays"/>
    <n v="6.2500000000000003E-3"/>
    <n v="25"/>
    <x v="1"/>
    <s v="plays"/>
  </r>
  <r>
    <n v="1"/>
    <x v="2"/>
    <s v="IE"/>
    <s v="EUR"/>
    <n v="1462301342"/>
    <n v="1457120942"/>
    <x v="3951"/>
    <d v="2016-05-03T13:49:02"/>
    <b v="0"/>
    <n v="1"/>
    <b v="0"/>
    <s v="theater/plays"/>
    <n v="5.0000000000000004E-6"/>
    <n v="1"/>
    <x v="1"/>
    <s v="plays"/>
  </r>
  <r>
    <n v="25"/>
    <x v="2"/>
    <s v="US"/>
    <s v="USD"/>
    <n v="1445885890"/>
    <n v="1440701890"/>
    <x v="3952"/>
    <d v="2015-10-26T13:58:10"/>
    <b v="0"/>
    <n v="1"/>
    <b v="0"/>
    <s v="theater/plays"/>
    <n v="9.6153846153846159E-4"/>
    <n v="25"/>
    <x v="1"/>
    <s v="plays"/>
  </r>
  <r>
    <n v="0"/>
    <x v="2"/>
    <s v="US"/>
    <s v="USD"/>
    <n v="1469834940"/>
    <n v="1467162586"/>
    <x v="3953"/>
    <d v="2016-07-29T18:29:00"/>
    <b v="0"/>
    <n v="0"/>
    <b v="0"/>
    <s v="theater/plays"/>
    <n v="0"/>
    <s v="-"/>
    <x v="1"/>
    <s v="plays"/>
  </r>
  <r>
    <n v="0"/>
    <x v="2"/>
    <s v="CA"/>
    <s v="CAD"/>
    <n v="1405352264"/>
    <n v="1400168264"/>
    <x v="3954"/>
    <d v="2014-07-14T10:37:44"/>
    <b v="0"/>
    <n v="0"/>
    <b v="0"/>
    <s v="theater/plays"/>
    <n v="0"/>
    <s v="-"/>
    <x v="1"/>
    <s v="plays"/>
  </r>
  <r>
    <n v="425"/>
    <x v="2"/>
    <s v="US"/>
    <s v="USD"/>
    <n v="1448745741"/>
    <n v="1446150141"/>
    <x v="3955"/>
    <d v="2015-11-28T16:22:21"/>
    <b v="0"/>
    <n v="8"/>
    <b v="0"/>
    <s v="theater/plays"/>
    <n v="0.24285714285714285"/>
    <n v="53.125"/>
    <x v="1"/>
    <s v="plays"/>
  </r>
  <r>
    <n v="0"/>
    <x v="2"/>
    <s v="US"/>
    <s v="USD"/>
    <n v="1461543600"/>
    <n v="1459203727"/>
    <x v="3956"/>
    <d v="2016-04-24T19:20:00"/>
    <b v="0"/>
    <n v="0"/>
    <b v="0"/>
    <s v="theater/plays"/>
    <n v="0"/>
    <s v="-"/>
    <x v="1"/>
    <s v="plays"/>
  </r>
  <r>
    <n v="7"/>
    <x v="2"/>
    <s v="US"/>
    <s v="USD"/>
    <n v="1468020354"/>
    <n v="1464045954"/>
    <x v="3957"/>
    <d v="2016-07-08T18:25:54"/>
    <b v="0"/>
    <n v="1"/>
    <b v="0"/>
    <s v="theater/plays"/>
    <n v="2.5000000000000001E-4"/>
    <n v="7"/>
    <x v="1"/>
    <s v="plays"/>
  </r>
  <r>
    <n v="641"/>
    <x v="2"/>
    <s v="US"/>
    <s v="USD"/>
    <n v="1406988000"/>
    <n v="1403822912"/>
    <x v="3958"/>
    <d v="2014-08-02T09:00:00"/>
    <b v="0"/>
    <n v="16"/>
    <b v="0"/>
    <s v="theater/plays"/>
    <n v="0.32050000000000001"/>
    <n v="40.0625"/>
    <x v="1"/>
    <s v="plays"/>
  </r>
  <r>
    <n v="292"/>
    <x v="2"/>
    <s v="US"/>
    <s v="USD"/>
    <n v="1411930556"/>
    <n v="1409338556"/>
    <x v="3959"/>
    <d v="2014-09-28T13:55:56"/>
    <b v="0"/>
    <n v="12"/>
    <b v="0"/>
    <s v="theater/plays"/>
    <n v="0.24333333333333335"/>
    <n v="24.333333333333332"/>
    <x v="1"/>
    <s v="plays"/>
  </r>
  <r>
    <n v="45"/>
    <x v="2"/>
    <s v="US"/>
    <s v="USD"/>
    <n v="1451852256"/>
    <n v="1449260256"/>
    <x v="3960"/>
    <d v="2016-01-03T15:17:36"/>
    <b v="0"/>
    <n v="4"/>
    <b v="0"/>
    <s v="theater/plays"/>
    <n v="1.4999999999999999E-2"/>
    <n v="11.25"/>
    <x v="1"/>
    <s v="plays"/>
  </r>
  <r>
    <n v="21"/>
    <x v="2"/>
    <s v="GB"/>
    <s v="GBP"/>
    <n v="1399584210"/>
    <n v="1397683410"/>
    <x v="3961"/>
    <d v="2014-05-08T16:23:30"/>
    <b v="0"/>
    <n v="2"/>
    <b v="0"/>
    <s v="theater/plays"/>
    <n v="4.1999999999999997E-3"/>
    <n v="10.5"/>
    <x v="1"/>
    <s v="plays"/>
  </r>
  <r>
    <n v="45"/>
    <x v="2"/>
    <s v="GB"/>
    <s v="GBP"/>
    <n v="1448722494"/>
    <n v="1446562494"/>
    <x v="3962"/>
    <d v="2015-11-28T09:54:54"/>
    <b v="0"/>
    <n v="3"/>
    <b v="0"/>
    <s v="theater/plays"/>
    <n v="3.214285714285714E-2"/>
    <n v="15"/>
    <x v="1"/>
    <s v="plays"/>
  </r>
  <r>
    <n v="0"/>
    <x v="2"/>
    <s v="CA"/>
    <s v="CAD"/>
    <n v="1447821717"/>
    <n v="1445226117"/>
    <x v="3963"/>
    <d v="2015-11-17T23:41:57"/>
    <b v="0"/>
    <n v="0"/>
    <b v="0"/>
    <s v="theater/plays"/>
    <n v="0"/>
    <s v="-"/>
    <x v="1"/>
    <s v="plays"/>
  </r>
  <r>
    <n v="126"/>
    <x v="2"/>
    <s v="US"/>
    <s v="USD"/>
    <n v="1429460386"/>
    <n v="1424279986"/>
    <x v="3964"/>
    <d v="2015-04-19T11:19:46"/>
    <b v="0"/>
    <n v="3"/>
    <b v="0"/>
    <s v="theater/plays"/>
    <n v="6.3E-2"/>
    <n v="42"/>
    <x v="1"/>
    <s v="plays"/>
  </r>
  <r>
    <n v="285"/>
    <x v="2"/>
    <s v="US"/>
    <s v="USD"/>
    <n v="1460608780"/>
    <n v="1455428380"/>
    <x v="3965"/>
    <d v="2016-04-13T23:39:40"/>
    <b v="0"/>
    <n v="4"/>
    <b v="0"/>
    <s v="theater/plays"/>
    <n v="0.14249999999999999"/>
    <n v="71.25"/>
    <x v="1"/>
    <s v="plays"/>
  </r>
  <r>
    <n v="45"/>
    <x v="2"/>
    <s v="US"/>
    <s v="USD"/>
    <n v="1406170740"/>
    <n v="1402506278"/>
    <x v="3966"/>
    <d v="2014-07-23T21:59:00"/>
    <b v="0"/>
    <n v="2"/>
    <b v="0"/>
    <s v="theater/plays"/>
    <n v="6.0000000000000001E-3"/>
    <n v="22.5"/>
    <x v="1"/>
    <s v="plays"/>
  </r>
  <r>
    <n v="410"/>
    <x v="2"/>
    <s v="US"/>
    <s v="USD"/>
    <n v="1488783507"/>
    <n v="1486191507"/>
    <x v="3967"/>
    <d v="2017-03-06T01:58:27"/>
    <b v="0"/>
    <n v="10"/>
    <b v="0"/>
    <s v="theater/plays"/>
    <n v="0.2411764705882353"/>
    <n v="41"/>
    <x v="1"/>
    <s v="plays"/>
  </r>
  <r>
    <n v="527"/>
    <x v="2"/>
    <s v="US"/>
    <s v="USD"/>
    <n v="1463945673"/>
    <n v="1458761673"/>
    <x v="3968"/>
    <d v="2016-05-22T14:34:33"/>
    <b v="0"/>
    <n v="11"/>
    <b v="0"/>
    <s v="theater/plays"/>
    <n v="0.10539999999999999"/>
    <n v="47.909090909090907"/>
    <x v="1"/>
    <s v="plays"/>
  </r>
  <r>
    <n v="211"/>
    <x v="2"/>
    <s v="US"/>
    <s v="USD"/>
    <n v="1472442900"/>
    <n v="1471638646"/>
    <x v="3969"/>
    <d v="2016-08-28T22:55:00"/>
    <b v="0"/>
    <n v="6"/>
    <b v="0"/>
    <s v="theater/plays"/>
    <n v="7.4690265486725665E-2"/>
    <n v="35.166666666666664"/>
    <x v="1"/>
    <s v="plays"/>
  </r>
  <r>
    <n v="11"/>
    <x v="2"/>
    <s v="US"/>
    <s v="USD"/>
    <n v="1460925811"/>
    <n v="1458333811"/>
    <x v="3970"/>
    <d v="2016-04-17T15:43:31"/>
    <b v="0"/>
    <n v="2"/>
    <b v="0"/>
    <s v="theater/plays"/>
    <n v="7.3333333333333334E-4"/>
    <n v="5.5"/>
    <x v="1"/>
    <s v="plays"/>
  </r>
  <r>
    <n v="136"/>
    <x v="2"/>
    <s v="US"/>
    <s v="USD"/>
    <n v="1405947126"/>
    <n v="1403355126"/>
    <x v="3971"/>
    <d v="2014-07-21T07:52:06"/>
    <b v="0"/>
    <n v="6"/>
    <b v="0"/>
    <s v="theater/plays"/>
    <n v="9.7142857142857135E-3"/>
    <n v="22.666666666666668"/>
    <x v="1"/>
    <s v="plays"/>
  </r>
  <r>
    <n v="211"/>
    <x v="2"/>
    <s v="US"/>
    <s v="USD"/>
    <n v="1423186634"/>
    <n v="1418002634"/>
    <x v="3972"/>
    <d v="2015-02-05T20:37:14"/>
    <b v="0"/>
    <n v="8"/>
    <b v="0"/>
    <s v="theater/plays"/>
    <n v="0.21099999999999999"/>
    <n v="26.375"/>
    <x v="1"/>
    <s v="plays"/>
  </r>
  <r>
    <n v="3905"/>
    <x v="2"/>
    <s v="US"/>
    <s v="USD"/>
    <n v="1462766400"/>
    <n v="1460219110"/>
    <x v="3973"/>
    <d v="2016-05-08T23:00:00"/>
    <b v="0"/>
    <n v="37"/>
    <b v="0"/>
    <s v="theater/plays"/>
    <n v="0.78100000000000003"/>
    <n v="105.54054054054055"/>
    <x v="1"/>
    <s v="plays"/>
  </r>
  <r>
    <n v="320"/>
    <x v="2"/>
    <s v="GB"/>
    <s v="GBP"/>
    <n v="1464872848"/>
    <n v="1462280848"/>
    <x v="3974"/>
    <d v="2016-06-02T08:07:28"/>
    <b v="0"/>
    <n v="11"/>
    <b v="0"/>
    <s v="theater/plays"/>
    <n v="0.32"/>
    <n v="29.09090909090909"/>
    <x v="1"/>
    <s v="plays"/>
  </r>
  <r>
    <n v="0"/>
    <x v="2"/>
    <s v="US"/>
    <s v="USD"/>
    <n v="1468442898"/>
    <n v="1465850898"/>
    <x v="3975"/>
    <d v="2016-07-13T15:48:18"/>
    <b v="0"/>
    <n v="0"/>
    <b v="0"/>
    <s v="theater/plays"/>
    <n v="0"/>
    <s v="-"/>
    <x v="1"/>
    <s v="plays"/>
  </r>
  <r>
    <n v="620"/>
    <x v="2"/>
    <s v="US"/>
    <s v="USD"/>
    <n v="1406876400"/>
    <n v="1405024561"/>
    <x v="3976"/>
    <d v="2014-08-01T02:00:00"/>
    <b v="0"/>
    <n v="10"/>
    <b v="0"/>
    <s v="theater/plays"/>
    <n v="0.47692307692307695"/>
    <n v="62"/>
    <x v="1"/>
    <s v="plays"/>
  </r>
  <r>
    <n v="1305"/>
    <x v="2"/>
    <s v="US"/>
    <s v="USD"/>
    <n v="1469213732"/>
    <n v="1466621732"/>
    <x v="3977"/>
    <d v="2016-07-22T13:55:32"/>
    <b v="0"/>
    <n v="6"/>
    <b v="0"/>
    <s v="theater/plays"/>
    <n v="1.4500000000000001E-2"/>
    <n v="217.5"/>
    <x v="1"/>
    <s v="plays"/>
  </r>
  <r>
    <n v="214"/>
    <x v="2"/>
    <s v="US"/>
    <s v="USD"/>
    <n v="1422717953"/>
    <n v="1417533953"/>
    <x v="3978"/>
    <d v="2015-01-31T10:25:53"/>
    <b v="0"/>
    <n v="8"/>
    <b v="0"/>
    <s v="theater/plays"/>
    <n v="0.107"/>
    <n v="26.75"/>
    <x v="1"/>
    <s v="plays"/>
  </r>
  <r>
    <n v="110"/>
    <x v="2"/>
    <s v="GB"/>
    <s v="GBP"/>
    <n v="1427659200"/>
    <n v="1425678057"/>
    <x v="3979"/>
    <d v="2015-03-29T15:00:00"/>
    <b v="0"/>
    <n v="6"/>
    <b v="0"/>
    <s v="theater/plays"/>
    <n v="1.8333333333333333E-2"/>
    <n v="18.333333333333332"/>
    <x v="1"/>
    <s v="plays"/>
  </r>
  <r>
    <n v="450"/>
    <x v="2"/>
    <s v="US"/>
    <s v="USD"/>
    <n v="1404570147"/>
    <n v="1401978147"/>
    <x v="3980"/>
    <d v="2014-07-05T09:22:27"/>
    <b v="0"/>
    <n v="7"/>
    <b v="0"/>
    <s v="theater/plays"/>
    <n v="0.18"/>
    <n v="64.285714285714292"/>
    <x v="1"/>
    <s v="plays"/>
  </r>
  <r>
    <n v="1225"/>
    <x v="2"/>
    <s v="US"/>
    <s v="USD"/>
    <n v="1468729149"/>
    <n v="1463545149"/>
    <x v="3981"/>
    <d v="2016-07-16T23:19:09"/>
    <b v="0"/>
    <n v="7"/>
    <b v="0"/>
    <s v="theater/plays"/>
    <n v="4.0833333333333333E-2"/>
    <n v="175"/>
    <x v="1"/>
    <s v="plays"/>
  </r>
  <r>
    <n v="170"/>
    <x v="2"/>
    <s v="GB"/>
    <s v="GBP"/>
    <n v="1436297180"/>
    <n v="1431113180"/>
    <x v="3982"/>
    <d v="2015-07-07T14:26:20"/>
    <b v="0"/>
    <n v="5"/>
    <b v="0"/>
    <s v="theater/plays"/>
    <n v="0.2"/>
    <n v="34"/>
    <x v="1"/>
    <s v="plays"/>
  </r>
  <r>
    <n v="3877"/>
    <x v="2"/>
    <s v="US"/>
    <s v="USD"/>
    <n v="1400569140"/>
    <n v="1397854356"/>
    <x v="3983"/>
    <d v="2014-05-20T01:59:00"/>
    <b v="0"/>
    <n v="46"/>
    <b v="0"/>
    <s v="theater/plays"/>
    <n v="0.34802513464991025"/>
    <n v="84.282608695652172"/>
    <x v="1"/>
    <s v="plays"/>
  </r>
  <r>
    <n v="95"/>
    <x v="2"/>
    <s v="GB"/>
    <s v="GBP"/>
    <n v="1415404800"/>
    <n v="1412809644"/>
    <x v="3984"/>
    <d v="2014-11-07T19:00:00"/>
    <b v="0"/>
    <n v="10"/>
    <b v="0"/>
    <s v="theater/plays"/>
    <n v="6.3333333333333339E-2"/>
    <n v="9.5"/>
    <x v="1"/>
    <s v="plays"/>
  </r>
  <r>
    <n v="641"/>
    <x v="2"/>
    <s v="US"/>
    <s v="USD"/>
    <n v="1456002300"/>
    <n v="1454173120"/>
    <x v="3985"/>
    <d v="2016-02-20T16:05:00"/>
    <b v="0"/>
    <n v="19"/>
    <b v="0"/>
    <s v="theater/plays"/>
    <n v="0.32050000000000001"/>
    <n v="33.736842105263158"/>
    <x v="1"/>
    <s v="plays"/>
  </r>
  <r>
    <n v="488"/>
    <x v="2"/>
    <s v="GB"/>
    <s v="GBP"/>
    <n v="1462539840"/>
    <n v="1460034594"/>
    <x v="3986"/>
    <d v="2016-05-06T08:04:00"/>
    <b v="0"/>
    <n v="13"/>
    <b v="0"/>
    <s v="theater/plays"/>
    <n v="9.7600000000000006E-2"/>
    <n v="37.53846153846154"/>
    <x v="1"/>
    <s v="plays"/>
  </r>
  <r>
    <n v="151"/>
    <x v="2"/>
    <s v="GB"/>
    <s v="GBP"/>
    <n v="1400278290"/>
    <n v="1399414290"/>
    <x v="3987"/>
    <d v="2014-05-16T17:11:30"/>
    <b v="0"/>
    <n v="13"/>
    <b v="0"/>
    <s v="theater/plays"/>
    <n v="0.3775"/>
    <n v="11.615384615384615"/>
    <x v="1"/>
    <s v="plays"/>
  </r>
  <r>
    <n v="32"/>
    <x v="2"/>
    <s v="US"/>
    <s v="USD"/>
    <n v="1440813413"/>
    <n v="1439517413"/>
    <x v="3988"/>
    <d v="2015-08-28T20:56:53"/>
    <b v="0"/>
    <n v="4"/>
    <b v="0"/>
    <s v="theater/plays"/>
    <n v="2.1333333333333333E-2"/>
    <n v="8"/>
    <x v="1"/>
    <s v="plays"/>
  </r>
  <r>
    <n v="0"/>
    <x v="2"/>
    <s v="US"/>
    <s v="USD"/>
    <n v="1447009181"/>
    <n v="1444413581"/>
    <x v="3989"/>
    <d v="2015-11-08T13:59:41"/>
    <b v="0"/>
    <n v="0"/>
    <b v="0"/>
    <s v="theater/plays"/>
    <n v="0"/>
    <s v="-"/>
    <x v="1"/>
    <s v="plays"/>
  </r>
  <r>
    <n v="69"/>
    <x v="2"/>
    <s v="GB"/>
    <s v="GBP"/>
    <n v="1456934893"/>
    <n v="1454342893"/>
    <x v="3990"/>
    <d v="2016-03-02T11:08:13"/>
    <b v="0"/>
    <n v="3"/>
    <b v="0"/>
    <s v="theater/plays"/>
    <n v="4.1818181818181817E-2"/>
    <n v="23"/>
    <x v="1"/>
    <s v="plays"/>
  </r>
  <r>
    <n v="100"/>
    <x v="2"/>
    <s v="US"/>
    <s v="USD"/>
    <n v="1433086082"/>
    <n v="1430494082"/>
    <x v="3991"/>
    <d v="2015-05-31T10:28:02"/>
    <b v="0"/>
    <n v="1"/>
    <b v="0"/>
    <s v="theater/plays"/>
    <n v="0.2"/>
    <n v="100"/>
    <x v="1"/>
    <s v="plays"/>
  </r>
  <r>
    <n v="541"/>
    <x v="2"/>
    <s v="US"/>
    <s v="USD"/>
    <n v="1449876859"/>
    <n v="1444689259"/>
    <x v="3992"/>
    <d v="2015-12-11T18:34:19"/>
    <b v="0"/>
    <n v="9"/>
    <b v="0"/>
    <s v="theater/plays"/>
    <n v="5.4100000000000002E-2"/>
    <n v="60.111111111111114"/>
    <x v="1"/>
    <s v="plays"/>
  </r>
  <r>
    <n v="3"/>
    <x v="2"/>
    <s v="US"/>
    <s v="USD"/>
    <n v="1431549912"/>
    <n v="1428957912"/>
    <x v="3993"/>
    <d v="2015-05-13T15:45:12"/>
    <b v="0"/>
    <n v="1"/>
    <b v="0"/>
    <s v="theater/plays"/>
    <n v="6.0000000000000002E-5"/>
    <n v="3"/>
    <x v="1"/>
    <s v="plays"/>
  </r>
  <r>
    <n v="5"/>
    <x v="2"/>
    <s v="US"/>
    <s v="USD"/>
    <n v="1405761690"/>
    <n v="1403169690"/>
    <x v="3994"/>
    <d v="2014-07-19T04:21:30"/>
    <b v="0"/>
    <n v="1"/>
    <b v="0"/>
    <s v="theater/plays"/>
    <n v="2.5000000000000001E-3"/>
    <n v="5"/>
    <x v="1"/>
    <s v="plays"/>
  </r>
  <r>
    <n v="70"/>
    <x v="2"/>
    <s v="GB"/>
    <s v="GBP"/>
    <n v="1423913220"/>
    <n v="1421339077"/>
    <x v="3995"/>
    <d v="2015-02-14T06:27:00"/>
    <b v="0"/>
    <n v="4"/>
    <b v="0"/>
    <s v="theater/plays"/>
    <n v="0.35"/>
    <n v="17.5"/>
    <x v="1"/>
    <s v="plays"/>
  </r>
  <r>
    <n v="497"/>
    <x v="2"/>
    <s v="US"/>
    <s v="USD"/>
    <n v="1416499440"/>
    <n v="1415341464"/>
    <x v="3996"/>
    <d v="2014-11-20T11:04:00"/>
    <b v="0"/>
    <n v="17"/>
    <b v="0"/>
    <s v="theater/plays"/>
    <n v="0.16566666666666666"/>
    <n v="29.235294117647058"/>
    <x v="1"/>
    <s v="plays"/>
  </r>
  <r>
    <n v="0"/>
    <x v="2"/>
    <s v="GB"/>
    <s v="GBP"/>
    <n v="1428222221"/>
    <n v="1425633821"/>
    <x v="3997"/>
    <d v="2015-04-05T03:23:41"/>
    <b v="0"/>
    <n v="0"/>
    <b v="0"/>
    <s v="theater/plays"/>
    <n v="0"/>
    <s v="-"/>
    <x v="1"/>
    <s v="plays"/>
  </r>
  <r>
    <n v="715"/>
    <x v="2"/>
    <s v="US"/>
    <s v="USD"/>
    <n v="1427580426"/>
    <n v="1424992026"/>
    <x v="3998"/>
    <d v="2015-03-28T17:07:06"/>
    <b v="0"/>
    <n v="12"/>
    <b v="0"/>
    <s v="theater/plays"/>
    <n v="0.57199999999999995"/>
    <n v="59.583333333333336"/>
    <x v="1"/>
    <s v="plays"/>
  </r>
  <r>
    <n v="1156"/>
    <x v="2"/>
    <s v="US"/>
    <s v="USD"/>
    <n v="1409514709"/>
    <n v="1406058798"/>
    <x v="3999"/>
    <d v="2014-08-31T14:51:49"/>
    <b v="0"/>
    <n v="14"/>
    <b v="0"/>
    <s v="theater/plays"/>
    <n v="0.16514285714285715"/>
    <n v="82.571428571428569"/>
    <x v="1"/>
    <s v="plays"/>
  </r>
  <r>
    <n v="10"/>
    <x v="2"/>
    <s v="US"/>
    <s v="USD"/>
    <n v="1462631358"/>
    <n v="1457450958"/>
    <x v="4000"/>
    <d v="2016-05-07T09:29:18"/>
    <b v="0"/>
    <n v="1"/>
    <b v="0"/>
    <s v="theater/plays"/>
    <n v="1.25E-3"/>
    <n v="10"/>
    <x v="1"/>
    <s v="plays"/>
  </r>
  <r>
    <n v="453"/>
    <x v="2"/>
    <s v="GB"/>
    <s v="GBP"/>
    <n v="1488394800"/>
    <n v="1486681708"/>
    <x v="4001"/>
    <d v="2017-03-01T14:00:00"/>
    <b v="0"/>
    <n v="14"/>
    <b v="0"/>
    <s v="theater/plays"/>
    <n v="0.3775"/>
    <n v="32.357142857142854"/>
    <x v="1"/>
    <s v="plays"/>
  </r>
  <r>
    <n v="23"/>
    <x v="2"/>
    <s v="US"/>
    <s v="USD"/>
    <n v="1411779761"/>
    <n v="1409187761"/>
    <x v="4002"/>
    <d v="2014-09-26T20:02:41"/>
    <b v="0"/>
    <n v="4"/>
    <b v="0"/>
    <s v="theater/plays"/>
    <n v="1.84E-2"/>
    <n v="5.75"/>
    <x v="1"/>
    <s v="plays"/>
  </r>
  <r>
    <n v="201"/>
    <x v="2"/>
    <s v="US"/>
    <s v="USD"/>
    <n v="1424009147"/>
    <n v="1421417147"/>
    <x v="4003"/>
    <d v="2015-02-15T09:05:47"/>
    <b v="0"/>
    <n v="2"/>
    <b v="0"/>
    <s v="theater/plays"/>
    <n v="0.10050000000000001"/>
    <n v="100.5"/>
    <x v="1"/>
    <s v="plays"/>
  </r>
  <r>
    <n v="1"/>
    <x v="2"/>
    <s v="US"/>
    <s v="USD"/>
    <n v="1412740457"/>
    <n v="1410148457"/>
    <x v="4004"/>
    <d v="2014-10-07T22:54:17"/>
    <b v="0"/>
    <n v="1"/>
    <b v="0"/>
    <s v="theater/plays"/>
    <n v="2E-3"/>
    <n v="1"/>
    <x v="1"/>
    <s v="plays"/>
  </r>
  <r>
    <n v="40"/>
    <x v="2"/>
    <s v="US"/>
    <s v="USD"/>
    <n v="1413832985"/>
    <n v="1408648985"/>
    <x v="4005"/>
    <d v="2014-10-20T14:23:05"/>
    <b v="0"/>
    <n v="2"/>
    <b v="0"/>
    <s v="theater/plays"/>
    <n v="1.3333333333333334E-2"/>
    <n v="20"/>
    <x v="1"/>
    <s v="plays"/>
  </r>
  <r>
    <n v="2"/>
    <x v="2"/>
    <s v="US"/>
    <s v="USD"/>
    <n v="1455647587"/>
    <n v="1453487587"/>
    <x v="4006"/>
    <d v="2016-02-16T13:33:07"/>
    <b v="0"/>
    <n v="1"/>
    <b v="0"/>
    <s v="theater/plays"/>
    <n v="6.666666666666667E-5"/>
    <n v="2"/>
    <x v="1"/>
    <s v="plays"/>
  </r>
  <r>
    <n v="5"/>
    <x v="2"/>
    <s v="US"/>
    <s v="USD"/>
    <n v="1409070480"/>
    <n v="1406572381"/>
    <x v="4007"/>
    <d v="2014-08-26T11:28:00"/>
    <b v="0"/>
    <n v="1"/>
    <b v="0"/>
    <s v="theater/plays"/>
    <n v="2.5000000000000001E-3"/>
    <n v="5"/>
    <x v="1"/>
    <s v="plays"/>
  </r>
  <r>
    <n v="60"/>
    <x v="2"/>
    <s v="GB"/>
    <s v="GBP"/>
    <n v="1437606507"/>
    <n v="1435014507"/>
    <x v="4008"/>
    <d v="2015-07-22T18:08:27"/>
    <b v="0"/>
    <n v="4"/>
    <b v="0"/>
    <s v="theater/plays"/>
    <n v="0.06"/>
    <n v="15"/>
    <x v="1"/>
    <s v="plays"/>
  </r>
  <r>
    <n v="75"/>
    <x v="2"/>
    <s v="GB"/>
    <s v="GBP"/>
    <n v="1410281360"/>
    <n v="1406825360"/>
    <x v="4009"/>
    <d v="2014-09-09T11:49:20"/>
    <b v="0"/>
    <n v="3"/>
    <b v="0"/>
    <s v="theater/plays"/>
    <n v="3.8860103626943004E-2"/>
    <n v="25"/>
    <x v="1"/>
    <s v="plays"/>
  </r>
  <r>
    <n v="1742"/>
    <x v="2"/>
    <s v="US"/>
    <s v="USD"/>
    <n v="1414348166"/>
    <n v="1412879366"/>
    <x v="4010"/>
    <d v="2014-10-26T13:29:26"/>
    <b v="0"/>
    <n v="38"/>
    <b v="0"/>
    <s v="theater/plays"/>
    <n v="0.24194444444444443"/>
    <n v="45.842105263157897"/>
    <x v="1"/>
    <s v="plays"/>
  </r>
  <r>
    <n v="19"/>
    <x v="2"/>
    <s v="GB"/>
    <s v="GBP"/>
    <n v="1422450278"/>
    <n v="1419858278"/>
    <x v="4011"/>
    <d v="2015-01-28T08:04:38"/>
    <b v="0"/>
    <n v="4"/>
    <b v="0"/>
    <s v="theater/plays"/>
    <n v="7.5999999999999998E-2"/>
    <n v="4.75"/>
    <x v="1"/>
    <s v="plays"/>
  </r>
  <r>
    <n v="0"/>
    <x v="2"/>
    <s v="GB"/>
    <s v="GBP"/>
    <n v="1430571849"/>
    <n v="1427979849"/>
    <x v="4012"/>
    <d v="2015-05-02T08:04:09"/>
    <b v="0"/>
    <n v="0"/>
    <b v="0"/>
    <s v="theater/plays"/>
    <n v="0"/>
    <s v="-"/>
    <x v="1"/>
    <s v="plays"/>
  </r>
  <r>
    <n v="26"/>
    <x v="2"/>
    <s v="US"/>
    <s v="USD"/>
    <n v="1424070823"/>
    <n v="1421478823"/>
    <x v="4013"/>
    <d v="2015-02-16T02:13:43"/>
    <b v="0"/>
    <n v="2"/>
    <b v="0"/>
    <s v="theater/plays"/>
    <n v="1.2999999999999999E-2"/>
    <n v="13"/>
    <x v="1"/>
    <s v="plays"/>
  </r>
  <r>
    <n v="0"/>
    <x v="2"/>
    <s v="US"/>
    <s v="USD"/>
    <n v="1457157269"/>
    <n v="1455861269"/>
    <x v="4014"/>
    <d v="2016-03-05T00:54:29"/>
    <b v="0"/>
    <n v="0"/>
    <b v="0"/>
    <s v="theater/plays"/>
    <n v="0"/>
    <s v="-"/>
    <x v="1"/>
    <s v="plays"/>
  </r>
  <r>
    <n v="1"/>
    <x v="2"/>
    <s v="US"/>
    <s v="USD"/>
    <n v="1437331463"/>
    <n v="1434739463"/>
    <x v="4015"/>
    <d v="2015-07-19T13:44:23"/>
    <b v="0"/>
    <n v="1"/>
    <b v="0"/>
    <s v="theater/plays"/>
    <n v="1.4285714285714287E-4"/>
    <n v="1"/>
    <x v="1"/>
    <s v="plays"/>
  </r>
  <r>
    <n v="70"/>
    <x v="2"/>
    <s v="GB"/>
    <s v="GBP"/>
    <n v="1410987400"/>
    <n v="1408395400"/>
    <x v="4016"/>
    <d v="2014-09-17T15:56:40"/>
    <b v="0"/>
    <n v="7"/>
    <b v="0"/>
    <s v="theater/plays"/>
    <n v="0.14000000000000001"/>
    <n v="10"/>
    <x v="1"/>
    <s v="plays"/>
  </r>
  <r>
    <n v="105"/>
    <x v="2"/>
    <s v="US"/>
    <s v="USD"/>
    <n v="1409846874"/>
    <n v="1407254874"/>
    <x v="4017"/>
    <d v="2014-09-04T11:07:54"/>
    <b v="0"/>
    <n v="2"/>
    <b v="0"/>
    <s v="theater/plays"/>
    <n v="1.0500000000000001E-2"/>
    <n v="52.5"/>
    <x v="1"/>
    <s v="plays"/>
  </r>
  <r>
    <n v="130"/>
    <x v="2"/>
    <s v="GB"/>
    <s v="GBP"/>
    <n v="1475877108"/>
    <n v="1473285108"/>
    <x v="4018"/>
    <d v="2016-10-07T16:51:48"/>
    <b v="0"/>
    <n v="4"/>
    <b v="0"/>
    <s v="theater/plays"/>
    <n v="8.666666666666667E-2"/>
    <n v="32.5"/>
    <x v="1"/>
    <s v="plays"/>
  </r>
  <r>
    <n v="29"/>
    <x v="2"/>
    <s v="US"/>
    <s v="USD"/>
    <n v="1460737680"/>
    <n v="1455725596"/>
    <x v="4019"/>
    <d v="2016-04-15T11:28:00"/>
    <b v="0"/>
    <n v="4"/>
    <b v="0"/>
    <s v="theater/plays"/>
    <n v="8.2857142857142851E-3"/>
    <n v="7.25"/>
    <x v="1"/>
    <s v="plays"/>
  </r>
  <r>
    <n v="100"/>
    <x v="2"/>
    <s v="US"/>
    <s v="USD"/>
    <n v="1427168099"/>
    <n v="1424579699"/>
    <x v="4020"/>
    <d v="2015-03-23T22:34:59"/>
    <b v="0"/>
    <n v="3"/>
    <b v="0"/>
    <s v="theater/plays"/>
    <n v="0.16666666666666666"/>
    <n v="33.333333333333336"/>
    <x v="1"/>
    <s v="plays"/>
  </r>
  <r>
    <n v="125"/>
    <x v="2"/>
    <s v="US"/>
    <s v="USD"/>
    <n v="1414360358"/>
    <n v="1409176358"/>
    <x v="4021"/>
    <d v="2014-10-26T16:52:38"/>
    <b v="0"/>
    <n v="2"/>
    <b v="0"/>
    <s v="theater/plays"/>
    <n v="8.3333333333333332E-3"/>
    <n v="62.5"/>
    <x v="1"/>
    <s v="plays"/>
  </r>
  <r>
    <n v="12521"/>
    <x v="2"/>
    <s v="US"/>
    <s v="USD"/>
    <n v="1422759240"/>
    <n v="1418824867"/>
    <x v="4022"/>
    <d v="2015-01-31T21:54:00"/>
    <b v="0"/>
    <n v="197"/>
    <b v="0"/>
    <s v="theater/plays"/>
    <n v="0.69561111111111107"/>
    <n v="63.558375634517766"/>
    <x v="1"/>
    <s v="plays"/>
  </r>
  <r>
    <n v="0"/>
    <x v="2"/>
    <s v="US"/>
    <s v="USD"/>
    <n v="1458860363"/>
    <n v="1454975963"/>
    <x v="4023"/>
    <d v="2016-03-24T17:59:23"/>
    <b v="0"/>
    <n v="0"/>
    <b v="0"/>
    <s v="theater/plays"/>
    <n v="0"/>
    <s v="-"/>
    <x v="1"/>
    <s v="plays"/>
  </r>
  <r>
    <n v="10"/>
    <x v="2"/>
    <s v="US"/>
    <s v="USD"/>
    <n v="1441037097"/>
    <n v="1438445097"/>
    <x v="4024"/>
    <d v="2015-08-31T11:04:57"/>
    <b v="0"/>
    <n v="1"/>
    <b v="0"/>
    <s v="theater/plays"/>
    <n v="1.2500000000000001E-2"/>
    <n v="10"/>
    <x v="1"/>
    <s v="plays"/>
  </r>
  <r>
    <n v="250"/>
    <x v="2"/>
    <s v="FR"/>
    <s v="EUR"/>
    <n v="1437889336"/>
    <n v="1432705336"/>
    <x v="4025"/>
    <d v="2015-07-26T00:42:16"/>
    <b v="0"/>
    <n v="4"/>
    <b v="0"/>
    <s v="theater/plays"/>
    <n v="0.05"/>
    <n v="62.5"/>
    <x v="1"/>
    <s v="plays"/>
  </r>
  <r>
    <n v="0"/>
    <x v="2"/>
    <s v="US"/>
    <s v="USD"/>
    <n v="1449247439"/>
    <n v="1444059839"/>
    <x v="4026"/>
    <d v="2015-12-04T11:43:59"/>
    <b v="0"/>
    <n v="0"/>
    <b v="0"/>
    <s v="theater/plays"/>
    <n v="0"/>
    <s v="-"/>
    <x v="1"/>
    <s v="plays"/>
  </r>
  <r>
    <n v="215"/>
    <x v="2"/>
    <s v="US"/>
    <s v="USD"/>
    <n v="1487811600"/>
    <n v="1486077481"/>
    <x v="4027"/>
    <d v="2017-02-22T20:00:00"/>
    <b v="0"/>
    <n v="7"/>
    <b v="0"/>
    <s v="theater/plays"/>
    <n v="7.166666666666667E-2"/>
    <n v="30.714285714285715"/>
    <x v="1"/>
    <s v="plays"/>
  </r>
  <r>
    <n v="561"/>
    <x v="2"/>
    <s v="US"/>
    <s v="USD"/>
    <n v="1402007500"/>
    <n v="1399415500"/>
    <x v="4028"/>
    <d v="2014-06-05T17:31:40"/>
    <b v="0"/>
    <n v="11"/>
    <b v="0"/>
    <s v="theater/plays"/>
    <n v="0.28050000000000003"/>
    <n v="51"/>
    <x v="1"/>
    <s v="plays"/>
  </r>
  <r>
    <n v="0"/>
    <x v="2"/>
    <s v="US"/>
    <s v="USD"/>
    <n v="1450053370"/>
    <n v="1447461370"/>
    <x v="4029"/>
    <d v="2015-12-13T19:36:10"/>
    <b v="0"/>
    <n v="0"/>
    <b v="0"/>
    <s v="theater/plays"/>
    <n v="0"/>
    <s v="-"/>
    <x v="1"/>
    <s v="plays"/>
  </r>
  <r>
    <n v="400"/>
    <x v="2"/>
    <s v="US"/>
    <s v="USD"/>
    <n v="1454525340"/>
    <n v="1452008599"/>
    <x v="4030"/>
    <d v="2016-02-03T13:49:00"/>
    <b v="0"/>
    <n v="6"/>
    <b v="0"/>
    <s v="theater/plays"/>
    <n v="0.16"/>
    <n v="66.666666666666671"/>
    <x v="1"/>
    <s v="plays"/>
  </r>
  <r>
    <n v="0"/>
    <x v="2"/>
    <s v="US"/>
    <s v="USD"/>
    <n v="1418914964"/>
    <n v="1414591364"/>
    <x v="4031"/>
    <d v="2014-12-18T10:02:44"/>
    <b v="0"/>
    <n v="0"/>
    <b v="0"/>
    <s v="theater/plays"/>
    <n v="0"/>
    <s v="-"/>
    <x v="1"/>
    <s v="plays"/>
  </r>
  <r>
    <n v="413"/>
    <x v="2"/>
    <s v="US"/>
    <s v="USD"/>
    <n v="1450211116"/>
    <n v="1445023516"/>
    <x v="4032"/>
    <d v="2015-12-15T15:25:16"/>
    <b v="0"/>
    <n v="7"/>
    <b v="0"/>
    <s v="theater/plays"/>
    <n v="6.8287037037037035E-2"/>
    <n v="59"/>
    <x v="1"/>
    <s v="plays"/>
  </r>
  <r>
    <n v="6141.99"/>
    <x v="2"/>
    <s v="GB"/>
    <s v="GBP"/>
    <n v="1475398800"/>
    <n v="1472711224"/>
    <x v="4033"/>
    <d v="2016-10-02T04:00:00"/>
    <b v="0"/>
    <n v="94"/>
    <b v="0"/>
    <s v="theater/plays"/>
    <n v="0.25698702928870293"/>
    <n v="65.340319148936175"/>
    <x v="1"/>
    <s v="plays"/>
  </r>
  <r>
    <n v="200"/>
    <x v="2"/>
    <s v="US"/>
    <s v="USD"/>
    <n v="1428097450"/>
    <n v="1425509050"/>
    <x v="4034"/>
    <d v="2015-04-03T16:44:10"/>
    <b v="0"/>
    <n v="2"/>
    <b v="0"/>
    <s v="theater/plays"/>
    <n v="1.4814814814814815E-2"/>
    <n v="100"/>
    <x v="1"/>
    <s v="plays"/>
  </r>
  <r>
    <n v="3685"/>
    <x v="2"/>
    <s v="US"/>
    <s v="USD"/>
    <n v="1413925887"/>
    <n v="1411333887"/>
    <x v="4035"/>
    <d v="2014-10-21T16:11:27"/>
    <b v="0"/>
    <n v="25"/>
    <b v="0"/>
    <s v="theater/plays"/>
    <n v="0.36849999999999999"/>
    <n v="147.4"/>
    <x v="1"/>
    <s v="plays"/>
  </r>
  <r>
    <n v="2823"/>
    <x v="2"/>
    <s v="US"/>
    <s v="USD"/>
    <n v="1404253800"/>
    <n v="1402784964"/>
    <x v="4036"/>
    <d v="2014-07-01T17:30:00"/>
    <b v="0"/>
    <n v="17"/>
    <b v="0"/>
    <s v="theater/plays"/>
    <n v="0.47049999999999997"/>
    <n v="166.05882352941177"/>
    <x v="1"/>
    <s v="plays"/>
  </r>
  <r>
    <n v="80"/>
    <x v="2"/>
    <s v="US"/>
    <s v="USD"/>
    <n v="1464099900"/>
    <n v="1462585315"/>
    <x v="4037"/>
    <d v="2016-05-24T09:25:00"/>
    <b v="0"/>
    <n v="2"/>
    <b v="0"/>
    <s v="theater/plays"/>
    <n v="0.11428571428571428"/>
    <n v="40"/>
    <x v="1"/>
    <s v="plays"/>
  </r>
  <r>
    <n v="301"/>
    <x v="2"/>
    <s v="US"/>
    <s v="USD"/>
    <n v="1413573010"/>
    <n v="1408389010"/>
    <x v="4038"/>
    <d v="2014-10-17T14:10:10"/>
    <b v="0"/>
    <n v="4"/>
    <b v="0"/>
    <s v="theater/plays"/>
    <n v="0.12039999999999999"/>
    <n v="75.25"/>
    <x v="1"/>
    <s v="plays"/>
  </r>
  <r>
    <n v="300"/>
    <x v="2"/>
    <s v="US"/>
    <s v="USD"/>
    <n v="1448949540"/>
    <n v="1446048367"/>
    <x v="4039"/>
    <d v="2015-12-01T00:59:00"/>
    <b v="0"/>
    <n v="5"/>
    <b v="0"/>
    <s v="theater/plays"/>
    <n v="0.6"/>
    <n v="60"/>
    <x v="1"/>
    <s v="plays"/>
  </r>
  <r>
    <n v="2500"/>
    <x v="2"/>
    <s v="US"/>
    <s v="USD"/>
    <n v="1437188400"/>
    <n v="1432100004"/>
    <x v="4040"/>
    <d v="2015-07-17T22:00:00"/>
    <b v="0"/>
    <n v="2"/>
    <b v="0"/>
    <s v="theater/plays"/>
    <n v="0.3125"/>
    <n v="1250"/>
    <x v="1"/>
    <s v="plays"/>
  </r>
  <r>
    <n v="21"/>
    <x v="2"/>
    <s v="GB"/>
    <s v="GBP"/>
    <n v="1473160954"/>
    <n v="1467976954"/>
    <x v="4041"/>
    <d v="2016-09-06T06:22:34"/>
    <b v="0"/>
    <n v="2"/>
    <b v="0"/>
    <s v="theater/plays"/>
    <n v="4.1999999999999997E-3"/>
    <n v="10.5"/>
    <x v="1"/>
    <s v="plays"/>
  </r>
  <r>
    <n v="21"/>
    <x v="2"/>
    <s v="US"/>
    <s v="USD"/>
    <n v="1421781360"/>
    <n v="1419213664"/>
    <x v="4042"/>
    <d v="2015-01-20T14:16:00"/>
    <b v="0"/>
    <n v="3"/>
    <b v="0"/>
    <s v="theater/plays"/>
    <n v="2.0999999999999999E-3"/>
    <n v="7"/>
    <x v="1"/>
    <s v="plays"/>
  </r>
  <r>
    <n v="0"/>
    <x v="2"/>
    <s v="CA"/>
    <s v="CAD"/>
    <n v="1416524325"/>
    <n v="1415228325"/>
    <x v="4043"/>
    <d v="2014-11-20T17:58:45"/>
    <b v="0"/>
    <n v="0"/>
    <b v="0"/>
    <s v="theater/plays"/>
    <n v="0"/>
    <s v="-"/>
    <x v="1"/>
    <s v="plays"/>
  </r>
  <r>
    <n v="225"/>
    <x v="2"/>
    <s v="US"/>
    <s v="USD"/>
    <n v="1428642000"/>
    <n v="1426050982"/>
    <x v="4044"/>
    <d v="2015-04-10T00:00:00"/>
    <b v="0"/>
    <n v="4"/>
    <b v="0"/>
    <s v="theater/plays"/>
    <n v="0.375"/>
    <n v="56.25"/>
    <x v="1"/>
    <s v="plays"/>
  </r>
  <r>
    <n v="1"/>
    <x v="2"/>
    <s v="AU"/>
    <s v="AUD"/>
    <n v="1408596589"/>
    <n v="1406004589"/>
    <x v="4045"/>
    <d v="2014-08-20T23:49:49"/>
    <b v="0"/>
    <n v="1"/>
    <b v="0"/>
    <s v="theater/plays"/>
    <n v="2.0000000000000001E-4"/>
    <n v="1"/>
    <x v="1"/>
    <s v="plays"/>
  </r>
  <r>
    <n v="460"/>
    <x v="2"/>
    <s v="US"/>
    <s v="USD"/>
    <n v="1413992210"/>
    <n v="1411400210"/>
    <x v="4046"/>
    <d v="2014-10-22T10:36:50"/>
    <b v="0"/>
    <n v="12"/>
    <b v="0"/>
    <s v="theater/plays"/>
    <n v="8.2142857142857142E-2"/>
    <n v="38.333333333333336"/>
    <x v="1"/>
    <s v="plays"/>
  </r>
  <r>
    <n v="110"/>
    <x v="2"/>
    <s v="US"/>
    <s v="USD"/>
    <n v="1420938000"/>
    <n v="1418862743"/>
    <x v="4047"/>
    <d v="2015-01-10T20:00:00"/>
    <b v="0"/>
    <n v="4"/>
    <b v="0"/>
    <s v="theater/plays"/>
    <n v="2.1999999999999999E-2"/>
    <n v="27.5"/>
    <x v="1"/>
    <s v="plays"/>
  </r>
  <r>
    <n v="3001"/>
    <x v="2"/>
    <s v="GB"/>
    <s v="GBP"/>
    <n v="1460373187"/>
    <n v="1457352787"/>
    <x v="4048"/>
    <d v="2016-04-11T06:13:07"/>
    <b v="0"/>
    <n v="91"/>
    <b v="0"/>
    <s v="theater/plays"/>
    <n v="0.17652941176470588"/>
    <n v="32.978021978021978"/>
    <x v="1"/>
    <s v="plays"/>
  </r>
  <r>
    <n v="16"/>
    <x v="2"/>
    <s v="US"/>
    <s v="USD"/>
    <n v="1436914815"/>
    <n v="1434322815"/>
    <x v="4049"/>
    <d v="2015-07-14T18:00:15"/>
    <b v="0"/>
    <n v="1"/>
    <b v="0"/>
    <s v="theater/plays"/>
    <n v="8.0000000000000004E-4"/>
    <n v="16"/>
    <x v="1"/>
    <s v="plays"/>
  </r>
  <r>
    <n v="1"/>
    <x v="2"/>
    <s v="US"/>
    <s v="USD"/>
    <n v="1414077391"/>
    <n v="1411485391"/>
    <x v="4050"/>
    <d v="2014-10-23T10:16:31"/>
    <b v="0"/>
    <n v="1"/>
    <b v="0"/>
    <s v="theater/plays"/>
    <n v="6.6666666666666664E-4"/>
    <n v="1"/>
    <x v="1"/>
    <s v="plays"/>
  </r>
  <r>
    <n v="0"/>
    <x v="2"/>
    <s v="US"/>
    <s v="USD"/>
    <n v="1399618380"/>
    <n v="1399058797"/>
    <x v="4051"/>
    <d v="2014-05-09T01:53:00"/>
    <b v="0"/>
    <n v="0"/>
    <b v="0"/>
    <s v="theater/plays"/>
    <n v="0"/>
    <s v="-"/>
    <x v="1"/>
    <s v="plays"/>
  </r>
  <r>
    <n v="1126"/>
    <x v="2"/>
    <s v="US"/>
    <s v="USD"/>
    <n v="1413234316"/>
    <n v="1408050316"/>
    <x v="4052"/>
    <d v="2014-10-13T16:05:16"/>
    <b v="0"/>
    <n v="13"/>
    <b v="0"/>
    <s v="theater/plays"/>
    <n v="0.37533333333333335"/>
    <n v="86.615384615384613"/>
    <x v="1"/>
    <s v="plays"/>
  </r>
  <r>
    <n v="110"/>
    <x v="2"/>
    <s v="GB"/>
    <s v="GBP"/>
    <n v="1416081600"/>
    <n v="1413477228"/>
    <x v="4053"/>
    <d v="2014-11-15T15:00:00"/>
    <b v="0"/>
    <n v="2"/>
    <b v="0"/>
    <s v="theater/plays"/>
    <n v="0.22"/>
    <n v="55"/>
    <x v="1"/>
    <s v="plays"/>
  </r>
  <r>
    <n v="0"/>
    <x v="2"/>
    <s v="US"/>
    <s v="USD"/>
    <n v="1475294400"/>
    <n v="1472674285"/>
    <x v="4054"/>
    <d v="2016-09-30T23:00:00"/>
    <b v="0"/>
    <n v="0"/>
    <b v="0"/>
    <s v="theater/plays"/>
    <n v="0"/>
    <s v="-"/>
    <x v="1"/>
    <s v="plays"/>
  </r>
  <r>
    <n v="881"/>
    <x v="2"/>
    <s v="GB"/>
    <s v="GBP"/>
    <n v="1403192031"/>
    <n v="1400600031"/>
    <x v="4055"/>
    <d v="2014-06-19T10:33:51"/>
    <b v="0"/>
    <n v="21"/>
    <b v="0"/>
    <s v="theater/plays"/>
    <n v="0.1762"/>
    <n v="41.952380952380949"/>
    <x v="1"/>
    <s v="plays"/>
  </r>
  <r>
    <n v="795"/>
    <x v="2"/>
    <s v="US"/>
    <s v="USD"/>
    <n v="1467575940"/>
    <n v="1465856639"/>
    <x v="4056"/>
    <d v="2016-07-03T14:59:00"/>
    <b v="0"/>
    <n v="9"/>
    <b v="0"/>
    <s v="theater/plays"/>
    <n v="0.53"/>
    <n v="88.333333333333329"/>
    <x v="1"/>
    <s v="plays"/>
  </r>
  <r>
    <n v="775"/>
    <x v="2"/>
    <s v="GB"/>
    <s v="GBP"/>
    <n v="1448492400"/>
    <n v="1446506080"/>
    <x v="4057"/>
    <d v="2015-11-25T18:00:00"/>
    <b v="0"/>
    <n v="6"/>
    <b v="0"/>
    <s v="theater/plays"/>
    <n v="0.22142857142857142"/>
    <n v="129.16666666666666"/>
    <x v="1"/>
    <s v="plays"/>
  </r>
  <r>
    <n v="95"/>
    <x v="2"/>
    <s v="US"/>
    <s v="USD"/>
    <n v="1459483140"/>
    <n v="1458178044"/>
    <x v="4058"/>
    <d v="2016-03-31T22:59:00"/>
    <b v="0"/>
    <n v="4"/>
    <b v="0"/>
    <s v="theater/plays"/>
    <n v="2.5333333333333333E-2"/>
    <n v="23.75"/>
    <x v="1"/>
    <s v="plays"/>
  </r>
  <r>
    <n v="250"/>
    <x v="2"/>
    <s v="CA"/>
    <s v="CAD"/>
    <n v="1410836400"/>
    <n v="1408116152"/>
    <x v="4059"/>
    <d v="2014-09-15T22:00:00"/>
    <b v="0"/>
    <n v="7"/>
    <b v="0"/>
    <s v="theater/plays"/>
    <n v="2.5000000000000001E-2"/>
    <n v="35.714285714285715"/>
    <x v="1"/>
    <s v="plays"/>
  </r>
  <r>
    <n v="285"/>
    <x v="2"/>
    <s v="CA"/>
    <s v="CAD"/>
    <n v="1403539200"/>
    <n v="1400604056"/>
    <x v="4060"/>
    <d v="2014-06-23T11:00:00"/>
    <b v="0"/>
    <n v="5"/>
    <b v="0"/>
    <s v="theater/plays"/>
    <n v="2.8500000000000001E-2"/>
    <n v="57"/>
    <x v="1"/>
    <s v="plays"/>
  </r>
  <r>
    <n v="0"/>
    <x v="2"/>
    <s v="US"/>
    <s v="USD"/>
    <n v="1461205423"/>
    <n v="1456025023"/>
    <x v="4061"/>
    <d v="2016-04-20T21:23:43"/>
    <b v="0"/>
    <n v="0"/>
    <b v="0"/>
    <s v="theater/plays"/>
    <n v="0"/>
    <s v="-"/>
    <x v="1"/>
    <s v="plays"/>
  </r>
  <r>
    <n v="490"/>
    <x v="2"/>
    <s v="US"/>
    <s v="USD"/>
    <n v="1467481468"/>
    <n v="1464889468"/>
    <x v="4062"/>
    <d v="2016-07-02T12:44:28"/>
    <b v="0"/>
    <n v="3"/>
    <b v="0"/>
    <s v="theater/plays"/>
    <n v="2.4500000000000001E-2"/>
    <n v="163.33333333333334"/>
    <x v="1"/>
    <s v="plays"/>
  </r>
  <r>
    <n v="135"/>
    <x v="2"/>
    <s v="GB"/>
    <s v="GBP"/>
    <n v="1403886084"/>
    <n v="1401294084"/>
    <x v="4063"/>
    <d v="2014-06-27T11:21:24"/>
    <b v="0"/>
    <n v="9"/>
    <b v="0"/>
    <s v="theater/plays"/>
    <n v="1.4210526315789474E-2"/>
    <n v="15"/>
    <x v="1"/>
    <s v="plays"/>
  </r>
  <r>
    <n v="385"/>
    <x v="2"/>
    <s v="AU"/>
    <s v="AUD"/>
    <n v="1430316426"/>
    <n v="1427724426"/>
    <x v="4064"/>
    <d v="2015-04-29T09:07:06"/>
    <b v="0"/>
    <n v="6"/>
    <b v="0"/>
    <s v="theater/plays"/>
    <n v="0.1925"/>
    <n v="64.166666666666671"/>
    <x v="1"/>
    <s v="plays"/>
  </r>
  <r>
    <n v="27"/>
    <x v="2"/>
    <s v="US"/>
    <s v="USD"/>
    <n v="1407883811"/>
    <n v="1405291811"/>
    <x v="4065"/>
    <d v="2014-08-12T17:50:11"/>
    <b v="0"/>
    <n v="4"/>
    <b v="0"/>
    <s v="theater/plays"/>
    <n v="6.7499999999999999E-3"/>
    <n v="6.75"/>
    <x v="1"/>
    <s v="plays"/>
  </r>
  <r>
    <n v="25"/>
    <x v="2"/>
    <s v="US"/>
    <s v="USD"/>
    <n v="1463619388"/>
    <n v="1461027388"/>
    <x v="4066"/>
    <d v="2016-05-18T19:56:28"/>
    <b v="0"/>
    <n v="1"/>
    <b v="0"/>
    <s v="theater/plays"/>
    <n v="1.6666666666666668E-3"/>
    <n v="25"/>
    <x v="1"/>
    <s v="plays"/>
  </r>
  <r>
    <n v="3045"/>
    <x v="2"/>
    <s v="US"/>
    <s v="USD"/>
    <n v="1443408550"/>
    <n v="1439952550"/>
    <x v="4067"/>
    <d v="2015-09-27T21:49:10"/>
    <b v="0"/>
    <n v="17"/>
    <b v="0"/>
    <s v="theater/plays"/>
    <n v="0.60899999999999999"/>
    <n v="179.11764705882354"/>
    <x v="1"/>
    <s v="plays"/>
  </r>
  <r>
    <n v="34.950000000000003"/>
    <x v="2"/>
    <s v="US"/>
    <s v="USD"/>
    <n v="1484348700"/>
    <n v="1481756855"/>
    <x v="4068"/>
    <d v="2017-01-13T18:05:00"/>
    <b v="0"/>
    <n v="1"/>
    <b v="0"/>
    <s v="theater/plays"/>
    <n v="0.01"/>
    <n v="34.950000000000003"/>
    <x v="1"/>
    <s v="plays"/>
  </r>
  <r>
    <n v="430"/>
    <x v="2"/>
    <s v="GB"/>
    <s v="GBP"/>
    <n v="1425124800"/>
    <n v="1421596356"/>
    <x v="4069"/>
    <d v="2015-02-28T07:00:00"/>
    <b v="0"/>
    <n v="13"/>
    <b v="0"/>
    <s v="theater/plays"/>
    <n v="0.34399999999999997"/>
    <n v="33.07692307692308"/>
    <x v="1"/>
    <s v="plays"/>
  </r>
  <r>
    <n v="165"/>
    <x v="2"/>
    <s v="US"/>
    <s v="USD"/>
    <n v="1425178800"/>
    <n v="1422374420"/>
    <x v="4070"/>
    <d v="2015-02-28T22:00:00"/>
    <b v="0"/>
    <n v="6"/>
    <b v="0"/>
    <s v="theater/plays"/>
    <n v="0.16500000000000001"/>
    <n v="27.5"/>
    <x v="1"/>
    <s v="plays"/>
  </r>
  <r>
    <n v="0"/>
    <x v="2"/>
    <s v="MX"/>
    <s v="MXN"/>
    <n v="1482779931"/>
    <n v="1480187931"/>
    <x v="4071"/>
    <d v="2016-12-26T14:18:51"/>
    <b v="0"/>
    <n v="0"/>
    <b v="0"/>
    <s v="theater/plays"/>
    <n v="0"/>
    <s v="-"/>
    <x v="1"/>
    <s v="plays"/>
  </r>
  <r>
    <n v="4"/>
    <x v="2"/>
    <s v="GB"/>
    <s v="GBP"/>
    <n v="1408646111"/>
    <n v="1403462111"/>
    <x v="4072"/>
    <d v="2014-08-21T13:35:11"/>
    <b v="0"/>
    <n v="2"/>
    <b v="0"/>
    <s v="theater/plays"/>
    <n v="4.0000000000000001E-3"/>
    <n v="2"/>
    <x v="1"/>
    <s v="plays"/>
  </r>
  <r>
    <n v="37"/>
    <x v="2"/>
    <s v="US"/>
    <s v="USD"/>
    <n v="1431144000"/>
    <n v="1426407426"/>
    <x v="4073"/>
    <d v="2015-05-08T23:00:00"/>
    <b v="0"/>
    <n v="2"/>
    <b v="0"/>
    <s v="theater/plays"/>
    <n v="1.0571428571428572E-2"/>
    <n v="18.5"/>
    <x v="1"/>
    <s v="plays"/>
  </r>
  <r>
    <n v="735"/>
    <x v="2"/>
    <s v="GB"/>
    <s v="GBP"/>
    <n v="1446732975"/>
    <n v="1444137375"/>
    <x v="4074"/>
    <d v="2015-11-05T09:16:15"/>
    <b v="0"/>
    <n v="21"/>
    <b v="0"/>
    <s v="theater/plays"/>
    <n v="0.26727272727272727"/>
    <n v="35"/>
    <x v="1"/>
    <s v="plays"/>
  </r>
  <r>
    <n v="576"/>
    <x v="2"/>
    <s v="GB"/>
    <s v="GBP"/>
    <n v="1404149280"/>
    <n v="1400547969"/>
    <x v="4075"/>
    <d v="2014-06-30T12:28:00"/>
    <b v="0"/>
    <n v="13"/>
    <b v="0"/>
    <s v="theater/plays"/>
    <n v="0.28799999999999998"/>
    <n v="44.307692307692307"/>
    <x v="1"/>
    <s v="plays"/>
  </r>
  <r>
    <n v="0"/>
    <x v="2"/>
    <s v="US"/>
    <s v="USD"/>
    <n v="1413921060"/>
    <n v="1411499149"/>
    <x v="4076"/>
    <d v="2014-10-21T14:51:00"/>
    <b v="0"/>
    <n v="0"/>
    <b v="0"/>
    <s v="theater/plays"/>
    <n v="0"/>
    <s v="-"/>
    <x v="1"/>
    <s v="plays"/>
  </r>
  <r>
    <n v="1335"/>
    <x v="2"/>
    <s v="US"/>
    <s v="USD"/>
    <n v="1482339794"/>
    <n v="1479747794"/>
    <x v="4077"/>
    <d v="2016-12-21T12:03:14"/>
    <b v="0"/>
    <n v="6"/>
    <b v="0"/>
    <s v="theater/plays"/>
    <n v="8.8999999999999996E-2"/>
    <n v="222.5"/>
    <x v="1"/>
    <s v="plays"/>
  </r>
  <r>
    <n v="0"/>
    <x v="2"/>
    <s v="GB"/>
    <s v="GBP"/>
    <n v="1485543242"/>
    <n v="1482951242"/>
    <x v="4078"/>
    <d v="2017-01-27T13:54:02"/>
    <b v="0"/>
    <n v="0"/>
    <b v="0"/>
    <s v="theater/plays"/>
    <n v="0"/>
    <s v="-"/>
    <x v="1"/>
    <s v="plays"/>
  </r>
  <r>
    <n v="5"/>
    <x v="2"/>
    <s v="US"/>
    <s v="USD"/>
    <n v="1466375521"/>
    <n v="1463783521"/>
    <x v="4079"/>
    <d v="2016-06-19T17:32:01"/>
    <b v="0"/>
    <n v="1"/>
    <b v="0"/>
    <s v="theater/plays"/>
    <n v="1.6666666666666668E-3"/>
    <n v="5"/>
    <x v="1"/>
    <s v="plays"/>
  </r>
  <r>
    <n v="0"/>
    <x v="2"/>
    <s v="US"/>
    <s v="USD"/>
    <n v="1465930440"/>
    <n v="1463849116"/>
    <x v="4080"/>
    <d v="2016-06-14T13:54:00"/>
    <b v="0"/>
    <n v="0"/>
    <b v="0"/>
    <s v="theater/plays"/>
    <n v="0"/>
    <s v="-"/>
    <x v="1"/>
    <s v="plays"/>
  </r>
  <r>
    <n v="350"/>
    <x v="2"/>
    <s v="US"/>
    <s v="USD"/>
    <n v="1425819425"/>
    <n v="1423231025"/>
    <x v="4081"/>
    <d v="2015-03-08T07:57:05"/>
    <b v="0"/>
    <n v="12"/>
    <b v="0"/>
    <s v="theater/plays"/>
    <n v="0.15737410071942445"/>
    <n v="29.166666666666668"/>
    <x v="1"/>
    <s v="plays"/>
  </r>
  <r>
    <n v="3"/>
    <x v="2"/>
    <s v="US"/>
    <s v="USD"/>
    <n v="1447542000"/>
    <n v="1446179553"/>
    <x v="4082"/>
    <d v="2015-11-14T18:00:00"/>
    <b v="0"/>
    <n v="2"/>
    <b v="0"/>
    <s v="theater/plays"/>
    <n v="0.02"/>
    <n v="1.5"/>
    <x v="1"/>
    <s v="plays"/>
  </r>
  <r>
    <n v="759"/>
    <x v="2"/>
    <s v="US"/>
    <s v="USD"/>
    <n v="1452795416"/>
    <n v="1450203416"/>
    <x v="4083"/>
    <d v="2016-01-14T13:16:56"/>
    <b v="0"/>
    <n v="6"/>
    <b v="0"/>
    <s v="theater/plays"/>
    <n v="0.21685714285714286"/>
    <n v="126.5"/>
    <x v="1"/>
    <s v="plays"/>
  </r>
  <r>
    <n v="10"/>
    <x v="2"/>
    <s v="IT"/>
    <s v="EUR"/>
    <n v="1476008906"/>
    <n v="1473416906"/>
    <x v="4084"/>
    <d v="2016-10-09T05:28:26"/>
    <b v="0"/>
    <n v="1"/>
    <b v="0"/>
    <s v="theater/plays"/>
    <n v="3.3333333333333335E-3"/>
    <n v="10"/>
    <x v="1"/>
    <s v="plays"/>
  </r>
  <r>
    <n v="10"/>
    <x v="2"/>
    <s v="US"/>
    <s v="USD"/>
    <n v="1427169540"/>
    <n v="1424701775"/>
    <x v="4085"/>
    <d v="2015-03-23T22:59:00"/>
    <b v="0"/>
    <n v="1"/>
    <b v="0"/>
    <s v="theater/plays"/>
    <n v="2.8571428571428571E-3"/>
    <n v="10"/>
    <x v="1"/>
    <s v="plays"/>
  </r>
  <r>
    <n v="47"/>
    <x v="2"/>
    <s v="US"/>
    <s v="USD"/>
    <n v="1448078400"/>
    <n v="1445985299"/>
    <x v="4086"/>
    <d v="2015-11-20T23:00:00"/>
    <b v="0"/>
    <n v="5"/>
    <b v="0"/>
    <s v="theater/plays"/>
    <n v="4.7E-2"/>
    <n v="9.4"/>
    <x v="1"/>
    <s v="plays"/>
  </r>
  <r>
    <n v="0"/>
    <x v="2"/>
    <s v="US"/>
    <s v="USD"/>
    <n v="1468777786"/>
    <n v="1466185786"/>
    <x v="4087"/>
    <d v="2016-07-17T12:49:46"/>
    <b v="0"/>
    <n v="0"/>
    <b v="0"/>
    <s v="theater/plays"/>
    <n v="0"/>
    <s v="-"/>
    <x v="1"/>
    <s v="plays"/>
  </r>
  <r>
    <n v="216"/>
    <x v="2"/>
    <s v="GB"/>
    <s v="GBP"/>
    <n v="1421403960"/>
    <n v="1418827324"/>
    <x v="4088"/>
    <d v="2015-01-16T05:26:00"/>
    <b v="0"/>
    <n v="3"/>
    <b v="0"/>
    <s v="theater/plays"/>
    <n v="0.108"/>
    <n v="72"/>
    <x v="1"/>
    <s v="plays"/>
  </r>
  <r>
    <n v="240"/>
    <x v="2"/>
    <s v="US"/>
    <s v="USD"/>
    <n v="1433093700"/>
    <n v="1430242488"/>
    <x v="4089"/>
    <d v="2015-05-31T12:35:00"/>
    <b v="0"/>
    <n v="8"/>
    <b v="0"/>
    <s v="theater/plays"/>
    <n v="4.8000000000000001E-2"/>
    <n v="30"/>
    <x v="1"/>
    <s v="plays"/>
  </r>
  <r>
    <n v="32"/>
    <x v="2"/>
    <s v="US"/>
    <s v="USD"/>
    <n v="1438959600"/>
    <n v="1437754137"/>
    <x v="4090"/>
    <d v="2015-08-07T10:00:00"/>
    <b v="0"/>
    <n v="3"/>
    <b v="0"/>
    <s v="theater/plays"/>
    <n v="3.2000000000000001E-2"/>
    <n v="10.666666666666666"/>
    <x v="1"/>
    <s v="plays"/>
  </r>
  <r>
    <n v="204"/>
    <x v="2"/>
    <s v="US"/>
    <s v="USD"/>
    <n v="1421410151"/>
    <n v="1418818151"/>
    <x v="4091"/>
    <d v="2015-01-16T07:09:11"/>
    <b v="0"/>
    <n v="8"/>
    <b v="0"/>
    <s v="theater/plays"/>
    <n v="0.1275"/>
    <n v="25.5"/>
    <x v="1"/>
    <s v="plays"/>
  </r>
  <r>
    <n v="20"/>
    <x v="2"/>
    <s v="US"/>
    <s v="USD"/>
    <n v="1428205247"/>
    <n v="1423024847"/>
    <x v="4092"/>
    <d v="2015-04-04T22:40:47"/>
    <b v="0"/>
    <n v="1"/>
    <b v="0"/>
    <s v="theater/plays"/>
    <n v="1.8181818181818181E-4"/>
    <n v="20"/>
    <x v="1"/>
    <s v="plays"/>
  </r>
  <r>
    <n v="60"/>
    <x v="2"/>
    <s v="GB"/>
    <s v="GBP"/>
    <n v="1440272093"/>
    <n v="1435088093"/>
    <x v="4093"/>
    <d v="2015-08-22T14:34:53"/>
    <b v="0"/>
    <n v="4"/>
    <b v="0"/>
    <s v="theater/plays"/>
    <n v="2.4E-2"/>
    <n v="15"/>
    <x v="1"/>
    <s v="plays"/>
  </r>
  <r>
    <n v="730"/>
    <x v="2"/>
    <s v="US"/>
    <s v="USD"/>
    <n v="1413953940"/>
    <n v="1410141900"/>
    <x v="4094"/>
    <d v="2014-10-21T23:59:00"/>
    <b v="0"/>
    <n v="8"/>
    <b v="0"/>
    <s v="theater/plays"/>
    <n v="0.36499999999999999"/>
    <n v="91.25"/>
    <x v="1"/>
    <s v="plays"/>
  </r>
  <r>
    <n v="800"/>
    <x v="2"/>
    <s v="MX"/>
    <s v="MXN"/>
    <n v="1482108350"/>
    <n v="1479516350"/>
    <x v="4095"/>
    <d v="2016-12-18T19:45:50"/>
    <b v="0"/>
    <n v="1"/>
    <b v="0"/>
    <s v="theater/plays"/>
    <n v="2.6666666666666668E-2"/>
    <n v="800"/>
    <x v="1"/>
    <s v="plays"/>
  </r>
  <r>
    <n v="400"/>
    <x v="2"/>
    <s v="GB"/>
    <s v="GBP"/>
    <n v="1488271860"/>
    <n v="1484484219"/>
    <x v="4096"/>
    <d v="2017-02-28T03:51:00"/>
    <b v="0"/>
    <n v="5"/>
    <b v="0"/>
    <s v="theater/plays"/>
    <n v="0.11428571428571428"/>
    <n v="80"/>
    <x v="1"/>
    <s v="plays"/>
  </r>
  <r>
    <n v="0"/>
    <x v="2"/>
    <s v="GB"/>
    <s v="GBP"/>
    <n v="1454284500"/>
    <n v="1449431237"/>
    <x v="4097"/>
    <d v="2016-01-31T18:55:00"/>
    <b v="0"/>
    <n v="0"/>
    <b v="0"/>
    <s v="theater/plays"/>
    <n v="0"/>
    <s v="-"/>
    <x v="1"/>
    <s v="plays"/>
  </r>
  <r>
    <n v="0"/>
    <x v="2"/>
    <s v="US"/>
    <s v="USD"/>
    <n v="1465060797"/>
    <n v="1462468797"/>
    <x v="4098"/>
    <d v="2016-06-04T12:19:57"/>
    <b v="0"/>
    <n v="0"/>
    <b v="0"/>
    <s v="theater/plays"/>
    <n v="0"/>
    <s v="-"/>
    <x v="1"/>
    <s v="plays"/>
  </r>
  <r>
    <n v="50"/>
    <x v="2"/>
    <s v="US"/>
    <s v="USD"/>
    <n v="1472847873"/>
    <n v="1468959873"/>
    <x v="4099"/>
    <d v="2016-09-02T15:24:33"/>
    <b v="0"/>
    <n v="1"/>
    <b v="0"/>
    <s v="theater/plays"/>
    <n v="1.1111111111111112E-2"/>
    <n v="50"/>
    <x v="1"/>
    <s v="plays"/>
  </r>
  <r>
    <n v="0"/>
    <x v="2"/>
    <s v="US"/>
    <s v="USD"/>
    <n v="1414205990"/>
    <n v="1413341990"/>
    <x v="4100"/>
    <d v="2014-10-24T21:59:50"/>
    <b v="0"/>
    <n v="0"/>
    <b v="0"/>
    <s v="theater/plays"/>
    <n v="0"/>
    <s v="-"/>
    <x v="1"/>
    <s v="plays"/>
  </r>
  <r>
    <n v="0"/>
    <x v="2"/>
    <s v="US"/>
    <s v="USD"/>
    <n v="1485380482"/>
    <n v="1482788482"/>
    <x v="4101"/>
    <d v="2017-01-25T16:41:22"/>
    <b v="0"/>
    <n v="0"/>
    <b v="0"/>
    <s v="theater/plays"/>
    <n v="0"/>
    <s v="-"/>
    <x v="1"/>
    <s v="plays"/>
  </r>
  <r>
    <n v="137"/>
    <x v="2"/>
    <s v="US"/>
    <s v="USD"/>
    <n v="1463343673"/>
    <n v="1460751673"/>
    <x v="4102"/>
    <d v="2016-05-15T15:21:13"/>
    <b v="0"/>
    <n v="6"/>
    <b v="0"/>
    <s v="theater/plays"/>
    <n v="0.27400000000000002"/>
    <n v="22.833333333333332"/>
    <x v="1"/>
    <s v="plays"/>
  </r>
  <r>
    <n v="100"/>
    <x v="2"/>
    <s v="US"/>
    <s v="USD"/>
    <n v="1440613920"/>
    <n v="1435953566"/>
    <x v="4103"/>
    <d v="2015-08-26T13:32:00"/>
    <b v="0"/>
    <n v="6"/>
    <b v="0"/>
    <s v="theater/plays"/>
    <n v="0.1"/>
    <n v="16.666666666666668"/>
    <x v="1"/>
    <s v="plays"/>
  </r>
  <r>
    <n v="641"/>
    <x v="2"/>
    <s v="AU"/>
    <s v="AUD"/>
    <n v="1477550434"/>
    <n v="1474958434"/>
    <x v="4104"/>
    <d v="2016-10-27T01:40:34"/>
    <b v="0"/>
    <n v="14"/>
    <b v="0"/>
    <s v="theater/plays"/>
    <n v="0.21366666666666667"/>
    <n v="45.785714285714285"/>
    <x v="1"/>
    <s v="plays"/>
  </r>
  <r>
    <n v="2300"/>
    <x v="2"/>
    <s v="MX"/>
    <s v="MXN"/>
    <n v="1482711309"/>
    <n v="1479860109"/>
    <x v="4105"/>
    <d v="2016-12-25T19:15:09"/>
    <b v="0"/>
    <n v="6"/>
    <b v="0"/>
    <s v="theater/plays"/>
    <n v="6.9696969696969702E-2"/>
    <n v="383.33333333333331"/>
    <x v="1"/>
    <s v="plays"/>
  </r>
  <r>
    <n v="3530"/>
    <x v="2"/>
    <s v="US"/>
    <s v="USD"/>
    <n v="1427936400"/>
    <n v="1424221866"/>
    <x v="4106"/>
    <d v="2015-04-01T20:00:00"/>
    <b v="0"/>
    <n v="33"/>
    <b v="0"/>
    <s v="theater/plays"/>
    <n v="0.70599999999999996"/>
    <n v="106.96969696969697"/>
    <x v="1"/>
    <s v="plays"/>
  </r>
  <r>
    <n v="41"/>
    <x v="2"/>
    <s v="US"/>
    <s v="USD"/>
    <n v="1411596001"/>
    <n v="1409608801"/>
    <x v="4107"/>
    <d v="2014-09-24T17:00:01"/>
    <b v="0"/>
    <n v="4"/>
    <b v="0"/>
    <s v="theater/plays"/>
    <n v="2.0500000000000001E-2"/>
    <n v="10.25"/>
    <x v="1"/>
    <s v="plays"/>
  </r>
  <r>
    <n v="59"/>
    <x v="2"/>
    <s v="US"/>
    <s v="USD"/>
    <n v="1488517200"/>
    <n v="1485909937"/>
    <x v="4108"/>
    <d v="2017-03-03T00:00:00"/>
    <b v="0"/>
    <n v="1"/>
    <b v="0"/>
    <s v="theater/plays"/>
    <n v="1.9666666666666666E-2"/>
    <n v="59"/>
    <x v="1"/>
    <s v="plays"/>
  </r>
  <r>
    <n v="0"/>
    <x v="2"/>
    <s v="GB"/>
    <s v="GBP"/>
    <n v="1448805404"/>
    <n v="1446209804"/>
    <x v="4109"/>
    <d v="2015-11-29T08:56:44"/>
    <b v="0"/>
    <n v="0"/>
    <b v="0"/>
    <s v="theater/plays"/>
    <n v="0"/>
    <s v="-"/>
    <x v="1"/>
    <s v="plays"/>
  </r>
  <r>
    <n v="86"/>
    <x v="2"/>
    <s v="GB"/>
    <s v="GBP"/>
    <n v="1469113351"/>
    <n v="1463929351"/>
    <x v="4110"/>
    <d v="2016-07-21T10:02:31"/>
    <b v="0"/>
    <n v="6"/>
    <b v="0"/>
    <s v="theater/plays"/>
    <n v="0.28666666666666668"/>
    <n v="14.333333333333334"/>
    <x v="1"/>
    <s v="plays"/>
  </r>
  <r>
    <n v="94"/>
    <x v="2"/>
    <s v="US"/>
    <s v="USD"/>
    <n v="1424747740"/>
    <n v="1422155740"/>
    <x v="4111"/>
    <d v="2015-02-23T22:15:40"/>
    <b v="0"/>
    <n v="6"/>
    <b v="0"/>
    <s v="theater/plays"/>
    <n v="3.1333333333333331E-2"/>
    <n v="15.666666666666666"/>
    <x v="1"/>
    <s v="plays"/>
  </r>
  <r>
    <n v="1"/>
    <x v="2"/>
    <s v="IE"/>
    <s v="EUR"/>
    <n v="1456617600"/>
    <n v="1454280186"/>
    <x v="4112"/>
    <d v="2016-02-27T19:00:00"/>
    <b v="0"/>
    <n v="1"/>
    <b v="0"/>
    <s v="theater/plays"/>
    <n v="4.0000000000000002E-4"/>
    <n v="1"/>
    <x v="1"/>
    <s v="plays"/>
  </r>
  <r>
    <n v="3"/>
    <x v="2"/>
    <s v="US"/>
    <s v="USD"/>
    <n v="1452234840"/>
    <n v="1450619123"/>
    <x v="4113"/>
    <d v="2016-01-08T01:34:00"/>
    <b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E2A940-E57C-45AC-9640-9ECCBBD1A43D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dataField="1" showAll="0"/>
    <pivotField showAll="0"/>
    <pivotField numFmtId="44" showAll="0"/>
    <pivotField numFmtId="44"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9ADC7B-B40E-42A0-8D4D-92566E0548C5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/>
    <pivotField showAll="0"/>
    <pivotField numFmtId="44" showAll="0"/>
    <pivotField numFmtId="4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9B31C4-4463-469F-8945-50851053E1FB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18"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17" hier="-1"/>
  </pageFields>
  <dataFields count="1">
    <dataField name="Count of stat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CB26CE-3CFC-4698-894C-0209169F50DF}" name="PivotTable3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7" firstHeaderRow="1" firstDataRow="2" firstDataCol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showAll="0"/>
    <pivotField numFmtId="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showAll="0"/>
    <pivotField showAll="0"/>
  </pivotFields>
  <rowFields count="1">
    <field x="12"/>
  </rowFields>
  <rowItems count="3">
    <i>
      <x/>
    </i>
    <i>
      <x v="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6E04B0-805E-4AF2-8A25-61AD1A7BE774}" name="PivotTable7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24" firstHeaderRow="1" firstDataRow="2" firstDataCol="1"/>
  <pivotFields count="18">
    <pivotField showAll="0"/>
    <pivotField showAll="0"/>
    <pivotField showAll="0"/>
    <pivotField numFmtId="44" showAll="0"/>
    <pivotField numFmtId="4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dataField="1" showAll="0"/>
    <pivotField axis="axisRow" showAll="0">
      <items count="3">
        <item x="1"/>
        <item x="0"/>
        <item t="default"/>
      </items>
    </pivotField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2">
    <field x="12"/>
    <field x="16"/>
  </rowFields>
  <rowItems count="20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 of backers_count" fld="11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 filterMode="1"/>
  <dimension ref="A1:T4115"/>
  <sheetViews>
    <sheetView tabSelected="1" topLeftCell="A1006" zoomScale="55" zoomScaleNormal="55" workbookViewId="0">
      <selection activeCell="O1014" sqref="O1014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6" style="8" bestFit="1" customWidth="1"/>
    <col min="5" max="5" width="16.453125" style="8" customWidth="1"/>
    <col min="6" max="6" width="21.26953125" style="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21.26953125" bestFit="1" customWidth="1"/>
    <col min="12" max="12" width="20.08984375" bestFit="1" customWidth="1"/>
    <col min="13" max="13" width="15.453125" customWidth="1"/>
    <col min="14" max="14" width="24.54296875" customWidth="1"/>
    <col min="15" max="15" width="36.453125" customWidth="1"/>
    <col min="16" max="16" width="41.1796875" customWidth="1"/>
    <col min="17" max="17" width="13.81640625" customWidth="1"/>
    <col min="18" max="18" width="15.54296875" style="8" bestFit="1" customWidth="1"/>
    <col min="19" max="19" width="12" bestFit="1" customWidth="1"/>
    <col min="20" max="20" width="17.6328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8365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7" t="s">
        <v>8307</v>
      </c>
      <c r="S1" s="1" t="s">
        <v>8308</v>
      </c>
      <c r="T1" s="1" t="s">
        <v>8309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8">
        <v>8500</v>
      </c>
      <c r="E2" s="8">
        <v>11633</v>
      </c>
      <c r="F2" s="5" t="s">
        <v>8219</v>
      </c>
      <c r="G2" t="s">
        <v>8224</v>
      </c>
      <c r="H2" t="s">
        <v>8246</v>
      </c>
      <c r="I2">
        <v>1437620400</v>
      </c>
      <c r="J2">
        <v>1434931811</v>
      </c>
      <c r="K2" s="12">
        <f>(J2/86400)+25569+(-5/24)</f>
        <v>42176.798738425925</v>
      </c>
      <c r="L2" s="12">
        <f>(I2/86400)+25569+(-5/24)</f>
        <v>42207.916666666664</v>
      </c>
      <c r="M2" t="b">
        <v>0</v>
      </c>
      <c r="N2">
        <v>182</v>
      </c>
      <c r="O2" t="b">
        <v>1</v>
      </c>
      <c r="P2" t="s">
        <v>8265</v>
      </c>
      <c r="Q2" s="6">
        <f t="shared" ref="Q2:Q65" si="0">E2/D2</f>
        <v>1.3685882352941177</v>
      </c>
      <c r="R2" s="8">
        <f t="shared" ref="R2:R65" si="1">IF(E2=0,"-",E2/N2)</f>
        <v>63.917582417582416</v>
      </c>
      <c r="S2" t="str">
        <f>LEFT($P2, SEARCH("/",$P2,1)-1)</f>
        <v>film &amp; video</v>
      </c>
      <c r="T2" t="str">
        <f>RIGHT($P2,LEN($P2) - SEARCH("/", $P2, 1))</f>
        <v>television</v>
      </c>
    </row>
    <row r="3" spans="1:20" ht="29" hidden="1" x14ac:dyDescent="0.35">
      <c r="A3">
        <v>1</v>
      </c>
      <c r="B3" s="3" t="s">
        <v>3</v>
      </c>
      <c r="C3" s="3" t="s">
        <v>4112</v>
      </c>
      <c r="D3" s="8">
        <v>10275</v>
      </c>
      <c r="E3" s="8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s="12">
        <f t="shared" ref="K3:K66" si="2">(J3/86400)+25569+(-5/24)</f>
        <v>42766.392164351848</v>
      </c>
      <c r="L3" s="12">
        <f t="shared" ref="L3:L66" si="3">(I3/86400)+25569+(-5/24)</f>
        <v>42796.392164351848</v>
      </c>
      <c r="M3" t="b">
        <v>0</v>
      </c>
      <c r="N3">
        <v>79</v>
      </c>
      <c r="O3" t="b">
        <v>1</v>
      </c>
      <c r="P3" t="s">
        <v>8265</v>
      </c>
      <c r="Q3" s="6">
        <f t="shared" si="0"/>
        <v>1.4260827250608272</v>
      </c>
      <c r="R3" s="8">
        <f t="shared" si="1"/>
        <v>185.48101265822785</v>
      </c>
      <c r="S3" t="str">
        <f t="shared" ref="S3:S66" si="4">LEFT($P3, SEARCH("/",$P3,1)-1)</f>
        <v>film &amp; video</v>
      </c>
      <c r="T3" t="str">
        <f t="shared" ref="T3:T66" si="5">RIGHT($P3,LEN($P3) - SEARCH("/", $P3, 1))</f>
        <v>television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8">
        <v>500</v>
      </c>
      <c r="E4" s="8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s="12">
        <f t="shared" si="2"/>
        <v>42405.494016203702</v>
      </c>
      <c r="L4" s="12">
        <f t="shared" si="3"/>
        <v>42415.494016203702</v>
      </c>
      <c r="M4" t="b">
        <v>0</v>
      </c>
      <c r="N4">
        <v>35</v>
      </c>
      <c r="O4" t="b">
        <v>1</v>
      </c>
      <c r="P4" t="s">
        <v>8265</v>
      </c>
      <c r="Q4" s="6">
        <f t="shared" si="0"/>
        <v>1.05</v>
      </c>
      <c r="R4" s="8">
        <f t="shared" si="1"/>
        <v>15</v>
      </c>
      <c r="S4" t="str">
        <f t="shared" si="4"/>
        <v>film &amp; video</v>
      </c>
      <c r="T4" t="str">
        <f t="shared" si="5"/>
        <v>television</v>
      </c>
    </row>
    <row r="5" spans="1:20" ht="29" hidden="1" x14ac:dyDescent="0.35">
      <c r="A5">
        <v>3</v>
      </c>
      <c r="B5" s="3" t="s">
        <v>5</v>
      </c>
      <c r="C5" s="3" t="s">
        <v>4114</v>
      </c>
      <c r="D5" s="8">
        <v>10000</v>
      </c>
      <c r="E5" s="8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s="12">
        <f t="shared" si="2"/>
        <v>41828.306793981479</v>
      </c>
      <c r="L5" s="12">
        <f t="shared" si="3"/>
        <v>41858.306793981479</v>
      </c>
      <c r="M5" t="b">
        <v>0</v>
      </c>
      <c r="N5">
        <v>150</v>
      </c>
      <c r="O5" t="b">
        <v>1</v>
      </c>
      <c r="P5" t="s">
        <v>8265</v>
      </c>
      <c r="Q5" s="6">
        <f t="shared" si="0"/>
        <v>1.0389999999999999</v>
      </c>
      <c r="R5" s="8">
        <f t="shared" si="1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58" hidden="1" x14ac:dyDescent="0.35">
      <c r="A6">
        <v>4</v>
      </c>
      <c r="B6" s="3" t="s">
        <v>6</v>
      </c>
      <c r="C6" s="3" t="s">
        <v>4115</v>
      </c>
      <c r="D6" s="8">
        <v>44000</v>
      </c>
      <c r="E6" s="8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s="12">
        <f t="shared" si="2"/>
        <v>42327.625914351847</v>
      </c>
      <c r="L6" s="12">
        <f t="shared" si="3"/>
        <v>42357.625914351847</v>
      </c>
      <c r="M6" t="b">
        <v>0</v>
      </c>
      <c r="N6">
        <v>284</v>
      </c>
      <c r="O6" t="b">
        <v>1</v>
      </c>
      <c r="P6" t="s">
        <v>8265</v>
      </c>
      <c r="Q6" s="6">
        <f t="shared" si="0"/>
        <v>1.2299154545454545</v>
      </c>
      <c r="R6" s="8">
        <f t="shared" si="1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8">
        <v>3999</v>
      </c>
      <c r="E7" s="8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s="12">
        <f t="shared" si="2"/>
        <v>42563.724618055552</v>
      </c>
      <c r="L7" s="12">
        <f t="shared" si="3"/>
        <v>42580.024305555555</v>
      </c>
      <c r="M7" t="b">
        <v>0</v>
      </c>
      <c r="N7">
        <v>47</v>
      </c>
      <c r="O7" t="b">
        <v>1</v>
      </c>
      <c r="P7" t="s">
        <v>8265</v>
      </c>
      <c r="Q7" s="6">
        <f t="shared" si="0"/>
        <v>1.0977744436109027</v>
      </c>
      <c r="R7" s="8">
        <f t="shared" si="1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8">
        <v>8000</v>
      </c>
      <c r="E8" s="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s="12">
        <f t="shared" si="2"/>
        <v>41793.864004629628</v>
      </c>
      <c r="L8" s="12">
        <f t="shared" si="3"/>
        <v>41803.864004629628</v>
      </c>
      <c r="M8" t="b">
        <v>0</v>
      </c>
      <c r="N8">
        <v>58</v>
      </c>
      <c r="O8" t="b">
        <v>1</v>
      </c>
      <c r="P8" t="s">
        <v>8265</v>
      </c>
      <c r="Q8" s="6">
        <f t="shared" si="0"/>
        <v>1.064875</v>
      </c>
      <c r="R8" s="8">
        <f t="shared" si="1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58" hidden="1" x14ac:dyDescent="0.35">
      <c r="A9">
        <v>7</v>
      </c>
      <c r="B9" s="3" t="s">
        <v>9</v>
      </c>
      <c r="C9" s="3" t="s">
        <v>4118</v>
      </c>
      <c r="D9" s="8">
        <v>9000</v>
      </c>
      <c r="E9" s="8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s="12">
        <f t="shared" si="2"/>
        <v>42515.838738425919</v>
      </c>
      <c r="L9" s="12">
        <f t="shared" si="3"/>
        <v>42555.838738425919</v>
      </c>
      <c r="M9" t="b">
        <v>0</v>
      </c>
      <c r="N9">
        <v>57</v>
      </c>
      <c r="O9" t="b">
        <v>1</v>
      </c>
      <c r="P9" t="s">
        <v>8265</v>
      </c>
      <c r="Q9" s="6">
        <f t="shared" si="0"/>
        <v>1.0122222222222221</v>
      </c>
      <c r="R9" s="8">
        <f t="shared" si="1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8">
        <v>3500</v>
      </c>
      <c r="E10" s="8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2">
        <f t="shared" si="2"/>
        <v>42468.736249999994</v>
      </c>
      <c r="L10" s="12">
        <f t="shared" si="3"/>
        <v>42475.666666666664</v>
      </c>
      <c r="M10" t="b">
        <v>0</v>
      </c>
      <c r="N10">
        <v>12</v>
      </c>
      <c r="O10" t="b">
        <v>1</v>
      </c>
      <c r="P10" t="s">
        <v>8265</v>
      </c>
      <c r="Q10" s="6">
        <f t="shared" si="0"/>
        <v>1.0004342857142856</v>
      </c>
      <c r="R10" s="8">
        <f t="shared" si="1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8">
        <v>500</v>
      </c>
      <c r="E11" s="8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2">
        <f t="shared" si="2"/>
        <v>42446.895185185182</v>
      </c>
      <c r="L11" s="12">
        <f t="shared" si="3"/>
        <v>42476.895185185182</v>
      </c>
      <c r="M11" t="b">
        <v>0</v>
      </c>
      <c r="N11">
        <v>20</v>
      </c>
      <c r="O11" t="b">
        <v>1</v>
      </c>
      <c r="P11" t="s">
        <v>8265</v>
      </c>
      <c r="Q11" s="6">
        <f t="shared" si="0"/>
        <v>1.2599800000000001</v>
      </c>
      <c r="R11" s="8">
        <f t="shared" si="1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8">
        <v>3000</v>
      </c>
      <c r="E12" s="8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2">
        <f t="shared" si="2"/>
        <v>41779.859710648147</v>
      </c>
      <c r="L12" s="12">
        <f t="shared" si="3"/>
        <v>41814.859710648147</v>
      </c>
      <c r="M12" t="b">
        <v>0</v>
      </c>
      <c r="N12">
        <v>19</v>
      </c>
      <c r="O12" t="b">
        <v>1</v>
      </c>
      <c r="P12" t="s">
        <v>8265</v>
      </c>
      <c r="Q12" s="6">
        <f t="shared" si="0"/>
        <v>1.0049999999999999</v>
      </c>
      <c r="R12" s="8">
        <f t="shared" si="1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8">
        <v>5000</v>
      </c>
      <c r="E13" s="8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2">
        <f t="shared" si="2"/>
        <v>42572.570162037031</v>
      </c>
      <c r="L13" s="12">
        <f t="shared" si="3"/>
        <v>42603.916666666664</v>
      </c>
      <c r="M13" t="b">
        <v>0</v>
      </c>
      <c r="N13">
        <v>75</v>
      </c>
      <c r="O13" t="b">
        <v>1</v>
      </c>
      <c r="P13" t="s">
        <v>8265</v>
      </c>
      <c r="Q13" s="6">
        <f t="shared" si="0"/>
        <v>1.2050000000000001</v>
      </c>
      <c r="R13" s="8">
        <f t="shared" si="1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8">
        <v>30000</v>
      </c>
      <c r="E14" s="8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2">
        <f t="shared" si="2"/>
        <v>41791.504918981482</v>
      </c>
      <c r="L14" s="12">
        <f t="shared" si="3"/>
        <v>41835.916666666664</v>
      </c>
      <c r="M14" t="b">
        <v>0</v>
      </c>
      <c r="N14">
        <v>827</v>
      </c>
      <c r="O14" t="b">
        <v>1</v>
      </c>
      <c r="P14" t="s">
        <v>8265</v>
      </c>
      <c r="Q14" s="6">
        <f t="shared" si="0"/>
        <v>1.6529333333333334</v>
      </c>
      <c r="R14" s="8">
        <f t="shared" si="1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8">
        <v>3500</v>
      </c>
      <c r="E15" s="8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2">
        <f t="shared" si="2"/>
        <v>42508.468854166662</v>
      </c>
      <c r="L15" s="12">
        <f t="shared" si="3"/>
        <v>42544.643749999996</v>
      </c>
      <c r="M15" t="b">
        <v>0</v>
      </c>
      <c r="N15">
        <v>51</v>
      </c>
      <c r="O15" t="b">
        <v>1</v>
      </c>
      <c r="P15" t="s">
        <v>8265</v>
      </c>
      <c r="Q15" s="6">
        <f t="shared" si="0"/>
        <v>1.5997142857142856</v>
      </c>
      <c r="R15" s="8">
        <f t="shared" si="1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8">
        <v>6000</v>
      </c>
      <c r="E16" s="8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2">
        <f t="shared" si="2"/>
        <v>41807.818148148144</v>
      </c>
      <c r="L16" s="12">
        <f t="shared" si="3"/>
        <v>41833.374305555553</v>
      </c>
      <c r="M16" t="b">
        <v>0</v>
      </c>
      <c r="N16">
        <v>41</v>
      </c>
      <c r="O16" t="b">
        <v>1</v>
      </c>
      <c r="P16" t="s">
        <v>8265</v>
      </c>
      <c r="Q16" s="6">
        <f t="shared" si="0"/>
        <v>1.0093333333333334</v>
      </c>
      <c r="R16" s="8">
        <f t="shared" si="1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8">
        <v>2000</v>
      </c>
      <c r="E17" s="8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2">
        <f t="shared" si="2"/>
        <v>42256.183541666665</v>
      </c>
      <c r="L17" s="12">
        <f t="shared" si="3"/>
        <v>42274.634722222218</v>
      </c>
      <c r="M17" t="b">
        <v>0</v>
      </c>
      <c r="N17">
        <v>98</v>
      </c>
      <c r="O17" t="b">
        <v>1</v>
      </c>
      <c r="P17" t="s">
        <v>8265</v>
      </c>
      <c r="Q17" s="6">
        <f t="shared" si="0"/>
        <v>1.0660000000000001</v>
      </c>
      <c r="R17" s="8">
        <f t="shared" si="1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8">
        <v>12000</v>
      </c>
      <c r="E18" s="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2">
        <f t="shared" si="2"/>
        <v>41760.588090277779</v>
      </c>
      <c r="L18" s="12">
        <f t="shared" si="3"/>
        <v>41806.020833333328</v>
      </c>
      <c r="M18" t="b">
        <v>0</v>
      </c>
      <c r="N18">
        <v>70</v>
      </c>
      <c r="O18" t="b">
        <v>1</v>
      </c>
      <c r="P18" t="s">
        <v>8265</v>
      </c>
      <c r="Q18" s="6">
        <f t="shared" si="0"/>
        <v>1.0024166666666667</v>
      </c>
      <c r="R18" s="8">
        <f t="shared" si="1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8">
        <v>1500</v>
      </c>
      <c r="E19" s="8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2">
        <f t="shared" si="2"/>
        <v>41917.523402777777</v>
      </c>
      <c r="L19" s="12">
        <f t="shared" si="3"/>
        <v>41947.565069444441</v>
      </c>
      <c r="M19" t="b">
        <v>0</v>
      </c>
      <c r="N19">
        <v>36</v>
      </c>
      <c r="O19" t="b">
        <v>1</v>
      </c>
      <c r="P19" t="s">
        <v>8265</v>
      </c>
      <c r="Q19" s="6">
        <f t="shared" si="0"/>
        <v>1.0066666666666666</v>
      </c>
      <c r="R19" s="8">
        <f t="shared" si="1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8">
        <v>30000</v>
      </c>
      <c r="E20" s="8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2">
        <f t="shared" si="2"/>
        <v>41869.333981481475</v>
      </c>
      <c r="L20" s="12">
        <f t="shared" si="3"/>
        <v>41899.333981481475</v>
      </c>
      <c r="M20" t="b">
        <v>0</v>
      </c>
      <c r="N20">
        <v>342</v>
      </c>
      <c r="O20" t="b">
        <v>1</v>
      </c>
      <c r="P20" t="s">
        <v>8265</v>
      </c>
      <c r="Q20" s="6">
        <f t="shared" si="0"/>
        <v>1.0632110000000001</v>
      </c>
      <c r="R20" s="8">
        <f t="shared" si="1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8">
        <v>850</v>
      </c>
      <c r="E21" s="8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2">
        <f t="shared" si="2"/>
        <v>42175.608032407406</v>
      </c>
      <c r="L21" s="12">
        <f t="shared" si="3"/>
        <v>42205.608032407406</v>
      </c>
      <c r="M21" t="b">
        <v>0</v>
      </c>
      <c r="N21">
        <v>22</v>
      </c>
      <c r="O21" t="b">
        <v>1</v>
      </c>
      <c r="P21" t="s">
        <v>8265</v>
      </c>
      <c r="Q21" s="6">
        <f t="shared" si="0"/>
        <v>1.4529411764705882</v>
      </c>
      <c r="R21" s="8">
        <f t="shared" si="1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8">
        <v>2000</v>
      </c>
      <c r="E22" s="8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2">
        <f t="shared" si="2"/>
        <v>42200.549907407403</v>
      </c>
      <c r="L22" s="12">
        <f t="shared" si="3"/>
        <v>42260.549907407403</v>
      </c>
      <c r="M22" t="b">
        <v>0</v>
      </c>
      <c r="N22">
        <v>25</v>
      </c>
      <c r="O22" t="b">
        <v>1</v>
      </c>
      <c r="P22" t="s">
        <v>8265</v>
      </c>
      <c r="Q22" s="6">
        <f t="shared" si="0"/>
        <v>1.002</v>
      </c>
      <c r="R22" s="8">
        <f t="shared" si="1"/>
        <v>80.16</v>
      </c>
      <c r="S22" t="str">
        <f t="shared" si="4"/>
        <v>film &amp; video</v>
      </c>
      <c r="T22" t="str">
        <f t="shared" si="5"/>
        <v>television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8">
        <v>18500</v>
      </c>
      <c r="E23" s="8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2">
        <f t="shared" si="2"/>
        <v>41878.418854166666</v>
      </c>
      <c r="L23" s="12">
        <f t="shared" si="3"/>
        <v>41908.418854166666</v>
      </c>
      <c r="M23" t="b">
        <v>0</v>
      </c>
      <c r="N23">
        <v>101</v>
      </c>
      <c r="O23" t="b">
        <v>1</v>
      </c>
      <c r="P23" t="s">
        <v>8265</v>
      </c>
      <c r="Q23" s="6">
        <f t="shared" si="0"/>
        <v>1.0913513513513513</v>
      </c>
      <c r="R23" s="8">
        <f t="shared" si="1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8">
        <v>350</v>
      </c>
      <c r="E24" s="8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2">
        <f t="shared" si="2"/>
        <v>41989.703009259254</v>
      </c>
      <c r="L24" s="12">
        <f t="shared" si="3"/>
        <v>42005.124305555553</v>
      </c>
      <c r="M24" t="b">
        <v>0</v>
      </c>
      <c r="N24">
        <v>8</v>
      </c>
      <c r="O24" t="b">
        <v>1</v>
      </c>
      <c r="P24" t="s">
        <v>8265</v>
      </c>
      <c r="Q24" s="6">
        <f t="shared" si="0"/>
        <v>1.1714285714285715</v>
      </c>
      <c r="R24" s="8">
        <f t="shared" si="1"/>
        <v>51.25</v>
      </c>
      <c r="S24" t="str">
        <f t="shared" si="4"/>
        <v>film &amp; video</v>
      </c>
      <c r="T24" t="str">
        <f t="shared" si="5"/>
        <v>television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8">
        <v>2000</v>
      </c>
      <c r="E25" s="8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2">
        <f t="shared" si="2"/>
        <v>42097.570613425924</v>
      </c>
      <c r="L25" s="12">
        <f t="shared" si="3"/>
        <v>42124.430555555555</v>
      </c>
      <c r="M25" t="b">
        <v>0</v>
      </c>
      <c r="N25">
        <v>23</v>
      </c>
      <c r="O25" t="b">
        <v>1</v>
      </c>
      <c r="P25" t="s">
        <v>8265</v>
      </c>
      <c r="Q25" s="6">
        <f t="shared" si="0"/>
        <v>1.1850000000000001</v>
      </c>
      <c r="R25" s="8">
        <f t="shared" si="1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8">
        <v>35000</v>
      </c>
      <c r="E26" s="8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2">
        <f t="shared" si="2"/>
        <v>42229.611840277772</v>
      </c>
      <c r="L26" s="12">
        <f t="shared" si="3"/>
        <v>42262.610416666663</v>
      </c>
      <c r="M26" t="b">
        <v>0</v>
      </c>
      <c r="N26">
        <v>574</v>
      </c>
      <c r="O26" t="b">
        <v>1</v>
      </c>
      <c r="P26" t="s">
        <v>8265</v>
      </c>
      <c r="Q26" s="6">
        <f t="shared" si="0"/>
        <v>1.0880768571428572</v>
      </c>
      <c r="R26" s="8">
        <f t="shared" si="1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8">
        <v>600</v>
      </c>
      <c r="E27" s="8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2">
        <f t="shared" si="2"/>
        <v>42317.816678240742</v>
      </c>
      <c r="L27" s="12">
        <f t="shared" si="3"/>
        <v>42377.816678240742</v>
      </c>
      <c r="M27" t="b">
        <v>0</v>
      </c>
      <c r="N27">
        <v>14</v>
      </c>
      <c r="O27" t="b">
        <v>1</v>
      </c>
      <c r="P27" t="s">
        <v>8265</v>
      </c>
      <c r="Q27" s="6">
        <f t="shared" si="0"/>
        <v>1.3333333333333333</v>
      </c>
      <c r="R27" s="8">
        <f t="shared" si="1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8">
        <v>1250</v>
      </c>
      <c r="E28" s="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2">
        <f t="shared" si="2"/>
        <v>41828.307222222218</v>
      </c>
      <c r="L28" s="12">
        <f t="shared" si="3"/>
        <v>41868.307222222218</v>
      </c>
      <c r="M28" t="b">
        <v>0</v>
      </c>
      <c r="N28">
        <v>19</v>
      </c>
      <c r="O28" t="b">
        <v>1</v>
      </c>
      <c r="P28" t="s">
        <v>8265</v>
      </c>
      <c r="Q28" s="6">
        <f t="shared" si="0"/>
        <v>1.552</v>
      </c>
      <c r="R28" s="8">
        <f t="shared" si="1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8">
        <v>20000</v>
      </c>
      <c r="E29" s="8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2">
        <f t="shared" si="2"/>
        <v>41928.956400462957</v>
      </c>
      <c r="L29" s="12">
        <f t="shared" si="3"/>
        <v>41958.998067129629</v>
      </c>
      <c r="M29" t="b">
        <v>0</v>
      </c>
      <c r="N29">
        <v>150</v>
      </c>
      <c r="O29" t="b">
        <v>1</v>
      </c>
      <c r="P29" t="s">
        <v>8265</v>
      </c>
      <c r="Q29" s="6">
        <f t="shared" si="0"/>
        <v>1.1172500000000001</v>
      </c>
      <c r="R29" s="8">
        <f t="shared" si="1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8">
        <v>12000</v>
      </c>
      <c r="E30" s="8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2">
        <f t="shared" si="2"/>
        <v>42324.755601851844</v>
      </c>
      <c r="L30" s="12">
        <f t="shared" si="3"/>
        <v>42354.755601851844</v>
      </c>
      <c r="M30" t="b">
        <v>0</v>
      </c>
      <c r="N30">
        <v>71</v>
      </c>
      <c r="O30" t="b">
        <v>1</v>
      </c>
      <c r="P30" t="s">
        <v>8265</v>
      </c>
      <c r="Q30" s="6">
        <f t="shared" si="0"/>
        <v>1.0035000000000001</v>
      </c>
      <c r="R30" s="8">
        <f t="shared" si="1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58" hidden="1" x14ac:dyDescent="0.35">
      <c r="A31">
        <v>29</v>
      </c>
      <c r="B31" s="3" t="s">
        <v>31</v>
      </c>
      <c r="C31" s="3" t="s">
        <v>4140</v>
      </c>
      <c r="D31" s="8">
        <v>3000</v>
      </c>
      <c r="E31" s="8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2">
        <f t="shared" si="2"/>
        <v>41812.464907407404</v>
      </c>
      <c r="L31" s="12">
        <f t="shared" si="3"/>
        <v>41842.464907407404</v>
      </c>
      <c r="M31" t="b">
        <v>0</v>
      </c>
      <c r="N31">
        <v>117</v>
      </c>
      <c r="O31" t="b">
        <v>1</v>
      </c>
      <c r="P31" t="s">
        <v>8265</v>
      </c>
      <c r="Q31" s="6">
        <f t="shared" si="0"/>
        <v>1.2333333333333334</v>
      </c>
      <c r="R31" s="8">
        <f t="shared" si="1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8">
        <v>4000</v>
      </c>
      <c r="E32" s="8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2">
        <f t="shared" si="2"/>
        <v>41842.084664351853</v>
      </c>
      <c r="L32" s="12">
        <f t="shared" si="3"/>
        <v>41872.084664351853</v>
      </c>
      <c r="M32" t="b">
        <v>0</v>
      </c>
      <c r="N32">
        <v>53</v>
      </c>
      <c r="O32" t="b">
        <v>1</v>
      </c>
      <c r="P32" t="s">
        <v>8265</v>
      </c>
      <c r="Q32" s="6">
        <f t="shared" si="0"/>
        <v>1.0129975</v>
      </c>
      <c r="R32" s="8">
        <f t="shared" si="1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8">
        <v>13</v>
      </c>
      <c r="E33" s="8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2">
        <f t="shared" si="2"/>
        <v>42376.583726851844</v>
      </c>
      <c r="L33" s="12">
        <f t="shared" si="3"/>
        <v>42394.583726851844</v>
      </c>
      <c r="M33" t="b">
        <v>0</v>
      </c>
      <c r="N33">
        <v>1</v>
      </c>
      <c r="O33" t="b">
        <v>1</v>
      </c>
      <c r="P33" t="s">
        <v>8265</v>
      </c>
      <c r="Q33" s="6">
        <f t="shared" si="0"/>
        <v>1</v>
      </c>
      <c r="R33" s="8">
        <f t="shared" si="1"/>
        <v>13</v>
      </c>
      <c r="S33" t="str">
        <f t="shared" si="4"/>
        <v>film &amp; video</v>
      </c>
      <c r="T33" t="str">
        <f t="shared" si="5"/>
        <v>television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8">
        <v>28450</v>
      </c>
      <c r="E34" s="8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2">
        <f t="shared" si="2"/>
        <v>42461.419178240736</v>
      </c>
      <c r="L34" s="12">
        <f t="shared" si="3"/>
        <v>42502.957638888889</v>
      </c>
      <c r="M34" t="b">
        <v>0</v>
      </c>
      <c r="N34">
        <v>89</v>
      </c>
      <c r="O34" t="b">
        <v>1</v>
      </c>
      <c r="P34" t="s">
        <v>8265</v>
      </c>
      <c r="Q34" s="6">
        <f t="shared" si="0"/>
        <v>1.0024604569420035</v>
      </c>
      <c r="R34" s="8">
        <f t="shared" si="1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8">
        <v>5250</v>
      </c>
      <c r="E35" s="8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2">
        <f t="shared" si="2"/>
        <v>42286.452557870369</v>
      </c>
      <c r="L35" s="12">
        <f t="shared" si="3"/>
        <v>42316.494224537033</v>
      </c>
      <c r="M35" t="b">
        <v>0</v>
      </c>
      <c r="N35">
        <v>64</v>
      </c>
      <c r="O35" t="b">
        <v>1</v>
      </c>
      <c r="P35" t="s">
        <v>8265</v>
      </c>
      <c r="Q35" s="6">
        <f t="shared" si="0"/>
        <v>1.0209523809523811</v>
      </c>
      <c r="R35" s="8">
        <f t="shared" si="1"/>
        <v>83.75</v>
      </c>
      <c r="S35" t="str">
        <f t="shared" si="4"/>
        <v>film &amp; video</v>
      </c>
      <c r="T35" t="str">
        <f t="shared" si="5"/>
        <v>television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8">
        <v>2600</v>
      </c>
      <c r="E36" s="8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2">
        <f t="shared" si="2"/>
        <v>41841.113437499997</v>
      </c>
      <c r="L36" s="12">
        <f t="shared" si="3"/>
        <v>41856.113437499997</v>
      </c>
      <c r="M36" t="b">
        <v>0</v>
      </c>
      <c r="N36">
        <v>68</v>
      </c>
      <c r="O36" t="b">
        <v>1</v>
      </c>
      <c r="P36" t="s">
        <v>8265</v>
      </c>
      <c r="Q36" s="6">
        <f t="shared" si="0"/>
        <v>1.3046153846153845</v>
      </c>
      <c r="R36" s="8">
        <f t="shared" si="1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8">
        <v>1000</v>
      </c>
      <c r="E37" s="8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2">
        <f t="shared" si="2"/>
        <v>42098.083495370367</v>
      </c>
      <c r="L37" s="12">
        <f t="shared" si="3"/>
        <v>42121.791666666664</v>
      </c>
      <c r="M37" t="b">
        <v>0</v>
      </c>
      <c r="N37">
        <v>28</v>
      </c>
      <c r="O37" t="b">
        <v>1</v>
      </c>
      <c r="P37" t="s">
        <v>8265</v>
      </c>
      <c r="Q37" s="6">
        <f t="shared" si="0"/>
        <v>1.665</v>
      </c>
      <c r="R37" s="8">
        <f t="shared" si="1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8">
        <v>6000</v>
      </c>
      <c r="E38" s="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2">
        <f t="shared" si="2"/>
        <v>42068.098668981482</v>
      </c>
      <c r="L38" s="12">
        <f t="shared" si="3"/>
        <v>42098.05700231481</v>
      </c>
      <c r="M38" t="b">
        <v>0</v>
      </c>
      <c r="N38">
        <v>44</v>
      </c>
      <c r="O38" t="b">
        <v>1</v>
      </c>
      <c r="P38" t="s">
        <v>8265</v>
      </c>
      <c r="Q38" s="6">
        <f t="shared" si="0"/>
        <v>1.4215</v>
      </c>
      <c r="R38" s="8">
        <f t="shared" si="1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8">
        <v>22000</v>
      </c>
      <c r="E39" s="8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2">
        <f t="shared" si="2"/>
        <v>42032.484710648147</v>
      </c>
      <c r="L39" s="12">
        <f t="shared" si="3"/>
        <v>42062.484710648147</v>
      </c>
      <c r="M39" t="b">
        <v>0</v>
      </c>
      <c r="N39">
        <v>253</v>
      </c>
      <c r="O39" t="b">
        <v>1</v>
      </c>
      <c r="P39" t="s">
        <v>8265</v>
      </c>
      <c r="Q39" s="6">
        <f t="shared" si="0"/>
        <v>1.8344090909090909</v>
      </c>
      <c r="R39" s="8">
        <f t="shared" si="1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8">
        <v>2500</v>
      </c>
      <c r="E40" s="8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2">
        <f t="shared" si="2"/>
        <v>41374.84888888889</v>
      </c>
      <c r="L40" s="12">
        <f t="shared" si="3"/>
        <v>41404.84888888889</v>
      </c>
      <c r="M40" t="b">
        <v>0</v>
      </c>
      <c r="N40">
        <v>66</v>
      </c>
      <c r="O40" t="b">
        <v>1</v>
      </c>
      <c r="P40" t="s">
        <v>8265</v>
      </c>
      <c r="Q40" s="6">
        <f t="shared" si="0"/>
        <v>1.1004</v>
      </c>
      <c r="R40" s="8">
        <f t="shared" si="1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8">
        <v>25000</v>
      </c>
      <c r="E41" s="8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2">
        <f t="shared" si="2"/>
        <v>41753.838749999995</v>
      </c>
      <c r="L41" s="12">
        <f t="shared" si="3"/>
        <v>41784.749305555553</v>
      </c>
      <c r="M41" t="b">
        <v>0</v>
      </c>
      <c r="N41">
        <v>217</v>
      </c>
      <c r="O41" t="b">
        <v>1</v>
      </c>
      <c r="P41" t="s">
        <v>8265</v>
      </c>
      <c r="Q41" s="6">
        <f t="shared" si="0"/>
        <v>1.3098000000000001</v>
      </c>
      <c r="R41" s="8">
        <f t="shared" si="1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8">
        <v>2000</v>
      </c>
      <c r="E42" s="8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2">
        <f t="shared" si="2"/>
        <v>41789.005648148144</v>
      </c>
      <c r="L42" s="12">
        <f t="shared" si="3"/>
        <v>41808.958333333328</v>
      </c>
      <c r="M42" t="b">
        <v>0</v>
      </c>
      <c r="N42">
        <v>16</v>
      </c>
      <c r="O42" t="b">
        <v>1</v>
      </c>
      <c r="P42" t="s">
        <v>8265</v>
      </c>
      <c r="Q42" s="6">
        <f t="shared" si="0"/>
        <v>1.0135000000000001</v>
      </c>
      <c r="R42" s="8">
        <f t="shared" si="1"/>
        <v>126.6875</v>
      </c>
      <c r="S42" t="str">
        <f t="shared" si="4"/>
        <v>film &amp; video</v>
      </c>
      <c r="T42" t="str">
        <f t="shared" si="5"/>
        <v>television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8">
        <v>2000</v>
      </c>
      <c r="E43" s="8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2">
        <f t="shared" si="2"/>
        <v>41887.360578703701</v>
      </c>
      <c r="L43" s="12">
        <f t="shared" si="3"/>
        <v>41917.360578703701</v>
      </c>
      <c r="M43" t="b">
        <v>0</v>
      </c>
      <c r="N43">
        <v>19</v>
      </c>
      <c r="O43" t="b">
        <v>1</v>
      </c>
      <c r="P43" t="s">
        <v>8265</v>
      </c>
      <c r="Q43" s="6">
        <f t="shared" si="0"/>
        <v>1</v>
      </c>
      <c r="R43" s="8">
        <f t="shared" si="1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8">
        <v>14000</v>
      </c>
      <c r="E44" s="8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2">
        <f t="shared" si="2"/>
        <v>41971.430856481478</v>
      </c>
      <c r="L44" s="12">
        <f t="shared" si="3"/>
        <v>42001.430856481478</v>
      </c>
      <c r="M44" t="b">
        <v>0</v>
      </c>
      <c r="N44">
        <v>169</v>
      </c>
      <c r="O44" t="b">
        <v>1</v>
      </c>
      <c r="P44" t="s">
        <v>8265</v>
      </c>
      <c r="Q44" s="6">
        <f t="shared" si="0"/>
        <v>1.4185714285714286</v>
      </c>
      <c r="R44" s="8">
        <f t="shared" si="1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8">
        <v>10000</v>
      </c>
      <c r="E45" s="8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2">
        <f t="shared" si="2"/>
        <v>41802.582013888888</v>
      </c>
      <c r="L45" s="12">
        <f t="shared" si="3"/>
        <v>41832.791666666664</v>
      </c>
      <c r="M45" t="b">
        <v>0</v>
      </c>
      <c r="N45">
        <v>263</v>
      </c>
      <c r="O45" t="b">
        <v>1</v>
      </c>
      <c r="P45" t="s">
        <v>8265</v>
      </c>
      <c r="Q45" s="6">
        <f t="shared" si="0"/>
        <v>3.0865999999999998</v>
      </c>
      <c r="R45" s="8">
        <f t="shared" si="1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8">
        <v>2000</v>
      </c>
      <c r="E46" s="8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2">
        <f t="shared" si="2"/>
        <v>41873.890474537031</v>
      </c>
      <c r="L46" s="12">
        <f t="shared" si="3"/>
        <v>41918.890474537031</v>
      </c>
      <c r="M46" t="b">
        <v>0</v>
      </c>
      <c r="N46">
        <v>15</v>
      </c>
      <c r="O46" t="b">
        <v>1</v>
      </c>
      <c r="P46" t="s">
        <v>8265</v>
      </c>
      <c r="Q46" s="6">
        <f t="shared" si="0"/>
        <v>1</v>
      </c>
      <c r="R46" s="8">
        <f t="shared" si="1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8">
        <v>5000</v>
      </c>
      <c r="E47" s="8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2">
        <f t="shared" si="2"/>
        <v>42457.415590277778</v>
      </c>
      <c r="L47" s="12">
        <f t="shared" si="3"/>
        <v>42487.415590277778</v>
      </c>
      <c r="M47" t="b">
        <v>0</v>
      </c>
      <c r="N47">
        <v>61</v>
      </c>
      <c r="O47" t="b">
        <v>1</v>
      </c>
      <c r="P47" t="s">
        <v>8265</v>
      </c>
      <c r="Q47" s="6">
        <f t="shared" si="0"/>
        <v>1.2</v>
      </c>
      <c r="R47" s="8">
        <f t="shared" si="1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8">
        <v>8400</v>
      </c>
      <c r="E48" s="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2">
        <f t="shared" si="2"/>
        <v>42323.756643518514</v>
      </c>
      <c r="L48" s="12">
        <f t="shared" si="3"/>
        <v>42353.756643518514</v>
      </c>
      <c r="M48" t="b">
        <v>0</v>
      </c>
      <c r="N48">
        <v>45</v>
      </c>
      <c r="O48" t="b">
        <v>1</v>
      </c>
      <c r="P48" t="s">
        <v>8265</v>
      </c>
      <c r="Q48" s="6">
        <f t="shared" si="0"/>
        <v>1.0416666666666667</v>
      </c>
      <c r="R48" s="8">
        <f t="shared" si="1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8">
        <v>5000</v>
      </c>
      <c r="E49" s="8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2">
        <f t="shared" si="2"/>
        <v>41932.611192129625</v>
      </c>
      <c r="L49" s="12">
        <f t="shared" si="3"/>
        <v>41992.652858796289</v>
      </c>
      <c r="M49" t="b">
        <v>0</v>
      </c>
      <c r="N49">
        <v>70</v>
      </c>
      <c r="O49" t="b">
        <v>1</v>
      </c>
      <c r="P49" t="s">
        <v>8265</v>
      </c>
      <c r="Q49" s="6">
        <f t="shared" si="0"/>
        <v>1.0761100000000001</v>
      </c>
      <c r="R49" s="8">
        <f t="shared" si="1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8">
        <v>2000</v>
      </c>
      <c r="E50" s="8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2">
        <f t="shared" si="2"/>
        <v>42033.308564814812</v>
      </c>
      <c r="L50" s="12">
        <f t="shared" si="3"/>
        <v>42064.291666666664</v>
      </c>
      <c r="M50" t="b">
        <v>0</v>
      </c>
      <c r="N50">
        <v>38</v>
      </c>
      <c r="O50" t="b">
        <v>1</v>
      </c>
      <c r="P50" t="s">
        <v>8265</v>
      </c>
      <c r="Q50" s="6">
        <f t="shared" si="0"/>
        <v>1.0794999999999999</v>
      </c>
      <c r="R50" s="8">
        <f t="shared" si="1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idden="1" x14ac:dyDescent="0.35">
      <c r="A51">
        <v>49</v>
      </c>
      <c r="B51" s="3" t="s">
        <v>51</v>
      </c>
      <c r="C51" s="3" t="s">
        <v>4160</v>
      </c>
      <c r="D51" s="8">
        <v>12000</v>
      </c>
      <c r="E51" s="8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2">
        <f t="shared" si="2"/>
        <v>42270.968113425923</v>
      </c>
      <c r="L51" s="12">
        <f t="shared" si="3"/>
        <v>42300.968113425923</v>
      </c>
      <c r="M51" t="b">
        <v>0</v>
      </c>
      <c r="N51">
        <v>87</v>
      </c>
      <c r="O51" t="b">
        <v>1</v>
      </c>
      <c r="P51" t="s">
        <v>8265</v>
      </c>
      <c r="Q51" s="6">
        <f t="shared" si="0"/>
        <v>1</v>
      </c>
      <c r="R51" s="8">
        <f t="shared" si="1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8">
        <v>600</v>
      </c>
      <c r="E52" s="8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2">
        <f t="shared" si="2"/>
        <v>41995.544652777775</v>
      </c>
      <c r="L52" s="12">
        <f t="shared" si="3"/>
        <v>42034.499999999993</v>
      </c>
      <c r="M52" t="b">
        <v>0</v>
      </c>
      <c r="N52">
        <v>22</v>
      </c>
      <c r="O52" t="b">
        <v>1</v>
      </c>
      <c r="P52" t="s">
        <v>8265</v>
      </c>
      <c r="Q52" s="6">
        <f t="shared" si="0"/>
        <v>1</v>
      </c>
      <c r="R52" s="8">
        <f t="shared" si="1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8">
        <v>11000</v>
      </c>
      <c r="E53" s="8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2">
        <f t="shared" si="2"/>
        <v>42196.72033564814</v>
      </c>
      <c r="L53" s="12">
        <f t="shared" si="3"/>
        <v>42226.72033564814</v>
      </c>
      <c r="M53" t="b">
        <v>0</v>
      </c>
      <c r="N53">
        <v>119</v>
      </c>
      <c r="O53" t="b">
        <v>1</v>
      </c>
      <c r="P53" t="s">
        <v>8265</v>
      </c>
      <c r="Q53" s="6">
        <f t="shared" si="0"/>
        <v>1.2801818181818181</v>
      </c>
      <c r="R53" s="8">
        <f t="shared" si="1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8">
        <v>10000</v>
      </c>
      <c r="E54" s="8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2">
        <f t="shared" si="2"/>
        <v>41807.493587962963</v>
      </c>
      <c r="L54" s="12">
        <f t="shared" si="3"/>
        <v>41837.493587962963</v>
      </c>
      <c r="M54" t="b">
        <v>0</v>
      </c>
      <c r="N54">
        <v>52</v>
      </c>
      <c r="O54" t="b">
        <v>1</v>
      </c>
      <c r="P54" t="s">
        <v>8265</v>
      </c>
      <c r="Q54" s="6">
        <f t="shared" si="0"/>
        <v>1.1620999999999999</v>
      </c>
      <c r="R54" s="8">
        <f t="shared" si="1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8">
        <v>3000</v>
      </c>
      <c r="E55" s="8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2">
        <f t="shared" si="2"/>
        <v>41719.340798611105</v>
      </c>
      <c r="L55" s="12">
        <f t="shared" si="3"/>
        <v>41733.708333333328</v>
      </c>
      <c r="M55" t="b">
        <v>0</v>
      </c>
      <c r="N55">
        <v>117</v>
      </c>
      <c r="O55" t="b">
        <v>1</v>
      </c>
      <c r="P55" t="s">
        <v>8265</v>
      </c>
      <c r="Q55" s="6">
        <f t="shared" si="0"/>
        <v>1.0963333333333334</v>
      </c>
      <c r="R55" s="8">
        <f t="shared" si="1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8">
        <v>10000</v>
      </c>
      <c r="E56" s="8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2">
        <f t="shared" si="2"/>
        <v>42333.504872685182</v>
      </c>
      <c r="L56" s="12">
        <f t="shared" si="3"/>
        <v>42363.504872685182</v>
      </c>
      <c r="M56" t="b">
        <v>0</v>
      </c>
      <c r="N56">
        <v>52</v>
      </c>
      <c r="O56" t="b">
        <v>1</v>
      </c>
      <c r="P56" t="s">
        <v>8265</v>
      </c>
      <c r="Q56" s="6">
        <f t="shared" si="0"/>
        <v>1.01</v>
      </c>
      <c r="R56" s="8">
        <f t="shared" si="1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8">
        <v>8600</v>
      </c>
      <c r="E57" s="8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2">
        <f t="shared" si="2"/>
        <v>42496.760601851849</v>
      </c>
      <c r="L57" s="12">
        <f t="shared" si="3"/>
        <v>42517.760601851849</v>
      </c>
      <c r="M57" t="b">
        <v>0</v>
      </c>
      <c r="N57">
        <v>86</v>
      </c>
      <c r="O57" t="b">
        <v>1</v>
      </c>
      <c r="P57" t="s">
        <v>8265</v>
      </c>
      <c r="Q57" s="6">
        <f t="shared" si="0"/>
        <v>1.2895348837209302</v>
      </c>
      <c r="R57" s="8">
        <f t="shared" si="1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8">
        <v>8000</v>
      </c>
      <c r="E58" s="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2">
        <f t="shared" si="2"/>
        <v>42149.340555555558</v>
      </c>
      <c r="L58" s="12">
        <f t="shared" si="3"/>
        <v>42163.458333333336</v>
      </c>
      <c r="M58" t="b">
        <v>0</v>
      </c>
      <c r="N58">
        <v>174</v>
      </c>
      <c r="O58" t="b">
        <v>1</v>
      </c>
      <c r="P58" t="s">
        <v>8265</v>
      </c>
      <c r="Q58" s="6">
        <f t="shared" si="0"/>
        <v>1.0726249999999999</v>
      </c>
      <c r="R58" s="8">
        <f t="shared" si="1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8">
        <v>15000</v>
      </c>
      <c r="E59" s="8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2">
        <f t="shared" si="2"/>
        <v>42089.624560185184</v>
      </c>
      <c r="L59" s="12">
        <f t="shared" si="3"/>
        <v>42119.624560185184</v>
      </c>
      <c r="M59" t="b">
        <v>0</v>
      </c>
      <c r="N59">
        <v>69</v>
      </c>
      <c r="O59" t="b">
        <v>1</v>
      </c>
      <c r="P59" t="s">
        <v>8265</v>
      </c>
      <c r="Q59" s="6">
        <f t="shared" si="0"/>
        <v>1.0189999999999999</v>
      </c>
      <c r="R59" s="8">
        <f t="shared" si="1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8">
        <v>10000</v>
      </c>
      <c r="E60" s="8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2">
        <f t="shared" si="2"/>
        <v>41932.536712962959</v>
      </c>
      <c r="L60" s="12">
        <f t="shared" si="3"/>
        <v>41962.578379629624</v>
      </c>
      <c r="M60" t="b">
        <v>0</v>
      </c>
      <c r="N60">
        <v>75</v>
      </c>
      <c r="O60" t="b">
        <v>1</v>
      </c>
      <c r="P60" t="s">
        <v>8265</v>
      </c>
      <c r="Q60" s="6">
        <f t="shared" si="0"/>
        <v>1.0290999999999999</v>
      </c>
      <c r="R60" s="8">
        <f t="shared" si="1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8">
        <v>20000</v>
      </c>
      <c r="E61" s="8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2">
        <f t="shared" si="2"/>
        <v>42230.027499999997</v>
      </c>
      <c r="L61" s="12">
        <f t="shared" si="3"/>
        <v>42261.666666666664</v>
      </c>
      <c r="M61" t="b">
        <v>0</v>
      </c>
      <c r="N61">
        <v>33</v>
      </c>
      <c r="O61" t="b">
        <v>1</v>
      </c>
      <c r="P61" t="s">
        <v>8265</v>
      </c>
      <c r="Q61" s="6">
        <f t="shared" si="0"/>
        <v>1.0012570000000001</v>
      </c>
      <c r="R61" s="8">
        <f t="shared" si="1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8">
        <v>4500</v>
      </c>
      <c r="E62" s="8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2">
        <f t="shared" si="2"/>
        <v>41701.693483796298</v>
      </c>
      <c r="L62" s="12">
        <f t="shared" si="3"/>
        <v>41720.791666666664</v>
      </c>
      <c r="M62" t="b">
        <v>0</v>
      </c>
      <c r="N62">
        <v>108</v>
      </c>
      <c r="O62" t="b">
        <v>1</v>
      </c>
      <c r="P62" t="s">
        <v>8266</v>
      </c>
      <c r="Q62" s="6">
        <f t="shared" si="0"/>
        <v>1.0329622222222221</v>
      </c>
      <c r="R62" s="8">
        <f t="shared" si="1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8">
        <v>5000</v>
      </c>
      <c r="E63" s="8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2">
        <f t="shared" si="2"/>
        <v>41409.605983796289</v>
      </c>
      <c r="L63" s="12">
        <f t="shared" si="3"/>
        <v>41431.605983796289</v>
      </c>
      <c r="M63" t="b">
        <v>0</v>
      </c>
      <c r="N63">
        <v>23</v>
      </c>
      <c r="O63" t="b">
        <v>1</v>
      </c>
      <c r="P63" t="s">
        <v>8266</v>
      </c>
      <c r="Q63" s="6">
        <f t="shared" si="0"/>
        <v>1.4830000000000001</v>
      </c>
      <c r="R63" s="8">
        <f t="shared" si="1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8">
        <v>3000</v>
      </c>
      <c r="E64" s="8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2">
        <f t="shared" si="2"/>
        <v>41311.591180555552</v>
      </c>
      <c r="L64" s="12">
        <f t="shared" si="3"/>
        <v>41336.591180555552</v>
      </c>
      <c r="M64" t="b">
        <v>0</v>
      </c>
      <c r="N64">
        <v>48</v>
      </c>
      <c r="O64" t="b">
        <v>1</v>
      </c>
      <c r="P64" t="s">
        <v>8266</v>
      </c>
      <c r="Q64" s="6">
        <f t="shared" si="0"/>
        <v>1.5473333333333332</v>
      </c>
      <c r="R64" s="8">
        <f t="shared" si="1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8">
        <v>2000</v>
      </c>
      <c r="E65" s="8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2">
        <f t="shared" si="2"/>
        <v>41612.703854166662</v>
      </c>
      <c r="L65" s="12">
        <f t="shared" si="3"/>
        <v>41635.999305555553</v>
      </c>
      <c r="M65" t="b">
        <v>0</v>
      </c>
      <c r="N65">
        <v>64</v>
      </c>
      <c r="O65" t="b">
        <v>1</v>
      </c>
      <c r="P65" t="s">
        <v>8266</v>
      </c>
      <c r="Q65" s="6">
        <f t="shared" si="0"/>
        <v>1.1351849999999999</v>
      </c>
      <c r="R65" s="8">
        <f t="shared" si="1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8">
        <v>1200</v>
      </c>
      <c r="E66" s="8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2">
        <f t="shared" si="2"/>
        <v>41432.809965277775</v>
      </c>
      <c r="L66" s="12">
        <f t="shared" si="3"/>
        <v>41462.809965277775</v>
      </c>
      <c r="M66" t="b">
        <v>0</v>
      </c>
      <c r="N66">
        <v>24</v>
      </c>
      <c r="O66" t="b">
        <v>1</v>
      </c>
      <c r="P66" t="s">
        <v>8266</v>
      </c>
      <c r="Q66" s="6">
        <f t="shared" ref="Q66:Q129" si="6">E66/D66</f>
        <v>1.7333333333333334</v>
      </c>
      <c r="R66" s="8">
        <f t="shared" ref="R66:R129" si="7">IF(E66=0,"-",E66/N66)</f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8">
        <v>7000</v>
      </c>
      <c r="E67" s="8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2">
        <f t="shared" ref="K67:K130" si="8">(J67/86400)+25569+(-5/24)</f>
        <v>41835.612893518519</v>
      </c>
      <c r="L67" s="12">
        <f t="shared" ref="L67:L130" si="9">(I67/86400)+25569+(-5/24)</f>
        <v>41862.040972222218</v>
      </c>
      <c r="M67" t="b">
        <v>0</v>
      </c>
      <c r="N67">
        <v>57</v>
      </c>
      <c r="O67" t="b">
        <v>1</v>
      </c>
      <c r="P67" t="s">
        <v>8266</v>
      </c>
      <c r="Q67" s="6">
        <f t="shared" si="6"/>
        <v>1.0752857142857142</v>
      </c>
      <c r="R67" s="8">
        <f t="shared" si="7"/>
        <v>132.05263157894737</v>
      </c>
      <c r="S67" t="str">
        <f t="shared" ref="S67:S130" si="10">LEFT($P67, SEARCH("/",$P67,1)-1)</f>
        <v>film &amp; video</v>
      </c>
      <c r="T67" t="str">
        <f t="shared" ref="T67:T130" si="11">RIGHT($P67,LEN($P67) - SEARCH("/", $P67, 1))</f>
        <v>shorts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8">
        <v>2000</v>
      </c>
      <c r="E68" s="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2">
        <f t="shared" si="8"/>
        <v>42539.641435185178</v>
      </c>
      <c r="L68" s="12">
        <f t="shared" si="9"/>
        <v>42569.641435185178</v>
      </c>
      <c r="M68" t="b">
        <v>0</v>
      </c>
      <c r="N68">
        <v>26</v>
      </c>
      <c r="O68" t="b">
        <v>1</v>
      </c>
      <c r="P68" t="s">
        <v>8266</v>
      </c>
      <c r="Q68" s="6">
        <f t="shared" si="6"/>
        <v>1.1859999999999999</v>
      </c>
      <c r="R68" s="8">
        <f t="shared" si="7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8">
        <v>2000</v>
      </c>
      <c r="E69" s="8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2">
        <f t="shared" si="8"/>
        <v>41075.375046296293</v>
      </c>
      <c r="L69" s="12">
        <f t="shared" si="9"/>
        <v>41105.375046296293</v>
      </c>
      <c r="M69" t="b">
        <v>0</v>
      </c>
      <c r="N69">
        <v>20</v>
      </c>
      <c r="O69" t="b">
        <v>1</v>
      </c>
      <c r="P69" t="s">
        <v>8266</v>
      </c>
      <c r="Q69" s="6">
        <f t="shared" si="6"/>
        <v>1.1625000000000001</v>
      </c>
      <c r="R69" s="8">
        <f t="shared" si="7"/>
        <v>116.25</v>
      </c>
      <c r="S69" t="str">
        <f t="shared" si="10"/>
        <v>film &amp; video</v>
      </c>
      <c r="T69" t="str">
        <f t="shared" si="11"/>
        <v>shorts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8">
        <v>600</v>
      </c>
      <c r="E70" s="8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2">
        <f t="shared" si="8"/>
        <v>41663.36100694444</v>
      </c>
      <c r="L70" s="12">
        <f t="shared" si="9"/>
        <v>41693.36100694444</v>
      </c>
      <c r="M70" t="b">
        <v>0</v>
      </c>
      <c r="N70">
        <v>36</v>
      </c>
      <c r="O70" t="b">
        <v>1</v>
      </c>
      <c r="P70" t="s">
        <v>8266</v>
      </c>
      <c r="Q70" s="6">
        <f t="shared" si="6"/>
        <v>1.2716666666666667</v>
      </c>
      <c r="R70" s="8">
        <f t="shared" si="7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8">
        <v>10000</v>
      </c>
      <c r="E71" s="8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2">
        <f t="shared" si="8"/>
        <v>40785.979456018518</v>
      </c>
      <c r="L71" s="12">
        <f t="shared" si="9"/>
        <v>40818.082638888889</v>
      </c>
      <c r="M71" t="b">
        <v>0</v>
      </c>
      <c r="N71">
        <v>178</v>
      </c>
      <c r="O71" t="b">
        <v>1</v>
      </c>
      <c r="P71" t="s">
        <v>8266</v>
      </c>
      <c r="Q71" s="6">
        <f t="shared" si="6"/>
        <v>1.109423</v>
      </c>
      <c r="R71" s="8">
        <f t="shared" si="7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8">
        <v>500</v>
      </c>
      <c r="E72" s="8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2">
        <f t="shared" si="8"/>
        <v>40730.688020833331</v>
      </c>
      <c r="L72" s="12">
        <f t="shared" si="9"/>
        <v>40790.688020833331</v>
      </c>
      <c r="M72" t="b">
        <v>0</v>
      </c>
      <c r="N72">
        <v>17</v>
      </c>
      <c r="O72" t="b">
        <v>1</v>
      </c>
      <c r="P72" t="s">
        <v>8266</v>
      </c>
      <c r="Q72" s="6">
        <f t="shared" si="6"/>
        <v>1.272</v>
      </c>
      <c r="R72" s="8">
        <f t="shared" si="7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8">
        <v>1800</v>
      </c>
      <c r="E73" s="8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2">
        <f t="shared" si="8"/>
        <v>40997.063159722216</v>
      </c>
      <c r="L73" s="12">
        <f t="shared" si="9"/>
        <v>41057.063159722216</v>
      </c>
      <c r="M73" t="b">
        <v>0</v>
      </c>
      <c r="N73">
        <v>32</v>
      </c>
      <c r="O73" t="b">
        <v>1</v>
      </c>
      <c r="P73" t="s">
        <v>8266</v>
      </c>
      <c r="Q73" s="6">
        <f t="shared" si="6"/>
        <v>1.2394444444444443</v>
      </c>
      <c r="R73" s="8">
        <f t="shared" si="7"/>
        <v>69.71875</v>
      </c>
      <c r="S73" t="str">
        <f t="shared" si="10"/>
        <v>film &amp; video</v>
      </c>
      <c r="T73" t="str">
        <f t="shared" si="11"/>
        <v>shorts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8">
        <v>2200</v>
      </c>
      <c r="E74" s="8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2">
        <f t="shared" si="8"/>
        <v>41207.801863425928</v>
      </c>
      <c r="L74" s="12">
        <f t="shared" si="9"/>
        <v>41227.791666666664</v>
      </c>
      <c r="M74" t="b">
        <v>0</v>
      </c>
      <c r="N74">
        <v>41</v>
      </c>
      <c r="O74" t="b">
        <v>1</v>
      </c>
      <c r="P74" t="s">
        <v>8266</v>
      </c>
      <c r="Q74" s="6">
        <f t="shared" si="6"/>
        <v>1.084090909090909</v>
      </c>
      <c r="R74" s="8">
        <f t="shared" si="7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8">
        <v>900</v>
      </c>
      <c r="E75" s="8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2">
        <f t="shared" si="8"/>
        <v>40587.548425925925</v>
      </c>
      <c r="L75" s="12">
        <f t="shared" si="9"/>
        <v>40665.957638888889</v>
      </c>
      <c r="M75" t="b">
        <v>0</v>
      </c>
      <c r="N75">
        <v>18</v>
      </c>
      <c r="O75" t="b">
        <v>1</v>
      </c>
      <c r="P75" t="s">
        <v>8266</v>
      </c>
      <c r="Q75" s="6">
        <f t="shared" si="6"/>
        <v>1</v>
      </c>
      <c r="R75" s="8">
        <f t="shared" si="7"/>
        <v>50</v>
      </c>
      <c r="S75" t="str">
        <f t="shared" si="10"/>
        <v>film &amp; video</v>
      </c>
      <c r="T75" t="str">
        <f t="shared" si="11"/>
        <v>shorts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8">
        <v>500</v>
      </c>
      <c r="E76" s="8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2">
        <f t="shared" si="8"/>
        <v>42360.278877314813</v>
      </c>
      <c r="L76" s="12">
        <f t="shared" si="9"/>
        <v>42390.278877314813</v>
      </c>
      <c r="M76" t="b">
        <v>0</v>
      </c>
      <c r="N76">
        <v>29</v>
      </c>
      <c r="O76" t="b">
        <v>1</v>
      </c>
      <c r="P76" t="s">
        <v>8266</v>
      </c>
      <c r="Q76" s="6">
        <f t="shared" si="6"/>
        <v>1.1293199999999999</v>
      </c>
      <c r="R76" s="8">
        <f t="shared" si="7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8">
        <v>3500</v>
      </c>
      <c r="E77" s="8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2">
        <f t="shared" si="8"/>
        <v>41357.000833333332</v>
      </c>
      <c r="L77" s="12">
        <f t="shared" si="9"/>
        <v>41387.000833333332</v>
      </c>
      <c r="M77" t="b">
        <v>0</v>
      </c>
      <c r="N77">
        <v>47</v>
      </c>
      <c r="O77" t="b">
        <v>1</v>
      </c>
      <c r="P77" t="s">
        <v>8266</v>
      </c>
      <c r="Q77" s="6">
        <f t="shared" si="6"/>
        <v>1.1542857142857144</v>
      </c>
      <c r="R77" s="8">
        <f t="shared" si="7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8">
        <v>300</v>
      </c>
      <c r="E78" s="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2">
        <f t="shared" si="8"/>
        <v>40844.483310185184</v>
      </c>
      <c r="L78" s="12">
        <f t="shared" si="9"/>
        <v>40904.524976851848</v>
      </c>
      <c r="M78" t="b">
        <v>0</v>
      </c>
      <c r="N78">
        <v>15</v>
      </c>
      <c r="O78" t="b">
        <v>1</v>
      </c>
      <c r="P78" t="s">
        <v>8266</v>
      </c>
      <c r="Q78" s="6">
        <f t="shared" si="6"/>
        <v>1.5333333333333334</v>
      </c>
      <c r="R78" s="8">
        <f t="shared" si="7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8">
        <v>400</v>
      </c>
      <c r="E79" s="8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2">
        <f t="shared" si="8"/>
        <v>40996.936539351846</v>
      </c>
      <c r="L79" s="12">
        <f t="shared" si="9"/>
        <v>41049.915972222218</v>
      </c>
      <c r="M79" t="b">
        <v>0</v>
      </c>
      <c r="N79">
        <v>26</v>
      </c>
      <c r="O79" t="b">
        <v>1</v>
      </c>
      <c r="P79" t="s">
        <v>8266</v>
      </c>
      <c r="Q79" s="6">
        <f t="shared" si="6"/>
        <v>3.9249999999999998</v>
      </c>
      <c r="R79" s="8">
        <f t="shared" si="7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8">
        <v>50</v>
      </c>
      <c r="E80" s="8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2">
        <f t="shared" si="8"/>
        <v>42604.522233796299</v>
      </c>
      <c r="L80" s="12">
        <f t="shared" si="9"/>
        <v>42614.522233796299</v>
      </c>
      <c r="M80" t="b">
        <v>0</v>
      </c>
      <c r="N80">
        <v>35</v>
      </c>
      <c r="O80" t="b">
        <v>1</v>
      </c>
      <c r="P80" t="s">
        <v>8266</v>
      </c>
      <c r="Q80" s="6">
        <f t="shared" si="6"/>
        <v>27.02</v>
      </c>
      <c r="R80" s="8">
        <f t="shared" si="7"/>
        <v>38.6</v>
      </c>
      <c r="S80" t="str">
        <f t="shared" si="10"/>
        <v>film &amp; video</v>
      </c>
      <c r="T80" t="str">
        <f t="shared" si="11"/>
        <v>shorts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8">
        <v>1300</v>
      </c>
      <c r="E81" s="8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2">
        <f t="shared" si="8"/>
        <v>41724.568206018514</v>
      </c>
      <c r="L81" s="12">
        <f t="shared" si="9"/>
        <v>41754.568206018514</v>
      </c>
      <c r="M81" t="b">
        <v>0</v>
      </c>
      <c r="N81">
        <v>41</v>
      </c>
      <c r="O81" t="b">
        <v>1</v>
      </c>
      <c r="P81" t="s">
        <v>8266</v>
      </c>
      <c r="Q81" s="6">
        <f t="shared" si="6"/>
        <v>1.27</v>
      </c>
      <c r="R81" s="8">
        <f t="shared" si="7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8">
        <v>12000</v>
      </c>
      <c r="E82" s="8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2">
        <f t="shared" si="8"/>
        <v>41582.875648148147</v>
      </c>
      <c r="L82" s="12">
        <f t="shared" si="9"/>
        <v>41617.875648148147</v>
      </c>
      <c r="M82" t="b">
        <v>0</v>
      </c>
      <c r="N82">
        <v>47</v>
      </c>
      <c r="O82" t="b">
        <v>1</v>
      </c>
      <c r="P82" t="s">
        <v>8266</v>
      </c>
      <c r="Q82" s="6">
        <f t="shared" si="6"/>
        <v>1.0725</v>
      </c>
      <c r="R82" s="8">
        <f t="shared" si="7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8">
        <v>750</v>
      </c>
      <c r="E83" s="8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2">
        <f t="shared" si="8"/>
        <v>41099.950543981475</v>
      </c>
      <c r="L83" s="12">
        <f t="shared" si="9"/>
        <v>41103.918055555558</v>
      </c>
      <c r="M83" t="b">
        <v>0</v>
      </c>
      <c r="N83">
        <v>28</v>
      </c>
      <c r="O83" t="b">
        <v>1</v>
      </c>
      <c r="P83" t="s">
        <v>8266</v>
      </c>
      <c r="Q83" s="6">
        <f t="shared" si="6"/>
        <v>1.98</v>
      </c>
      <c r="R83" s="8">
        <f t="shared" si="7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8">
        <v>4000</v>
      </c>
      <c r="E84" s="8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2">
        <f t="shared" si="8"/>
        <v>40795.611817129626</v>
      </c>
      <c r="L84" s="12">
        <f t="shared" si="9"/>
        <v>40825.611817129626</v>
      </c>
      <c r="M84" t="b">
        <v>0</v>
      </c>
      <c r="N84">
        <v>100</v>
      </c>
      <c r="O84" t="b">
        <v>1</v>
      </c>
      <c r="P84" t="s">
        <v>8266</v>
      </c>
      <c r="Q84" s="6">
        <f t="shared" si="6"/>
        <v>1.0001249999999999</v>
      </c>
      <c r="R84" s="8">
        <f t="shared" si="7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8">
        <v>200</v>
      </c>
      <c r="E85" s="8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2">
        <f t="shared" si="8"/>
        <v>42042.407280092586</v>
      </c>
      <c r="L85" s="12">
        <f t="shared" si="9"/>
        <v>42057.270833333336</v>
      </c>
      <c r="M85" t="b">
        <v>0</v>
      </c>
      <c r="N85">
        <v>13</v>
      </c>
      <c r="O85" t="b">
        <v>1</v>
      </c>
      <c r="P85" t="s">
        <v>8266</v>
      </c>
      <c r="Q85" s="6">
        <f t="shared" si="6"/>
        <v>1.0249999999999999</v>
      </c>
      <c r="R85" s="8">
        <f t="shared" si="7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8">
        <v>500</v>
      </c>
      <c r="E86" s="8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2">
        <f t="shared" si="8"/>
        <v>40648.54960648148</v>
      </c>
      <c r="L86" s="12">
        <f t="shared" si="9"/>
        <v>40678.54960648148</v>
      </c>
      <c r="M86" t="b">
        <v>0</v>
      </c>
      <c r="N86">
        <v>7</v>
      </c>
      <c r="O86" t="b">
        <v>1</v>
      </c>
      <c r="P86" t="s">
        <v>8266</v>
      </c>
      <c r="Q86" s="6">
        <f t="shared" si="6"/>
        <v>1</v>
      </c>
      <c r="R86" s="8">
        <f t="shared" si="7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8">
        <v>1200</v>
      </c>
      <c r="E87" s="8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2">
        <f t="shared" si="8"/>
        <v>40778.917094907403</v>
      </c>
      <c r="L87" s="12">
        <f t="shared" si="9"/>
        <v>40808.917094907403</v>
      </c>
      <c r="M87" t="b">
        <v>0</v>
      </c>
      <c r="N87">
        <v>21</v>
      </c>
      <c r="O87" t="b">
        <v>1</v>
      </c>
      <c r="P87" t="s">
        <v>8266</v>
      </c>
      <c r="Q87" s="6">
        <f t="shared" si="6"/>
        <v>1.2549999999999999</v>
      </c>
      <c r="R87" s="8">
        <f t="shared" si="7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8">
        <v>6000</v>
      </c>
      <c r="E88" s="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2">
        <f t="shared" si="8"/>
        <v>42291.347743055558</v>
      </c>
      <c r="L88" s="12">
        <f t="shared" si="9"/>
        <v>42365.389409722215</v>
      </c>
      <c r="M88" t="b">
        <v>0</v>
      </c>
      <c r="N88">
        <v>17</v>
      </c>
      <c r="O88" t="b">
        <v>1</v>
      </c>
      <c r="P88" t="s">
        <v>8266</v>
      </c>
      <c r="Q88" s="6">
        <f t="shared" si="6"/>
        <v>1.0646666666666667</v>
      </c>
      <c r="R88" s="8">
        <f t="shared" si="7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8">
        <v>2500</v>
      </c>
      <c r="E89" s="8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2">
        <f t="shared" si="8"/>
        <v>40322.331053240741</v>
      </c>
      <c r="L89" s="12">
        <f t="shared" si="9"/>
        <v>40331.861805555549</v>
      </c>
      <c r="M89" t="b">
        <v>0</v>
      </c>
      <c r="N89">
        <v>25</v>
      </c>
      <c r="O89" t="b">
        <v>1</v>
      </c>
      <c r="P89" t="s">
        <v>8266</v>
      </c>
      <c r="Q89" s="6">
        <f t="shared" si="6"/>
        <v>1.046</v>
      </c>
      <c r="R89" s="8">
        <f t="shared" si="7"/>
        <v>104.6</v>
      </c>
      <c r="S89" t="str">
        <f t="shared" si="10"/>
        <v>film &amp; video</v>
      </c>
      <c r="T89" t="str">
        <f t="shared" si="11"/>
        <v>shorts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8">
        <v>3500</v>
      </c>
      <c r="E90" s="8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2">
        <f t="shared" si="8"/>
        <v>41786.450590277775</v>
      </c>
      <c r="L90" s="12">
        <f t="shared" si="9"/>
        <v>41812.450590277775</v>
      </c>
      <c r="M90" t="b">
        <v>0</v>
      </c>
      <c r="N90">
        <v>60</v>
      </c>
      <c r="O90" t="b">
        <v>1</v>
      </c>
      <c r="P90" t="s">
        <v>8266</v>
      </c>
      <c r="Q90" s="6">
        <f t="shared" si="6"/>
        <v>1.0285714285714285</v>
      </c>
      <c r="R90" s="8">
        <f t="shared" si="7"/>
        <v>60</v>
      </c>
      <c r="S90" t="str">
        <f t="shared" si="10"/>
        <v>film &amp; video</v>
      </c>
      <c r="T90" t="str">
        <f t="shared" si="11"/>
        <v>shorts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8">
        <v>6000</v>
      </c>
      <c r="E91" s="8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2">
        <f t="shared" si="8"/>
        <v>41402.543888888882</v>
      </c>
      <c r="L91" s="12">
        <f t="shared" si="9"/>
        <v>41427.543888888882</v>
      </c>
      <c r="M91" t="b">
        <v>0</v>
      </c>
      <c r="N91">
        <v>56</v>
      </c>
      <c r="O91" t="b">
        <v>1</v>
      </c>
      <c r="P91" t="s">
        <v>8266</v>
      </c>
      <c r="Q91" s="6">
        <f t="shared" si="6"/>
        <v>1.1506666666666667</v>
      </c>
      <c r="R91" s="8">
        <f t="shared" si="7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8">
        <v>500</v>
      </c>
      <c r="E92" s="8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2">
        <f t="shared" si="8"/>
        <v>40706.089108796295</v>
      </c>
      <c r="L92" s="12">
        <f t="shared" si="9"/>
        <v>40736.089108796295</v>
      </c>
      <c r="M92" t="b">
        <v>0</v>
      </c>
      <c r="N92">
        <v>16</v>
      </c>
      <c r="O92" t="b">
        <v>1</v>
      </c>
      <c r="P92" t="s">
        <v>8266</v>
      </c>
      <c r="Q92" s="6">
        <f t="shared" si="6"/>
        <v>1.004</v>
      </c>
      <c r="R92" s="8">
        <f t="shared" si="7"/>
        <v>31.375</v>
      </c>
      <c r="S92" t="str">
        <f t="shared" si="10"/>
        <v>film &amp; video</v>
      </c>
      <c r="T92" t="str">
        <f t="shared" si="11"/>
        <v>shorts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8">
        <v>3000</v>
      </c>
      <c r="E93" s="8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2">
        <f t="shared" si="8"/>
        <v>40619.194027777776</v>
      </c>
      <c r="L93" s="12">
        <f t="shared" si="9"/>
        <v>40680.194027777776</v>
      </c>
      <c r="M93" t="b">
        <v>0</v>
      </c>
      <c r="N93">
        <v>46</v>
      </c>
      <c r="O93" t="b">
        <v>1</v>
      </c>
      <c r="P93" t="s">
        <v>8266</v>
      </c>
      <c r="Q93" s="6">
        <f t="shared" si="6"/>
        <v>1.2</v>
      </c>
      <c r="R93" s="8">
        <f t="shared" si="7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8">
        <v>5000</v>
      </c>
      <c r="E94" s="8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2">
        <f t="shared" si="8"/>
        <v>42720.990543981483</v>
      </c>
      <c r="L94" s="12">
        <f t="shared" si="9"/>
        <v>42767.124999999993</v>
      </c>
      <c r="M94" t="b">
        <v>0</v>
      </c>
      <c r="N94">
        <v>43</v>
      </c>
      <c r="O94" t="b">
        <v>1</v>
      </c>
      <c r="P94" t="s">
        <v>8266</v>
      </c>
      <c r="Q94" s="6">
        <f t="shared" si="6"/>
        <v>1.052</v>
      </c>
      <c r="R94" s="8">
        <f t="shared" si="7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8">
        <v>1000</v>
      </c>
      <c r="E95" s="8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2">
        <f t="shared" si="8"/>
        <v>41065.649733796294</v>
      </c>
      <c r="L95" s="12">
        <f t="shared" si="9"/>
        <v>41093.666666666664</v>
      </c>
      <c r="M95" t="b">
        <v>0</v>
      </c>
      <c r="N95">
        <v>15</v>
      </c>
      <c r="O95" t="b">
        <v>1</v>
      </c>
      <c r="P95" t="s">
        <v>8266</v>
      </c>
      <c r="Q95" s="6">
        <f t="shared" si="6"/>
        <v>1.1060000000000001</v>
      </c>
      <c r="R95" s="8">
        <f t="shared" si="7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8">
        <v>250</v>
      </c>
      <c r="E96" s="8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2">
        <f t="shared" si="8"/>
        <v>41716.509513888886</v>
      </c>
      <c r="L96" s="12">
        <f t="shared" si="9"/>
        <v>41736.509513888886</v>
      </c>
      <c r="M96" t="b">
        <v>0</v>
      </c>
      <c r="N96">
        <v>12</v>
      </c>
      <c r="O96" t="b">
        <v>1</v>
      </c>
      <c r="P96" t="s">
        <v>8266</v>
      </c>
      <c r="Q96" s="6">
        <f t="shared" si="6"/>
        <v>1.04</v>
      </c>
      <c r="R96" s="8">
        <f t="shared" si="7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8">
        <v>350</v>
      </c>
      <c r="E97" s="8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2">
        <f t="shared" si="8"/>
        <v>40934.796770833331</v>
      </c>
      <c r="L97" s="12">
        <f t="shared" si="9"/>
        <v>40964.796770833331</v>
      </c>
      <c r="M97" t="b">
        <v>0</v>
      </c>
      <c r="N97">
        <v>21</v>
      </c>
      <c r="O97" t="b">
        <v>1</v>
      </c>
      <c r="P97" t="s">
        <v>8266</v>
      </c>
      <c r="Q97" s="6">
        <f t="shared" si="6"/>
        <v>1.3142857142857143</v>
      </c>
      <c r="R97" s="8">
        <f t="shared" si="7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8">
        <v>1500</v>
      </c>
      <c r="E98" s="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2">
        <f t="shared" si="8"/>
        <v>40324.45417824074</v>
      </c>
      <c r="L98" s="12">
        <f t="shared" si="9"/>
        <v>40390.916666666664</v>
      </c>
      <c r="M98" t="b">
        <v>0</v>
      </c>
      <c r="N98">
        <v>34</v>
      </c>
      <c r="O98" t="b">
        <v>1</v>
      </c>
      <c r="P98" t="s">
        <v>8266</v>
      </c>
      <c r="Q98" s="6">
        <f t="shared" si="6"/>
        <v>1.1466666666666667</v>
      </c>
      <c r="R98" s="8">
        <f t="shared" si="7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8">
        <v>400</v>
      </c>
      <c r="E99" s="8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2">
        <f t="shared" si="8"/>
        <v>40705.926874999997</v>
      </c>
      <c r="L99" s="12">
        <f t="shared" si="9"/>
        <v>40735.926874999997</v>
      </c>
      <c r="M99" t="b">
        <v>0</v>
      </c>
      <c r="N99">
        <v>8</v>
      </c>
      <c r="O99" t="b">
        <v>1</v>
      </c>
      <c r="P99" t="s">
        <v>8266</v>
      </c>
      <c r="Q99" s="6">
        <f t="shared" si="6"/>
        <v>1.0625</v>
      </c>
      <c r="R99" s="8">
        <f t="shared" si="7"/>
        <v>53.125</v>
      </c>
      <c r="S99" t="str">
        <f t="shared" si="10"/>
        <v>film &amp; video</v>
      </c>
      <c r="T99" t="str">
        <f t="shared" si="11"/>
        <v>shorts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8">
        <v>3200</v>
      </c>
      <c r="E100" s="8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2">
        <f t="shared" si="8"/>
        <v>41214.586504629631</v>
      </c>
      <c r="L100" s="12">
        <f t="shared" si="9"/>
        <v>41250.770833333328</v>
      </c>
      <c r="M100" t="b">
        <v>0</v>
      </c>
      <c r="N100">
        <v>60</v>
      </c>
      <c r="O100" t="b">
        <v>1</v>
      </c>
      <c r="P100" t="s">
        <v>8266</v>
      </c>
      <c r="Q100" s="6">
        <f t="shared" si="6"/>
        <v>1.0625</v>
      </c>
      <c r="R100" s="8">
        <f t="shared" si="7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8">
        <v>1500</v>
      </c>
      <c r="E101" s="8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2">
        <f t="shared" si="8"/>
        <v>41631.694432870368</v>
      </c>
      <c r="L101" s="12">
        <f t="shared" si="9"/>
        <v>41661.694432870368</v>
      </c>
      <c r="M101" t="b">
        <v>0</v>
      </c>
      <c r="N101">
        <v>39</v>
      </c>
      <c r="O101" t="b">
        <v>1</v>
      </c>
      <c r="P101" t="s">
        <v>8266</v>
      </c>
      <c r="Q101" s="6">
        <f t="shared" si="6"/>
        <v>1.0601933333333333</v>
      </c>
      <c r="R101" s="8">
        <f t="shared" si="7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8">
        <v>5000</v>
      </c>
      <c r="E102" s="8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2">
        <f t="shared" si="8"/>
        <v>41197.544976851852</v>
      </c>
      <c r="L102" s="12">
        <f t="shared" si="9"/>
        <v>41217.586643518516</v>
      </c>
      <c r="M102" t="b">
        <v>0</v>
      </c>
      <c r="N102">
        <v>26</v>
      </c>
      <c r="O102" t="b">
        <v>1</v>
      </c>
      <c r="P102" t="s">
        <v>8266</v>
      </c>
      <c r="Q102" s="6">
        <f t="shared" si="6"/>
        <v>1</v>
      </c>
      <c r="R102" s="8">
        <f t="shared" si="7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8">
        <v>3500</v>
      </c>
      <c r="E103" s="8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2">
        <f t="shared" si="8"/>
        <v>41274.568402777775</v>
      </c>
      <c r="L103" s="12">
        <f t="shared" si="9"/>
        <v>41298.568402777775</v>
      </c>
      <c r="M103" t="b">
        <v>0</v>
      </c>
      <c r="N103">
        <v>35</v>
      </c>
      <c r="O103" t="b">
        <v>1</v>
      </c>
      <c r="P103" t="s">
        <v>8266</v>
      </c>
      <c r="Q103" s="6">
        <f t="shared" si="6"/>
        <v>1</v>
      </c>
      <c r="R103" s="8">
        <f t="shared" si="7"/>
        <v>100</v>
      </c>
      <c r="S103" t="str">
        <f t="shared" si="10"/>
        <v>film &amp; video</v>
      </c>
      <c r="T103" t="str">
        <f t="shared" si="11"/>
        <v>shorts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8">
        <v>6000</v>
      </c>
      <c r="E104" s="8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2">
        <f t="shared" si="8"/>
        <v>40504.922835648147</v>
      </c>
      <c r="L104" s="12">
        <f t="shared" si="9"/>
        <v>40534.922835648147</v>
      </c>
      <c r="M104" t="b">
        <v>0</v>
      </c>
      <c r="N104">
        <v>65</v>
      </c>
      <c r="O104" t="b">
        <v>1</v>
      </c>
      <c r="P104" t="s">
        <v>8266</v>
      </c>
      <c r="Q104" s="6">
        <f t="shared" si="6"/>
        <v>1.2775000000000001</v>
      </c>
      <c r="R104" s="8">
        <f t="shared" si="7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8">
        <v>1300</v>
      </c>
      <c r="E105" s="8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2">
        <f t="shared" si="8"/>
        <v>41682.597569444442</v>
      </c>
      <c r="L105" s="12">
        <f t="shared" si="9"/>
        <v>41705.597569444442</v>
      </c>
      <c r="M105" t="b">
        <v>0</v>
      </c>
      <c r="N105">
        <v>49</v>
      </c>
      <c r="O105" t="b">
        <v>1</v>
      </c>
      <c r="P105" t="s">
        <v>8266</v>
      </c>
      <c r="Q105" s="6">
        <f t="shared" si="6"/>
        <v>1.0515384615384615</v>
      </c>
      <c r="R105" s="8">
        <f t="shared" si="7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8">
        <v>500</v>
      </c>
      <c r="E106" s="8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2">
        <f t="shared" si="8"/>
        <v>40612.486874999995</v>
      </c>
      <c r="L106" s="12">
        <f t="shared" si="9"/>
        <v>40635.833333333328</v>
      </c>
      <c r="M106" t="b">
        <v>0</v>
      </c>
      <c r="N106">
        <v>10</v>
      </c>
      <c r="O106" t="b">
        <v>1</v>
      </c>
      <c r="P106" t="s">
        <v>8266</v>
      </c>
      <c r="Q106" s="6">
        <f t="shared" si="6"/>
        <v>1.2</v>
      </c>
      <c r="R106" s="8">
        <f t="shared" si="7"/>
        <v>60</v>
      </c>
      <c r="S106" t="str">
        <f t="shared" si="10"/>
        <v>film &amp; video</v>
      </c>
      <c r="T106" t="str">
        <f t="shared" si="11"/>
        <v>shorts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8">
        <v>2200</v>
      </c>
      <c r="E107" s="8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2">
        <f t="shared" si="8"/>
        <v>42485.516435185178</v>
      </c>
      <c r="L107" s="12">
        <f t="shared" si="9"/>
        <v>42503.791666666664</v>
      </c>
      <c r="M107" t="b">
        <v>0</v>
      </c>
      <c r="N107">
        <v>60</v>
      </c>
      <c r="O107" t="b">
        <v>1</v>
      </c>
      <c r="P107" t="s">
        <v>8266</v>
      </c>
      <c r="Q107" s="6">
        <f t="shared" si="6"/>
        <v>1.074090909090909</v>
      </c>
      <c r="R107" s="8">
        <f t="shared" si="7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8">
        <v>5000</v>
      </c>
      <c r="E108" s="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2">
        <f t="shared" si="8"/>
        <v>40987.568298611106</v>
      </c>
      <c r="L108" s="12">
        <f t="shared" si="9"/>
        <v>41001.568298611106</v>
      </c>
      <c r="M108" t="b">
        <v>0</v>
      </c>
      <c r="N108">
        <v>27</v>
      </c>
      <c r="O108" t="b">
        <v>1</v>
      </c>
      <c r="P108" t="s">
        <v>8266</v>
      </c>
      <c r="Q108" s="6">
        <f t="shared" si="6"/>
        <v>1.0049999999999999</v>
      </c>
      <c r="R108" s="8">
        <f t="shared" si="7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8">
        <v>7500</v>
      </c>
      <c r="E109" s="8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2">
        <f t="shared" si="8"/>
        <v>40635.774155092593</v>
      </c>
      <c r="L109" s="12">
        <f t="shared" si="9"/>
        <v>40657.774155092593</v>
      </c>
      <c r="M109" t="b">
        <v>0</v>
      </c>
      <c r="N109">
        <v>69</v>
      </c>
      <c r="O109" t="b">
        <v>1</v>
      </c>
      <c r="P109" t="s">
        <v>8266</v>
      </c>
      <c r="Q109" s="6">
        <f t="shared" si="6"/>
        <v>1.0246666666666666</v>
      </c>
      <c r="R109" s="8">
        <f t="shared" si="7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8">
        <v>1500</v>
      </c>
      <c r="E110" s="8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2">
        <f t="shared" si="8"/>
        <v>41365.404745370368</v>
      </c>
      <c r="L110" s="12">
        <f t="shared" si="9"/>
        <v>41425.404745370368</v>
      </c>
      <c r="M110" t="b">
        <v>0</v>
      </c>
      <c r="N110">
        <v>47</v>
      </c>
      <c r="O110" t="b">
        <v>1</v>
      </c>
      <c r="P110" t="s">
        <v>8266</v>
      </c>
      <c r="Q110" s="6">
        <f t="shared" si="6"/>
        <v>2.4666666666666668</v>
      </c>
      <c r="R110" s="8">
        <f t="shared" si="7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8">
        <v>1000</v>
      </c>
      <c r="E111" s="8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2">
        <f t="shared" si="8"/>
        <v>40569.817476851851</v>
      </c>
      <c r="L111" s="12">
        <f t="shared" si="9"/>
        <v>40599.817476851851</v>
      </c>
      <c r="M111" t="b">
        <v>0</v>
      </c>
      <c r="N111">
        <v>47</v>
      </c>
      <c r="O111" t="b">
        <v>1</v>
      </c>
      <c r="P111" t="s">
        <v>8266</v>
      </c>
      <c r="Q111" s="6">
        <f t="shared" si="6"/>
        <v>2.1949999999999998</v>
      </c>
      <c r="R111" s="8">
        <f t="shared" si="7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8">
        <v>1300</v>
      </c>
      <c r="E112" s="8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2">
        <f t="shared" si="8"/>
        <v>41557.741354166668</v>
      </c>
      <c r="L112" s="12">
        <f t="shared" si="9"/>
        <v>41592.040972222218</v>
      </c>
      <c r="M112" t="b">
        <v>0</v>
      </c>
      <c r="N112">
        <v>26</v>
      </c>
      <c r="O112" t="b">
        <v>1</v>
      </c>
      <c r="P112" t="s">
        <v>8266</v>
      </c>
      <c r="Q112" s="6">
        <f t="shared" si="6"/>
        <v>1.3076923076923077</v>
      </c>
      <c r="R112" s="8">
        <f t="shared" si="7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8">
        <v>3500</v>
      </c>
      <c r="E113" s="8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2">
        <f t="shared" si="8"/>
        <v>42125.124849537031</v>
      </c>
      <c r="L113" s="12">
        <f t="shared" si="9"/>
        <v>42155.124849537031</v>
      </c>
      <c r="M113" t="b">
        <v>0</v>
      </c>
      <c r="N113">
        <v>53</v>
      </c>
      <c r="O113" t="b">
        <v>1</v>
      </c>
      <c r="P113" t="s">
        <v>8266</v>
      </c>
      <c r="Q113" s="6">
        <f t="shared" si="6"/>
        <v>1.5457142857142858</v>
      </c>
      <c r="R113" s="8">
        <f t="shared" si="7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8">
        <v>5000</v>
      </c>
      <c r="E114" s="8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2">
        <f t="shared" si="8"/>
        <v>41717.834699074076</v>
      </c>
      <c r="L114" s="12">
        <f t="shared" si="9"/>
        <v>41741.875</v>
      </c>
      <c r="M114" t="b">
        <v>0</v>
      </c>
      <c r="N114">
        <v>81</v>
      </c>
      <c r="O114" t="b">
        <v>1</v>
      </c>
      <c r="P114" t="s">
        <v>8266</v>
      </c>
      <c r="Q114" s="6">
        <f t="shared" si="6"/>
        <v>1.04</v>
      </c>
      <c r="R114" s="8">
        <f t="shared" si="7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8">
        <v>5000</v>
      </c>
      <c r="E115" s="8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2">
        <f t="shared" si="8"/>
        <v>40753.550092592588</v>
      </c>
      <c r="L115" s="12">
        <f t="shared" si="9"/>
        <v>40761.416666666664</v>
      </c>
      <c r="M115" t="b">
        <v>0</v>
      </c>
      <c r="N115">
        <v>78</v>
      </c>
      <c r="O115" t="b">
        <v>1</v>
      </c>
      <c r="P115" t="s">
        <v>8266</v>
      </c>
      <c r="Q115" s="6">
        <f t="shared" si="6"/>
        <v>1.41</v>
      </c>
      <c r="R115" s="8">
        <f t="shared" si="7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8">
        <v>3000</v>
      </c>
      <c r="E116" s="8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2">
        <f t="shared" si="8"/>
        <v>40861.065833333334</v>
      </c>
      <c r="L116" s="12">
        <f t="shared" si="9"/>
        <v>40921.065833333334</v>
      </c>
      <c r="M116" t="b">
        <v>0</v>
      </c>
      <c r="N116">
        <v>35</v>
      </c>
      <c r="O116" t="b">
        <v>1</v>
      </c>
      <c r="P116" t="s">
        <v>8266</v>
      </c>
      <c r="Q116" s="6">
        <f t="shared" si="6"/>
        <v>1.0333333333333334</v>
      </c>
      <c r="R116" s="8">
        <f t="shared" si="7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8">
        <v>450</v>
      </c>
      <c r="E117" s="8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2">
        <f t="shared" si="8"/>
        <v>40918.530601851853</v>
      </c>
      <c r="L117" s="12">
        <f t="shared" si="9"/>
        <v>40943.530601851853</v>
      </c>
      <c r="M117" t="b">
        <v>0</v>
      </c>
      <c r="N117">
        <v>22</v>
      </c>
      <c r="O117" t="b">
        <v>1</v>
      </c>
      <c r="P117" t="s">
        <v>8266</v>
      </c>
      <c r="Q117" s="6">
        <f t="shared" si="6"/>
        <v>1.4044444444444444</v>
      </c>
      <c r="R117" s="8">
        <f t="shared" si="7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8">
        <v>3500</v>
      </c>
      <c r="E118" s="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2">
        <f t="shared" si="8"/>
        <v>40595.288831018515</v>
      </c>
      <c r="L118" s="12">
        <f t="shared" si="9"/>
        <v>40641.247164351851</v>
      </c>
      <c r="M118" t="b">
        <v>0</v>
      </c>
      <c r="N118">
        <v>57</v>
      </c>
      <c r="O118" t="b">
        <v>1</v>
      </c>
      <c r="P118" t="s">
        <v>8266</v>
      </c>
      <c r="Q118" s="6">
        <f t="shared" si="6"/>
        <v>1.1365714285714286</v>
      </c>
      <c r="R118" s="8">
        <f t="shared" si="7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8">
        <v>4500</v>
      </c>
      <c r="E119" s="8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2">
        <f t="shared" si="8"/>
        <v>40248.626666666663</v>
      </c>
      <c r="L119" s="12">
        <f t="shared" si="9"/>
        <v>40338.583333333328</v>
      </c>
      <c r="M119" t="b">
        <v>0</v>
      </c>
      <c r="N119">
        <v>27</v>
      </c>
      <c r="O119" t="b">
        <v>1</v>
      </c>
      <c r="P119" t="s">
        <v>8266</v>
      </c>
      <c r="Q119" s="6">
        <f t="shared" si="6"/>
        <v>1.0049377777777779</v>
      </c>
      <c r="R119" s="8">
        <f t="shared" si="7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8">
        <v>5000</v>
      </c>
      <c r="E120" s="8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2">
        <f t="shared" si="8"/>
        <v>40722.845324074071</v>
      </c>
      <c r="L120" s="12">
        <f t="shared" si="9"/>
        <v>40752.845324074071</v>
      </c>
      <c r="M120" t="b">
        <v>0</v>
      </c>
      <c r="N120">
        <v>39</v>
      </c>
      <c r="O120" t="b">
        <v>1</v>
      </c>
      <c r="P120" t="s">
        <v>8266</v>
      </c>
      <c r="Q120" s="6">
        <f t="shared" si="6"/>
        <v>1.1303159999999999</v>
      </c>
      <c r="R120" s="8">
        <f t="shared" si="7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8">
        <v>3250</v>
      </c>
      <c r="E121" s="8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2">
        <f t="shared" si="8"/>
        <v>40738.860949074071</v>
      </c>
      <c r="L121" s="12">
        <f t="shared" si="9"/>
        <v>40768.75</v>
      </c>
      <c r="M121" t="b">
        <v>0</v>
      </c>
      <c r="N121">
        <v>37</v>
      </c>
      <c r="O121" t="b">
        <v>1</v>
      </c>
      <c r="P121" t="s">
        <v>8266</v>
      </c>
      <c r="Q121" s="6">
        <f t="shared" si="6"/>
        <v>1.0455692307692308</v>
      </c>
      <c r="R121" s="8">
        <f t="shared" si="7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8">
        <v>70000</v>
      </c>
      <c r="E122" s="8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2">
        <f t="shared" si="8"/>
        <v>42615.841516203705</v>
      </c>
      <c r="L122" s="12">
        <f t="shared" si="9"/>
        <v>42645.841516203705</v>
      </c>
      <c r="M122" t="b">
        <v>0</v>
      </c>
      <c r="N122">
        <v>1</v>
      </c>
      <c r="O122" t="b">
        <v>0</v>
      </c>
      <c r="P122" t="s">
        <v>8267</v>
      </c>
      <c r="Q122" s="6">
        <f t="shared" si="6"/>
        <v>1.4285714285714287E-4</v>
      </c>
      <c r="R122" s="8">
        <f t="shared" si="7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8">
        <v>3000</v>
      </c>
      <c r="E123" s="8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2">
        <f t="shared" si="8"/>
        <v>42096.496643518512</v>
      </c>
      <c r="L123" s="12">
        <f t="shared" si="9"/>
        <v>42112.219444444439</v>
      </c>
      <c r="M123" t="b">
        <v>0</v>
      </c>
      <c r="N123">
        <v>1</v>
      </c>
      <c r="O123" t="b">
        <v>0</v>
      </c>
      <c r="P123" t="s">
        <v>8267</v>
      </c>
      <c r="Q123" s="6">
        <f t="shared" si="6"/>
        <v>3.3333333333333332E-4</v>
      </c>
      <c r="R123" s="8">
        <f t="shared" si="7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 s="8">
        <v>100000000</v>
      </c>
      <c r="E124" s="8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2">
        <f t="shared" si="8"/>
        <v>42593.223460648143</v>
      </c>
      <c r="L124" s="12">
        <f t="shared" si="9"/>
        <v>42653.223460648143</v>
      </c>
      <c r="M124" t="b">
        <v>0</v>
      </c>
      <c r="N124">
        <v>0</v>
      </c>
      <c r="O124" t="b">
        <v>0</v>
      </c>
      <c r="P124" t="s">
        <v>8267</v>
      </c>
      <c r="Q124" s="6">
        <f t="shared" si="6"/>
        <v>0</v>
      </c>
      <c r="R124" s="8" t="str">
        <f t="shared" si="7"/>
        <v>-</v>
      </c>
      <c r="S124" t="str">
        <f t="shared" si="10"/>
        <v>film &amp; video</v>
      </c>
      <c r="T124" t="str">
        <f t="shared" si="11"/>
        <v>science fiction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8">
        <v>55000</v>
      </c>
      <c r="E125" s="8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2">
        <f t="shared" si="8"/>
        <v>41904.573657407404</v>
      </c>
      <c r="L125" s="12">
        <f t="shared" si="9"/>
        <v>41940.708333333328</v>
      </c>
      <c r="M125" t="b">
        <v>0</v>
      </c>
      <c r="N125">
        <v>6</v>
      </c>
      <c r="O125" t="b">
        <v>0</v>
      </c>
      <c r="P125" t="s">
        <v>8267</v>
      </c>
      <c r="Q125" s="6">
        <f t="shared" si="6"/>
        <v>2.7454545454545453E-3</v>
      </c>
      <c r="R125" s="8">
        <f t="shared" si="7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8">
        <v>4000</v>
      </c>
      <c r="E126" s="8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2">
        <f t="shared" si="8"/>
        <v>42114.720393518517</v>
      </c>
      <c r="L126" s="12">
        <f t="shared" si="9"/>
        <v>42139.720393518517</v>
      </c>
      <c r="M126" t="b">
        <v>0</v>
      </c>
      <c r="N126">
        <v>0</v>
      </c>
      <c r="O126" t="b">
        <v>0</v>
      </c>
      <c r="P126" t="s">
        <v>8267</v>
      </c>
      <c r="Q126" s="6">
        <f t="shared" si="6"/>
        <v>0</v>
      </c>
      <c r="R126" s="8" t="str">
        <f t="shared" si="7"/>
        <v>-</v>
      </c>
      <c r="S126" t="str">
        <f t="shared" si="10"/>
        <v>film &amp; video</v>
      </c>
      <c r="T126" t="str">
        <f t="shared" si="11"/>
        <v>science fiction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8">
        <v>500</v>
      </c>
      <c r="E127" s="8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2">
        <f t="shared" si="8"/>
        <v>42709.78564814815</v>
      </c>
      <c r="L127" s="12">
        <f t="shared" si="9"/>
        <v>42769.78564814815</v>
      </c>
      <c r="M127" t="b">
        <v>0</v>
      </c>
      <c r="N127">
        <v>6</v>
      </c>
      <c r="O127" t="b">
        <v>0</v>
      </c>
      <c r="P127" t="s">
        <v>8267</v>
      </c>
      <c r="Q127" s="6">
        <f t="shared" si="6"/>
        <v>0.14000000000000001</v>
      </c>
      <c r="R127" s="8">
        <f t="shared" si="7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8">
        <v>25000</v>
      </c>
      <c r="E128" s="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2">
        <f t="shared" si="8"/>
        <v>42135.381215277775</v>
      </c>
      <c r="L128" s="12">
        <f t="shared" si="9"/>
        <v>42165.874999999993</v>
      </c>
      <c r="M128" t="b">
        <v>0</v>
      </c>
      <c r="N128">
        <v>13</v>
      </c>
      <c r="O128" t="b">
        <v>0</v>
      </c>
      <c r="P128" t="s">
        <v>8267</v>
      </c>
      <c r="Q128" s="6">
        <f t="shared" si="6"/>
        <v>5.5480000000000002E-2</v>
      </c>
      <c r="R128" s="8">
        <f t="shared" si="7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8">
        <v>8000</v>
      </c>
      <c r="E129" s="8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2">
        <f t="shared" si="8"/>
        <v>42067.415983796294</v>
      </c>
      <c r="L129" s="12">
        <f t="shared" si="9"/>
        <v>42097.37431712963</v>
      </c>
      <c r="M129" t="b">
        <v>0</v>
      </c>
      <c r="N129">
        <v>4</v>
      </c>
      <c r="O129" t="b">
        <v>0</v>
      </c>
      <c r="P129" t="s">
        <v>8267</v>
      </c>
      <c r="Q129" s="6">
        <f t="shared" si="6"/>
        <v>2.375E-2</v>
      </c>
      <c r="R129" s="8">
        <f t="shared" si="7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8">
        <v>100000</v>
      </c>
      <c r="E130" s="8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2">
        <f t="shared" si="8"/>
        <v>42628.019594907404</v>
      </c>
      <c r="L130" s="12">
        <f t="shared" si="9"/>
        <v>42663.019594907404</v>
      </c>
      <c r="M130" t="b">
        <v>0</v>
      </c>
      <c r="N130">
        <v>6</v>
      </c>
      <c r="O130" t="b">
        <v>0</v>
      </c>
      <c r="P130" t="s">
        <v>8267</v>
      </c>
      <c r="Q130" s="6">
        <f t="shared" ref="Q130:Q193" si="12">E130/D130</f>
        <v>1.8669999999999999E-2</v>
      </c>
      <c r="R130" s="8">
        <f t="shared" ref="R130:R193" si="13">IF(E130=0,"-",E130/N130)</f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8">
        <v>20000</v>
      </c>
      <c r="E131" s="8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2">
        <f t="shared" ref="K131:K194" si="14">(J131/86400)+25569+(-5/24)</f>
        <v>41882.728969907403</v>
      </c>
      <c r="L131" s="12">
        <f t="shared" ref="L131:L194" si="15">(I131/86400)+25569+(-5/24)</f>
        <v>41942.728969907403</v>
      </c>
      <c r="M131" t="b">
        <v>0</v>
      </c>
      <c r="N131">
        <v>0</v>
      </c>
      <c r="O131" t="b">
        <v>0</v>
      </c>
      <c r="P131" t="s">
        <v>8267</v>
      </c>
      <c r="Q131" s="6">
        <f t="shared" si="12"/>
        <v>0</v>
      </c>
      <c r="R131" s="8" t="str">
        <f t="shared" si="13"/>
        <v>-</v>
      </c>
      <c r="S131" t="str">
        <f t="shared" ref="S131:S194" si="16">LEFT($P131, SEARCH("/",$P131,1)-1)</f>
        <v>film &amp; video</v>
      </c>
      <c r="T131" t="str">
        <f t="shared" ref="T131:T194" si="17">RIGHT($P131,LEN($P131) - SEARCH("/", $P131, 1))</f>
        <v>science fiction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8">
        <v>600</v>
      </c>
      <c r="E132" s="8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2">
        <f t="shared" si="14"/>
        <v>41778.707083333335</v>
      </c>
      <c r="L132" s="12">
        <f t="shared" si="15"/>
        <v>41806.636111111111</v>
      </c>
      <c r="M132" t="b">
        <v>0</v>
      </c>
      <c r="N132">
        <v>0</v>
      </c>
      <c r="O132" t="b">
        <v>0</v>
      </c>
      <c r="P132" t="s">
        <v>8267</v>
      </c>
      <c r="Q132" s="6">
        <f t="shared" si="12"/>
        <v>0</v>
      </c>
      <c r="R132" s="8" t="str">
        <f t="shared" si="13"/>
        <v>-</v>
      </c>
      <c r="S132" t="str">
        <f t="shared" si="16"/>
        <v>film &amp; video</v>
      </c>
      <c r="T132" t="str">
        <f t="shared" si="17"/>
        <v>science fiction</v>
      </c>
    </row>
    <row r="133" spans="1:20" x14ac:dyDescent="0.35">
      <c r="A133">
        <v>131</v>
      </c>
      <c r="B133" s="3" t="s">
        <v>133</v>
      </c>
      <c r="C133" s="3" t="s">
        <v>4242</v>
      </c>
      <c r="D133" s="8">
        <v>1200</v>
      </c>
      <c r="E133" s="8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2">
        <f t="shared" si="14"/>
        <v>42541.629178240742</v>
      </c>
      <c r="L133" s="12">
        <f t="shared" si="15"/>
        <v>42556.791666666664</v>
      </c>
      <c r="M133" t="b">
        <v>0</v>
      </c>
      <c r="N133">
        <v>0</v>
      </c>
      <c r="O133" t="b">
        <v>0</v>
      </c>
      <c r="P133" t="s">
        <v>8267</v>
      </c>
      <c r="Q133" s="6">
        <f t="shared" si="12"/>
        <v>0</v>
      </c>
      <c r="R133" s="8" t="str">
        <f t="shared" si="13"/>
        <v>-</v>
      </c>
      <c r="S133" t="str">
        <f t="shared" si="16"/>
        <v>film &amp; video</v>
      </c>
      <c r="T133" t="str">
        <f t="shared" si="17"/>
        <v>science fiction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8">
        <v>80000</v>
      </c>
      <c r="E134" s="8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2">
        <f t="shared" si="14"/>
        <v>41905.60424768518</v>
      </c>
      <c r="L134" s="12">
        <f t="shared" si="15"/>
        <v>41950.645914351851</v>
      </c>
      <c r="M134" t="b">
        <v>0</v>
      </c>
      <c r="N134">
        <v>81</v>
      </c>
      <c r="O134" t="b">
        <v>0</v>
      </c>
      <c r="P134" t="s">
        <v>8267</v>
      </c>
      <c r="Q134" s="6">
        <f t="shared" si="12"/>
        <v>9.5687499999999995E-2</v>
      </c>
      <c r="R134" s="8">
        <f t="shared" si="13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8">
        <v>71764</v>
      </c>
      <c r="E135" s="8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2">
        <f t="shared" si="14"/>
        <v>42491.599351851844</v>
      </c>
      <c r="L135" s="12">
        <f t="shared" si="15"/>
        <v>42521.521527777775</v>
      </c>
      <c r="M135" t="b">
        <v>0</v>
      </c>
      <c r="N135">
        <v>0</v>
      </c>
      <c r="O135" t="b">
        <v>0</v>
      </c>
      <c r="P135" t="s">
        <v>8267</v>
      </c>
      <c r="Q135" s="6">
        <f t="shared" si="12"/>
        <v>0</v>
      </c>
      <c r="R135" s="8" t="str">
        <f t="shared" si="13"/>
        <v>-</v>
      </c>
      <c r="S135" t="str">
        <f t="shared" si="16"/>
        <v>film &amp; video</v>
      </c>
      <c r="T135" t="str">
        <f t="shared" si="17"/>
        <v>science fiction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8">
        <v>5000</v>
      </c>
      <c r="E136" s="8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2">
        <f t="shared" si="14"/>
        <v>42221.701597222222</v>
      </c>
      <c r="L136" s="12">
        <f t="shared" si="15"/>
        <v>42251.499999999993</v>
      </c>
      <c r="M136" t="b">
        <v>0</v>
      </c>
      <c r="N136">
        <v>0</v>
      </c>
      <c r="O136" t="b">
        <v>0</v>
      </c>
      <c r="P136" t="s">
        <v>8267</v>
      </c>
      <c r="Q136" s="6">
        <f t="shared" si="12"/>
        <v>0</v>
      </c>
      <c r="R136" s="8" t="str">
        <f t="shared" si="13"/>
        <v>-</v>
      </c>
      <c r="S136" t="str">
        <f t="shared" si="16"/>
        <v>film &amp; video</v>
      </c>
      <c r="T136" t="str">
        <f t="shared" si="17"/>
        <v>science fiction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8">
        <v>3000</v>
      </c>
      <c r="E137" s="8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2">
        <f t="shared" si="14"/>
        <v>41788.173576388886</v>
      </c>
      <c r="L137" s="12">
        <f t="shared" si="15"/>
        <v>41821.583333333328</v>
      </c>
      <c r="M137" t="b">
        <v>0</v>
      </c>
      <c r="N137">
        <v>5</v>
      </c>
      <c r="O137" t="b">
        <v>0</v>
      </c>
      <c r="P137" t="s">
        <v>8267</v>
      </c>
      <c r="Q137" s="6">
        <f t="shared" si="12"/>
        <v>0.13433333333333333</v>
      </c>
      <c r="R137" s="8">
        <f t="shared" si="13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8">
        <v>3000</v>
      </c>
      <c r="E138" s="8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2">
        <f t="shared" si="14"/>
        <v>42096.201782407406</v>
      </c>
      <c r="L138" s="12">
        <f t="shared" si="15"/>
        <v>42140.219444444439</v>
      </c>
      <c r="M138" t="b">
        <v>0</v>
      </c>
      <c r="N138">
        <v>0</v>
      </c>
      <c r="O138" t="b">
        <v>0</v>
      </c>
      <c r="P138" t="s">
        <v>8267</v>
      </c>
      <c r="Q138" s="6">
        <f t="shared" si="12"/>
        <v>0</v>
      </c>
      <c r="R138" s="8" t="str">
        <f t="shared" si="13"/>
        <v>-</v>
      </c>
      <c r="S138" t="str">
        <f t="shared" si="16"/>
        <v>film &amp; video</v>
      </c>
      <c r="T138" t="str">
        <f t="shared" si="17"/>
        <v>science fiction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8">
        <v>55000</v>
      </c>
      <c r="E139" s="8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2">
        <f t="shared" si="14"/>
        <v>42239.365659722222</v>
      </c>
      <c r="L139" s="12">
        <f t="shared" si="15"/>
        <v>42289.365659722222</v>
      </c>
      <c r="M139" t="b">
        <v>0</v>
      </c>
      <c r="N139">
        <v>0</v>
      </c>
      <c r="O139" t="b">
        <v>0</v>
      </c>
      <c r="P139" t="s">
        <v>8267</v>
      </c>
      <c r="Q139" s="6">
        <f t="shared" si="12"/>
        <v>0</v>
      </c>
      <c r="R139" s="8" t="str">
        <f t="shared" si="13"/>
        <v>-</v>
      </c>
      <c r="S139" t="str">
        <f t="shared" si="16"/>
        <v>film &amp; video</v>
      </c>
      <c r="T139" t="str">
        <f t="shared" si="17"/>
        <v>science fiction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8">
        <v>150000</v>
      </c>
      <c r="E140" s="8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2">
        <f t="shared" si="14"/>
        <v>42186.049085648141</v>
      </c>
      <c r="L140" s="12">
        <f t="shared" si="15"/>
        <v>42216.999305555553</v>
      </c>
      <c r="M140" t="b">
        <v>0</v>
      </c>
      <c r="N140">
        <v>58</v>
      </c>
      <c r="O140" t="b">
        <v>0</v>
      </c>
      <c r="P140" t="s">
        <v>8267</v>
      </c>
      <c r="Q140" s="6">
        <f t="shared" si="12"/>
        <v>3.1413333333333335E-2</v>
      </c>
      <c r="R140" s="8">
        <f t="shared" si="13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8">
        <v>500</v>
      </c>
      <c r="E141" s="8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2">
        <f t="shared" si="14"/>
        <v>42187.712638888886</v>
      </c>
      <c r="L141" s="12">
        <f t="shared" si="15"/>
        <v>42197.712638888886</v>
      </c>
      <c r="M141" t="b">
        <v>0</v>
      </c>
      <c r="N141">
        <v>1</v>
      </c>
      <c r="O141" t="b">
        <v>0</v>
      </c>
      <c r="P141" t="s">
        <v>8267</v>
      </c>
      <c r="Q141" s="6">
        <f t="shared" si="12"/>
        <v>1</v>
      </c>
      <c r="R141" s="8">
        <f t="shared" si="13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8">
        <v>200000</v>
      </c>
      <c r="E142" s="8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2">
        <f t="shared" si="14"/>
        <v>42052.989953703705</v>
      </c>
      <c r="L142" s="12">
        <f t="shared" si="15"/>
        <v>42082.948287037034</v>
      </c>
      <c r="M142" t="b">
        <v>0</v>
      </c>
      <c r="N142">
        <v>0</v>
      </c>
      <c r="O142" t="b">
        <v>0</v>
      </c>
      <c r="P142" t="s">
        <v>8267</v>
      </c>
      <c r="Q142" s="6">
        <f t="shared" si="12"/>
        <v>0</v>
      </c>
      <c r="R142" s="8" t="str">
        <f t="shared" si="13"/>
        <v>-</v>
      </c>
      <c r="S142" t="str">
        <f t="shared" si="16"/>
        <v>film &amp; video</v>
      </c>
      <c r="T142" t="str">
        <f t="shared" si="17"/>
        <v>science fiction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8">
        <v>12000</v>
      </c>
      <c r="E143" s="8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2">
        <f t="shared" si="14"/>
        <v>42109.944710648146</v>
      </c>
      <c r="L143" s="12">
        <f t="shared" si="15"/>
        <v>42154.944710648146</v>
      </c>
      <c r="M143" t="b">
        <v>0</v>
      </c>
      <c r="N143">
        <v>28</v>
      </c>
      <c r="O143" t="b">
        <v>0</v>
      </c>
      <c r="P143" t="s">
        <v>8267</v>
      </c>
      <c r="Q143" s="6">
        <f t="shared" si="12"/>
        <v>0.10775</v>
      </c>
      <c r="R143" s="8">
        <f t="shared" si="13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8">
        <v>3000</v>
      </c>
      <c r="E144" s="8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2">
        <f t="shared" si="14"/>
        <v>41938.684930555552</v>
      </c>
      <c r="L144" s="12">
        <f t="shared" si="15"/>
        <v>41959.726597222216</v>
      </c>
      <c r="M144" t="b">
        <v>0</v>
      </c>
      <c r="N144">
        <v>1</v>
      </c>
      <c r="O144" t="b">
        <v>0</v>
      </c>
      <c r="P144" t="s">
        <v>8267</v>
      </c>
      <c r="Q144" s="6">
        <f t="shared" si="12"/>
        <v>3.3333333333333335E-3</v>
      </c>
      <c r="R144" s="8">
        <f t="shared" si="13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8">
        <v>5500</v>
      </c>
      <c r="E145" s="8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2">
        <f t="shared" si="14"/>
        <v>42558.855810185181</v>
      </c>
      <c r="L145" s="12">
        <f t="shared" si="15"/>
        <v>42616.038194444445</v>
      </c>
      <c r="M145" t="b">
        <v>0</v>
      </c>
      <c r="N145">
        <v>0</v>
      </c>
      <c r="O145" t="b">
        <v>0</v>
      </c>
      <c r="P145" t="s">
        <v>8267</v>
      </c>
      <c r="Q145" s="6">
        <f t="shared" si="12"/>
        <v>0</v>
      </c>
      <c r="R145" s="8" t="str">
        <f t="shared" si="13"/>
        <v>-</v>
      </c>
      <c r="S145" t="str">
        <f t="shared" si="16"/>
        <v>film &amp; video</v>
      </c>
      <c r="T145" t="str">
        <f t="shared" si="17"/>
        <v>science fiction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8">
        <v>7500</v>
      </c>
      <c r="E146" s="8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2">
        <f t="shared" si="14"/>
        <v>42047.554074074076</v>
      </c>
      <c r="L146" s="12">
        <f t="shared" si="15"/>
        <v>42107.512407407405</v>
      </c>
      <c r="M146" t="b">
        <v>0</v>
      </c>
      <c r="N146">
        <v>37</v>
      </c>
      <c r="O146" t="b">
        <v>0</v>
      </c>
      <c r="P146" t="s">
        <v>8267</v>
      </c>
      <c r="Q146" s="6">
        <f t="shared" si="12"/>
        <v>0.27600000000000002</v>
      </c>
      <c r="R146" s="8">
        <f t="shared" si="13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8">
        <v>4500</v>
      </c>
      <c r="E147" s="8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2">
        <f t="shared" si="14"/>
        <v>42200.333935185183</v>
      </c>
      <c r="L147" s="12">
        <f t="shared" si="15"/>
        <v>42227.333935185183</v>
      </c>
      <c r="M147" t="b">
        <v>0</v>
      </c>
      <c r="N147">
        <v>9</v>
      </c>
      <c r="O147" t="b">
        <v>0</v>
      </c>
      <c r="P147" t="s">
        <v>8267</v>
      </c>
      <c r="Q147" s="6">
        <f t="shared" si="12"/>
        <v>7.5111111111111115E-2</v>
      </c>
      <c r="R147" s="8">
        <f t="shared" si="13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8">
        <v>20000</v>
      </c>
      <c r="E148" s="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2">
        <f t="shared" si="14"/>
        <v>42692.807847222219</v>
      </c>
      <c r="L148" s="12">
        <f t="shared" si="15"/>
        <v>42752.807847222219</v>
      </c>
      <c r="M148" t="b">
        <v>0</v>
      </c>
      <c r="N148">
        <v>3</v>
      </c>
      <c r="O148" t="b">
        <v>0</v>
      </c>
      <c r="P148" t="s">
        <v>8267</v>
      </c>
      <c r="Q148" s="6">
        <f t="shared" si="12"/>
        <v>5.7499999999999999E-3</v>
      </c>
      <c r="R148" s="8">
        <f t="shared" si="13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8">
        <v>7000</v>
      </c>
      <c r="E149" s="8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2">
        <f t="shared" si="14"/>
        <v>41969.559490740743</v>
      </c>
      <c r="L149" s="12">
        <f t="shared" si="15"/>
        <v>42012.554166666661</v>
      </c>
      <c r="M149" t="b">
        <v>0</v>
      </c>
      <c r="N149">
        <v>0</v>
      </c>
      <c r="O149" t="b">
        <v>0</v>
      </c>
      <c r="P149" t="s">
        <v>8267</v>
      </c>
      <c r="Q149" s="6">
        <f t="shared" si="12"/>
        <v>0</v>
      </c>
      <c r="R149" s="8" t="str">
        <f t="shared" si="13"/>
        <v>-</v>
      </c>
      <c r="S149" t="str">
        <f t="shared" si="16"/>
        <v>film &amp; video</v>
      </c>
      <c r="T149" t="str">
        <f t="shared" si="17"/>
        <v>science fiction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8">
        <v>50000</v>
      </c>
      <c r="E150" s="8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2">
        <f t="shared" si="14"/>
        <v>42397.073333333326</v>
      </c>
      <c r="L150" s="12">
        <f t="shared" si="15"/>
        <v>42427.073333333326</v>
      </c>
      <c r="M150" t="b">
        <v>0</v>
      </c>
      <c r="N150">
        <v>2</v>
      </c>
      <c r="O150" t="b">
        <v>0</v>
      </c>
      <c r="P150" t="s">
        <v>8267</v>
      </c>
      <c r="Q150" s="6">
        <f t="shared" si="12"/>
        <v>8.0000000000000004E-4</v>
      </c>
      <c r="R150" s="8">
        <f t="shared" si="13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8">
        <v>10000</v>
      </c>
      <c r="E151" s="8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2">
        <f t="shared" si="14"/>
        <v>41967.963773148142</v>
      </c>
      <c r="L151" s="12">
        <f t="shared" si="15"/>
        <v>41998.124999999993</v>
      </c>
      <c r="M151" t="b">
        <v>0</v>
      </c>
      <c r="N151">
        <v>6</v>
      </c>
      <c r="O151" t="b">
        <v>0</v>
      </c>
      <c r="P151" t="s">
        <v>8267</v>
      </c>
      <c r="Q151" s="6">
        <f t="shared" si="12"/>
        <v>9.1999999999999998E-3</v>
      </c>
      <c r="R151" s="8">
        <f t="shared" si="13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8">
        <v>130000</v>
      </c>
      <c r="E152" s="8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2">
        <f t="shared" si="14"/>
        <v>42089.95349537037</v>
      </c>
      <c r="L152" s="12">
        <f t="shared" si="15"/>
        <v>42149.95349537037</v>
      </c>
      <c r="M152" t="b">
        <v>0</v>
      </c>
      <c r="N152">
        <v>67</v>
      </c>
      <c r="O152" t="b">
        <v>0</v>
      </c>
      <c r="P152" t="s">
        <v>8267</v>
      </c>
      <c r="Q152" s="6">
        <f t="shared" si="12"/>
        <v>0.23163076923076922</v>
      </c>
      <c r="R152" s="8">
        <f t="shared" si="13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8">
        <v>250000</v>
      </c>
      <c r="E153" s="8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2">
        <f t="shared" si="14"/>
        <v>42113.342488425922</v>
      </c>
      <c r="L153" s="12">
        <f t="shared" si="15"/>
        <v>42173.342488425922</v>
      </c>
      <c r="M153" t="b">
        <v>0</v>
      </c>
      <c r="N153">
        <v>5</v>
      </c>
      <c r="O153" t="b">
        <v>0</v>
      </c>
      <c r="P153" t="s">
        <v>8267</v>
      </c>
      <c r="Q153" s="6">
        <f t="shared" si="12"/>
        <v>5.5999999999999995E-4</v>
      </c>
      <c r="R153" s="8">
        <f t="shared" si="13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8">
        <v>380000</v>
      </c>
      <c r="E154" s="8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2">
        <f t="shared" si="14"/>
        <v>41874.869212962956</v>
      </c>
      <c r="L154" s="12">
        <f t="shared" si="15"/>
        <v>41904.869212962956</v>
      </c>
      <c r="M154" t="b">
        <v>0</v>
      </c>
      <c r="N154">
        <v>2</v>
      </c>
      <c r="O154" t="b">
        <v>0</v>
      </c>
      <c r="P154" t="s">
        <v>8267</v>
      </c>
      <c r="Q154" s="6">
        <f t="shared" si="12"/>
        <v>7.8947368421052633E-5</v>
      </c>
      <c r="R154" s="8">
        <f t="shared" si="13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8">
        <v>50000</v>
      </c>
      <c r="E155" s="8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2">
        <f t="shared" si="14"/>
        <v>41933.377824074072</v>
      </c>
      <c r="L155" s="12">
        <f t="shared" si="15"/>
        <v>41975.419490740744</v>
      </c>
      <c r="M155" t="b">
        <v>0</v>
      </c>
      <c r="N155">
        <v>10</v>
      </c>
      <c r="O155" t="b">
        <v>0</v>
      </c>
      <c r="P155" t="s">
        <v>8267</v>
      </c>
      <c r="Q155" s="6">
        <f t="shared" si="12"/>
        <v>7.1799999999999998E-3</v>
      </c>
      <c r="R155" s="8">
        <f t="shared" si="13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8">
        <v>1500</v>
      </c>
      <c r="E156" s="8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2">
        <f t="shared" si="14"/>
        <v>42115.339062499996</v>
      </c>
      <c r="L156" s="12">
        <f t="shared" si="15"/>
        <v>42158.339062499996</v>
      </c>
      <c r="M156" t="b">
        <v>0</v>
      </c>
      <c r="N156">
        <v>3</v>
      </c>
      <c r="O156" t="b">
        <v>0</v>
      </c>
      <c r="P156" t="s">
        <v>8267</v>
      </c>
      <c r="Q156" s="6">
        <f t="shared" si="12"/>
        <v>2.6666666666666668E-2</v>
      </c>
      <c r="R156" s="8">
        <f t="shared" si="13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8">
        <v>1350000</v>
      </c>
      <c r="E157" s="8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2">
        <f t="shared" si="14"/>
        <v>42168.351099537038</v>
      </c>
      <c r="L157" s="12">
        <f t="shared" si="15"/>
        <v>42208.351099537038</v>
      </c>
      <c r="M157" t="b">
        <v>0</v>
      </c>
      <c r="N157">
        <v>4</v>
      </c>
      <c r="O157" t="b">
        <v>0</v>
      </c>
      <c r="P157" t="s">
        <v>8267</v>
      </c>
      <c r="Q157" s="6">
        <f t="shared" si="12"/>
        <v>6.0000000000000002E-5</v>
      </c>
      <c r="R157" s="8">
        <f t="shared" si="13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8">
        <v>35000</v>
      </c>
      <c r="E158" s="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2">
        <f t="shared" si="14"/>
        <v>41793.916620370372</v>
      </c>
      <c r="L158" s="12">
        <f t="shared" si="15"/>
        <v>41853.916620370372</v>
      </c>
      <c r="M158" t="b">
        <v>0</v>
      </c>
      <c r="N158">
        <v>15</v>
      </c>
      <c r="O158" t="b">
        <v>0</v>
      </c>
      <c r="P158" t="s">
        <v>8267</v>
      </c>
      <c r="Q158" s="6">
        <f t="shared" si="12"/>
        <v>5.0999999999999997E-2</v>
      </c>
      <c r="R158" s="8">
        <f t="shared" si="13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8">
        <v>2995</v>
      </c>
      <c r="E159" s="8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2">
        <f t="shared" si="14"/>
        <v>42396.703379629624</v>
      </c>
      <c r="L159" s="12">
        <f t="shared" si="15"/>
        <v>42426.703379629624</v>
      </c>
      <c r="M159" t="b">
        <v>0</v>
      </c>
      <c r="N159">
        <v>2</v>
      </c>
      <c r="O159" t="b">
        <v>0</v>
      </c>
      <c r="P159" t="s">
        <v>8267</v>
      </c>
      <c r="Q159" s="6">
        <f t="shared" si="12"/>
        <v>2.671118530884808E-3</v>
      </c>
      <c r="R159" s="8">
        <f t="shared" si="13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8">
        <v>5000</v>
      </c>
      <c r="E160" s="8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2">
        <f t="shared" si="14"/>
        <v>41903.868379629625</v>
      </c>
      <c r="L160" s="12">
        <f t="shared" si="15"/>
        <v>41933.868379629625</v>
      </c>
      <c r="M160" t="b">
        <v>0</v>
      </c>
      <c r="N160">
        <v>0</v>
      </c>
      <c r="O160" t="b">
        <v>0</v>
      </c>
      <c r="P160" t="s">
        <v>8267</v>
      </c>
      <c r="Q160" s="6">
        <f t="shared" si="12"/>
        <v>0</v>
      </c>
      <c r="R160" s="8" t="str">
        <f t="shared" si="13"/>
        <v>-</v>
      </c>
      <c r="S160" t="str">
        <f t="shared" si="16"/>
        <v>film &amp; video</v>
      </c>
      <c r="T160" t="str">
        <f t="shared" si="17"/>
        <v>science fiction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8">
        <v>500000</v>
      </c>
      <c r="E161" s="8">
        <v>10</v>
      </c>
      <c r="F161" s="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2">
        <f t="shared" si="14"/>
        <v>42514.226215277777</v>
      </c>
      <c r="L161" s="12">
        <f t="shared" si="15"/>
        <v>42554.226215277777</v>
      </c>
      <c r="M161" t="b">
        <v>0</v>
      </c>
      <c r="N161">
        <v>1</v>
      </c>
      <c r="O161" t="b">
        <v>0</v>
      </c>
      <c r="P161" t="s">
        <v>8267</v>
      </c>
      <c r="Q161" s="6">
        <f t="shared" si="12"/>
        <v>2.0000000000000002E-5</v>
      </c>
      <c r="R161" s="8">
        <f t="shared" si="13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8">
        <v>5000</v>
      </c>
      <c r="E162" s="8">
        <v>0</v>
      </c>
      <c r="F162" s="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2">
        <f t="shared" si="14"/>
        <v>42171.70475694444</v>
      </c>
      <c r="L162" s="12">
        <f t="shared" si="15"/>
        <v>42231.70475694444</v>
      </c>
      <c r="M162" t="b">
        <v>0</v>
      </c>
      <c r="N162">
        <v>0</v>
      </c>
      <c r="O162" t="b">
        <v>0</v>
      </c>
      <c r="P162" t="s">
        <v>8268</v>
      </c>
      <c r="Q162" s="6">
        <f t="shared" si="12"/>
        <v>0</v>
      </c>
      <c r="R162" s="8" t="str">
        <f t="shared" si="13"/>
        <v>-</v>
      </c>
      <c r="S162" t="str">
        <f t="shared" si="16"/>
        <v>film &amp; video</v>
      </c>
      <c r="T162" t="str">
        <f t="shared" si="17"/>
        <v>drama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8">
        <v>50000</v>
      </c>
      <c r="E163" s="8">
        <v>5</v>
      </c>
      <c r="F163" s="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2">
        <f t="shared" si="14"/>
        <v>41792.479108796295</v>
      </c>
      <c r="L163" s="12">
        <f t="shared" si="15"/>
        <v>41822.479108796295</v>
      </c>
      <c r="M163" t="b">
        <v>0</v>
      </c>
      <c r="N163">
        <v>1</v>
      </c>
      <c r="O163" t="b">
        <v>0</v>
      </c>
      <c r="P163" t="s">
        <v>8268</v>
      </c>
      <c r="Q163" s="6">
        <f t="shared" si="12"/>
        <v>1E-4</v>
      </c>
      <c r="R163" s="8">
        <f t="shared" si="13"/>
        <v>5</v>
      </c>
      <c r="S163" t="str">
        <f t="shared" si="16"/>
        <v>film &amp; video</v>
      </c>
      <c r="T163" t="str">
        <f t="shared" si="17"/>
        <v>drama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8">
        <v>2800</v>
      </c>
      <c r="E164" s="8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2">
        <f t="shared" si="14"/>
        <v>41834.91847222222</v>
      </c>
      <c r="L164" s="12">
        <f t="shared" si="15"/>
        <v>41867.779166666667</v>
      </c>
      <c r="M164" t="b">
        <v>0</v>
      </c>
      <c r="N164">
        <v>10</v>
      </c>
      <c r="O164" t="b">
        <v>0</v>
      </c>
      <c r="P164" t="s">
        <v>8268</v>
      </c>
      <c r="Q164" s="6">
        <f t="shared" si="12"/>
        <v>0.15535714285714286</v>
      </c>
      <c r="R164" s="8">
        <f t="shared" si="13"/>
        <v>43.5</v>
      </c>
      <c r="S164" t="str">
        <f t="shared" si="16"/>
        <v>film &amp; video</v>
      </c>
      <c r="T164" t="str">
        <f t="shared" si="17"/>
        <v>drama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8">
        <v>2000000</v>
      </c>
      <c r="E165" s="8">
        <v>0</v>
      </c>
      <c r="F165" s="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2">
        <f t="shared" si="14"/>
        <v>42243.752939814811</v>
      </c>
      <c r="L165" s="12">
        <f t="shared" si="15"/>
        <v>42277.791666666664</v>
      </c>
      <c r="M165" t="b">
        <v>0</v>
      </c>
      <c r="N165">
        <v>0</v>
      </c>
      <c r="O165" t="b">
        <v>0</v>
      </c>
      <c r="P165" t="s">
        <v>8268</v>
      </c>
      <c r="Q165" s="6">
        <f t="shared" si="12"/>
        <v>0</v>
      </c>
      <c r="R165" s="8" t="str">
        <f t="shared" si="13"/>
        <v>-</v>
      </c>
      <c r="S165" t="str">
        <f t="shared" si="16"/>
        <v>film &amp; video</v>
      </c>
      <c r="T165" t="str">
        <f t="shared" si="17"/>
        <v>drama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8">
        <v>120000</v>
      </c>
      <c r="E166" s="8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2">
        <f t="shared" si="14"/>
        <v>41841.554409722223</v>
      </c>
      <c r="L166" s="12">
        <f t="shared" si="15"/>
        <v>41901.554409722223</v>
      </c>
      <c r="M166" t="b">
        <v>0</v>
      </c>
      <c r="N166">
        <v>7</v>
      </c>
      <c r="O166" t="b">
        <v>0</v>
      </c>
      <c r="P166" t="s">
        <v>8268</v>
      </c>
      <c r="Q166" s="6">
        <f t="shared" si="12"/>
        <v>5.3333333333333332E-3</v>
      </c>
      <c r="R166" s="8">
        <f t="shared" si="13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8">
        <v>17000</v>
      </c>
      <c r="E167" s="8">
        <v>0</v>
      </c>
      <c r="F167" s="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2">
        <f t="shared" si="14"/>
        <v>42351.450509259252</v>
      </c>
      <c r="L167" s="12">
        <f t="shared" si="15"/>
        <v>42381.450509259252</v>
      </c>
      <c r="M167" t="b">
        <v>0</v>
      </c>
      <c r="N167">
        <v>0</v>
      </c>
      <c r="O167" t="b">
        <v>0</v>
      </c>
      <c r="P167" t="s">
        <v>8268</v>
      </c>
      <c r="Q167" s="6">
        <f t="shared" si="12"/>
        <v>0</v>
      </c>
      <c r="R167" s="8" t="str">
        <f t="shared" si="13"/>
        <v>-</v>
      </c>
      <c r="S167" t="str">
        <f t="shared" si="16"/>
        <v>film &amp; video</v>
      </c>
      <c r="T167" t="str">
        <f t="shared" si="17"/>
        <v>drama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8">
        <v>5000</v>
      </c>
      <c r="E168" s="8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2">
        <f t="shared" si="14"/>
        <v>42720.867615740739</v>
      </c>
      <c r="L168" s="12">
        <f t="shared" si="15"/>
        <v>42750.867615740739</v>
      </c>
      <c r="M168" t="b">
        <v>0</v>
      </c>
      <c r="N168">
        <v>1</v>
      </c>
      <c r="O168" t="b">
        <v>0</v>
      </c>
      <c r="P168" t="s">
        <v>8268</v>
      </c>
      <c r="Q168" s="6">
        <f t="shared" si="12"/>
        <v>0.6</v>
      </c>
      <c r="R168" s="8">
        <f t="shared" si="13"/>
        <v>3000</v>
      </c>
      <c r="S168" t="str">
        <f t="shared" si="16"/>
        <v>film &amp; video</v>
      </c>
      <c r="T168" t="str">
        <f t="shared" si="17"/>
        <v>drama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8">
        <v>110000</v>
      </c>
      <c r="E169" s="8">
        <v>11</v>
      </c>
      <c r="F169" s="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2">
        <f t="shared" si="14"/>
        <v>42160.719155092585</v>
      </c>
      <c r="L169" s="12">
        <f t="shared" si="15"/>
        <v>42220.719155092585</v>
      </c>
      <c r="M169" t="b">
        <v>0</v>
      </c>
      <c r="N169">
        <v>2</v>
      </c>
      <c r="O169" t="b">
        <v>0</v>
      </c>
      <c r="P169" t="s">
        <v>8268</v>
      </c>
      <c r="Q169" s="6">
        <f t="shared" si="12"/>
        <v>1E-4</v>
      </c>
      <c r="R169" s="8">
        <f t="shared" si="13"/>
        <v>5.5</v>
      </c>
      <c r="S169" t="str">
        <f t="shared" si="16"/>
        <v>film &amp; video</v>
      </c>
      <c r="T169" t="str">
        <f t="shared" si="17"/>
        <v>drama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8">
        <v>8000</v>
      </c>
      <c r="E170" s="8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2">
        <f t="shared" si="14"/>
        <v>42052.626967592594</v>
      </c>
      <c r="L170" s="12">
        <f t="shared" si="15"/>
        <v>42082.585300925923</v>
      </c>
      <c r="M170" t="b">
        <v>0</v>
      </c>
      <c r="N170">
        <v>3</v>
      </c>
      <c r="O170" t="b">
        <v>0</v>
      </c>
      <c r="P170" t="s">
        <v>8268</v>
      </c>
      <c r="Q170" s="6">
        <f t="shared" si="12"/>
        <v>4.0625000000000001E-2</v>
      </c>
      <c r="R170" s="8">
        <f t="shared" si="13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8">
        <v>2500</v>
      </c>
      <c r="E171" s="8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2">
        <f t="shared" si="14"/>
        <v>41900.296979166662</v>
      </c>
      <c r="L171" s="12">
        <f t="shared" si="15"/>
        <v>41930.296979166662</v>
      </c>
      <c r="M171" t="b">
        <v>0</v>
      </c>
      <c r="N171">
        <v>10</v>
      </c>
      <c r="O171" t="b">
        <v>0</v>
      </c>
      <c r="P171" t="s">
        <v>8268</v>
      </c>
      <c r="Q171" s="6">
        <f t="shared" si="12"/>
        <v>0.224</v>
      </c>
      <c r="R171" s="8">
        <f t="shared" si="13"/>
        <v>56</v>
      </c>
      <c r="S171" t="str">
        <f t="shared" si="16"/>
        <v>film &amp; video</v>
      </c>
      <c r="T171" t="str">
        <f t="shared" si="17"/>
        <v>drama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8">
        <v>10000</v>
      </c>
      <c r="E172" s="8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2">
        <f t="shared" si="14"/>
        <v>42216.769479166665</v>
      </c>
      <c r="L172" s="12">
        <f t="shared" si="15"/>
        <v>42246.019444444442</v>
      </c>
      <c r="M172" t="b">
        <v>0</v>
      </c>
      <c r="N172">
        <v>10</v>
      </c>
      <c r="O172" t="b">
        <v>0</v>
      </c>
      <c r="P172" t="s">
        <v>8268</v>
      </c>
      <c r="Q172" s="6">
        <f t="shared" si="12"/>
        <v>3.2500000000000001E-2</v>
      </c>
      <c r="R172" s="8">
        <f t="shared" si="13"/>
        <v>32.5</v>
      </c>
      <c r="S172" t="str">
        <f t="shared" si="16"/>
        <v>film &amp; video</v>
      </c>
      <c r="T172" t="str">
        <f t="shared" si="17"/>
        <v>drama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8">
        <v>50000</v>
      </c>
      <c r="E173" s="8">
        <v>1</v>
      </c>
      <c r="F173" s="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2">
        <f t="shared" si="14"/>
        <v>42533.972384259258</v>
      </c>
      <c r="L173" s="12">
        <f t="shared" si="15"/>
        <v>42593.972384259258</v>
      </c>
      <c r="M173" t="b">
        <v>0</v>
      </c>
      <c r="N173">
        <v>1</v>
      </c>
      <c r="O173" t="b">
        <v>0</v>
      </c>
      <c r="P173" t="s">
        <v>8268</v>
      </c>
      <c r="Q173" s="6">
        <f t="shared" si="12"/>
        <v>2.0000000000000002E-5</v>
      </c>
      <c r="R173" s="8">
        <f t="shared" si="13"/>
        <v>1</v>
      </c>
      <c r="S173" t="str">
        <f t="shared" si="16"/>
        <v>film &amp; video</v>
      </c>
      <c r="T173" t="str">
        <f t="shared" si="17"/>
        <v>drama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8">
        <v>95000</v>
      </c>
      <c r="E174" s="8">
        <v>0</v>
      </c>
      <c r="F174" s="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2">
        <f t="shared" si="14"/>
        <v>42047.186608796292</v>
      </c>
      <c r="L174" s="12">
        <f t="shared" si="15"/>
        <v>42082.144942129627</v>
      </c>
      <c r="M174" t="b">
        <v>0</v>
      </c>
      <c r="N174">
        <v>0</v>
      </c>
      <c r="O174" t="b">
        <v>0</v>
      </c>
      <c r="P174" t="s">
        <v>8268</v>
      </c>
      <c r="Q174" s="6">
        <f t="shared" si="12"/>
        <v>0</v>
      </c>
      <c r="R174" s="8" t="str">
        <f t="shared" si="13"/>
        <v>-</v>
      </c>
      <c r="S174" t="str">
        <f t="shared" si="16"/>
        <v>film &amp; video</v>
      </c>
      <c r="T174" t="str">
        <f t="shared" si="17"/>
        <v>drama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8">
        <v>1110</v>
      </c>
      <c r="E175" s="8">
        <v>0</v>
      </c>
      <c r="F175" s="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2">
        <f t="shared" si="14"/>
        <v>42033.364675925921</v>
      </c>
      <c r="L175" s="12">
        <f t="shared" si="15"/>
        <v>42063.364675925921</v>
      </c>
      <c r="M175" t="b">
        <v>0</v>
      </c>
      <c r="N175">
        <v>0</v>
      </c>
      <c r="O175" t="b">
        <v>0</v>
      </c>
      <c r="P175" t="s">
        <v>8268</v>
      </c>
      <c r="Q175" s="6">
        <f t="shared" si="12"/>
        <v>0</v>
      </c>
      <c r="R175" s="8" t="str">
        <f t="shared" si="13"/>
        <v>-</v>
      </c>
      <c r="S175" t="str">
        <f t="shared" si="16"/>
        <v>film &amp; video</v>
      </c>
      <c r="T175" t="str">
        <f t="shared" si="17"/>
        <v>drama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8">
        <v>6000</v>
      </c>
      <c r="E176" s="8">
        <v>0</v>
      </c>
      <c r="F176" s="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2">
        <f t="shared" si="14"/>
        <v>42072.55064814815</v>
      </c>
      <c r="L176" s="12">
        <f t="shared" si="15"/>
        <v>42132.55064814815</v>
      </c>
      <c r="M176" t="b">
        <v>0</v>
      </c>
      <c r="N176">
        <v>0</v>
      </c>
      <c r="O176" t="b">
        <v>0</v>
      </c>
      <c r="P176" t="s">
        <v>8268</v>
      </c>
      <c r="Q176" s="6">
        <f t="shared" si="12"/>
        <v>0</v>
      </c>
      <c r="R176" s="8" t="str">
        <f t="shared" si="13"/>
        <v>-</v>
      </c>
      <c r="S176" t="str">
        <f t="shared" si="16"/>
        <v>film &amp; video</v>
      </c>
      <c r="T176" t="str">
        <f t="shared" si="17"/>
        <v>drama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8">
        <v>20000</v>
      </c>
      <c r="E177" s="8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2">
        <f t="shared" si="14"/>
        <v>41855.569571759253</v>
      </c>
      <c r="L177" s="12">
        <f t="shared" si="15"/>
        <v>41880.569571759253</v>
      </c>
      <c r="M177" t="b">
        <v>0</v>
      </c>
      <c r="N177">
        <v>26</v>
      </c>
      <c r="O177" t="b">
        <v>0</v>
      </c>
      <c r="P177" t="s">
        <v>8268</v>
      </c>
      <c r="Q177" s="6">
        <f t="shared" si="12"/>
        <v>6.4850000000000005E-2</v>
      </c>
      <c r="R177" s="8">
        <f t="shared" si="13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8">
        <v>1500</v>
      </c>
      <c r="E178" s="8">
        <v>0</v>
      </c>
      <c r="F178" s="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2">
        <f t="shared" si="14"/>
        <v>42191.615729166668</v>
      </c>
      <c r="L178" s="12">
        <f t="shared" si="15"/>
        <v>42221.615729166668</v>
      </c>
      <c r="M178" t="b">
        <v>0</v>
      </c>
      <c r="N178">
        <v>0</v>
      </c>
      <c r="O178" t="b">
        <v>0</v>
      </c>
      <c r="P178" t="s">
        <v>8268</v>
      </c>
      <c r="Q178" s="6">
        <f t="shared" si="12"/>
        <v>0</v>
      </c>
      <c r="R178" s="8" t="str">
        <f t="shared" si="13"/>
        <v>-</v>
      </c>
      <c r="S178" t="str">
        <f t="shared" si="16"/>
        <v>film &amp; video</v>
      </c>
      <c r="T178" t="str">
        <f t="shared" si="17"/>
        <v>drama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8">
        <v>450</v>
      </c>
      <c r="E179" s="8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2">
        <f t="shared" si="14"/>
        <v>42069.839421296296</v>
      </c>
      <c r="L179" s="12">
        <f t="shared" si="15"/>
        <v>42086.797754629624</v>
      </c>
      <c r="M179" t="b">
        <v>0</v>
      </c>
      <c r="N179">
        <v>7</v>
      </c>
      <c r="O179" t="b">
        <v>0</v>
      </c>
      <c r="P179" t="s">
        <v>8268</v>
      </c>
      <c r="Q179" s="6">
        <f t="shared" si="12"/>
        <v>0.4</v>
      </c>
      <c r="R179" s="8">
        <f t="shared" si="13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8">
        <v>500000</v>
      </c>
      <c r="E180" s="8">
        <v>0</v>
      </c>
      <c r="F180" s="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2">
        <f t="shared" si="14"/>
        <v>42304.747048611105</v>
      </c>
      <c r="L180" s="12">
        <f t="shared" si="15"/>
        <v>42334.788715277777</v>
      </c>
      <c r="M180" t="b">
        <v>0</v>
      </c>
      <c r="N180">
        <v>0</v>
      </c>
      <c r="O180" t="b">
        <v>0</v>
      </c>
      <c r="P180" t="s">
        <v>8268</v>
      </c>
      <c r="Q180" s="6">
        <f t="shared" si="12"/>
        <v>0</v>
      </c>
      <c r="R180" s="8" t="str">
        <f t="shared" si="13"/>
        <v>-</v>
      </c>
      <c r="S180" t="str">
        <f t="shared" si="16"/>
        <v>film &amp; video</v>
      </c>
      <c r="T180" t="str">
        <f t="shared" si="17"/>
        <v>drama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8">
        <v>1000</v>
      </c>
      <c r="E181" s="8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2">
        <f t="shared" si="14"/>
        <v>42402.872164351851</v>
      </c>
      <c r="L181" s="12">
        <f t="shared" si="15"/>
        <v>42432.872164351851</v>
      </c>
      <c r="M181" t="b">
        <v>0</v>
      </c>
      <c r="N181">
        <v>2</v>
      </c>
      <c r="O181" t="b">
        <v>0</v>
      </c>
      <c r="P181" t="s">
        <v>8268</v>
      </c>
      <c r="Q181" s="6">
        <f t="shared" si="12"/>
        <v>0.2</v>
      </c>
      <c r="R181" s="8">
        <f t="shared" si="13"/>
        <v>100</v>
      </c>
      <c r="S181" t="str">
        <f t="shared" si="16"/>
        <v>film &amp; video</v>
      </c>
      <c r="T181" t="str">
        <f t="shared" si="17"/>
        <v>drama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8">
        <v>1200</v>
      </c>
      <c r="E182" s="8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2">
        <f t="shared" si="14"/>
        <v>42067.782905092587</v>
      </c>
      <c r="L182" s="12">
        <f t="shared" si="15"/>
        <v>42107.583333333336</v>
      </c>
      <c r="M182" t="b">
        <v>0</v>
      </c>
      <c r="N182">
        <v>13</v>
      </c>
      <c r="O182" t="b">
        <v>0</v>
      </c>
      <c r="P182" t="s">
        <v>8268</v>
      </c>
      <c r="Q182" s="6">
        <f t="shared" si="12"/>
        <v>0.33416666666666667</v>
      </c>
      <c r="R182" s="8">
        <f t="shared" si="13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8">
        <v>3423</v>
      </c>
      <c r="E183" s="8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2">
        <f t="shared" si="14"/>
        <v>42147.533506944441</v>
      </c>
      <c r="L183" s="12">
        <f t="shared" si="15"/>
        <v>42177.533506944441</v>
      </c>
      <c r="M183" t="b">
        <v>0</v>
      </c>
      <c r="N183">
        <v>4</v>
      </c>
      <c r="O183" t="b">
        <v>0</v>
      </c>
      <c r="P183" t="s">
        <v>8268</v>
      </c>
      <c r="Q183" s="6">
        <f t="shared" si="12"/>
        <v>0.21092608822670172</v>
      </c>
      <c r="R183" s="8">
        <f t="shared" si="13"/>
        <v>180.5</v>
      </c>
      <c r="S183" t="str">
        <f t="shared" si="16"/>
        <v>film &amp; video</v>
      </c>
      <c r="T183" t="str">
        <f t="shared" si="17"/>
        <v>drama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8">
        <v>1000</v>
      </c>
      <c r="E184" s="8">
        <v>0</v>
      </c>
      <c r="F184" s="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2">
        <f t="shared" si="14"/>
        <v>42711.803611111107</v>
      </c>
      <c r="L184" s="12">
        <f t="shared" si="15"/>
        <v>42741.803611111107</v>
      </c>
      <c r="M184" t="b">
        <v>0</v>
      </c>
      <c r="N184">
        <v>0</v>
      </c>
      <c r="O184" t="b">
        <v>0</v>
      </c>
      <c r="P184" t="s">
        <v>8268</v>
      </c>
      <c r="Q184" s="6">
        <f t="shared" si="12"/>
        <v>0</v>
      </c>
      <c r="R184" s="8" t="str">
        <f t="shared" si="13"/>
        <v>-</v>
      </c>
      <c r="S184" t="str">
        <f t="shared" si="16"/>
        <v>film &amp; video</v>
      </c>
      <c r="T184" t="str">
        <f t="shared" si="17"/>
        <v>drama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8">
        <v>12500</v>
      </c>
      <c r="E185" s="8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2">
        <f t="shared" si="14"/>
        <v>41939.601967592593</v>
      </c>
      <c r="L185" s="12">
        <f t="shared" si="15"/>
        <v>41969.643634259257</v>
      </c>
      <c r="M185" t="b">
        <v>0</v>
      </c>
      <c r="N185">
        <v>12</v>
      </c>
      <c r="O185" t="b">
        <v>0</v>
      </c>
      <c r="P185" t="s">
        <v>8268</v>
      </c>
      <c r="Q185" s="6">
        <f t="shared" si="12"/>
        <v>0.35855999999999999</v>
      </c>
      <c r="R185" s="8">
        <f t="shared" si="13"/>
        <v>373.5</v>
      </c>
      <c r="S185" t="str">
        <f t="shared" si="16"/>
        <v>film &amp; video</v>
      </c>
      <c r="T185" t="str">
        <f t="shared" si="17"/>
        <v>drama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8">
        <v>1500</v>
      </c>
      <c r="E186" s="8">
        <v>51</v>
      </c>
      <c r="F186" s="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2">
        <f t="shared" si="14"/>
        <v>41825.58289351852</v>
      </c>
      <c r="L186" s="12">
        <f t="shared" si="15"/>
        <v>41882.957638888889</v>
      </c>
      <c r="M186" t="b">
        <v>0</v>
      </c>
      <c r="N186">
        <v>2</v>
      </c>
      <c r="O186" t="b">
        <v>0</v>
      </c>
      <c r="P186" t="s">
        <v>8268</v>
      </c>
      <c r="Q186" s="6">
        <f t="shared" si="12"/>
        <v>3.4000000000000002E-2</v>
      </c>
      <c r="R186" s="8">
        <f t="shared" si="13"/>
        <v>25.5</v>
      </c>
      <c r="S186" t="str">
        <f t="shared" si="16"/>
        <v>film &amp; video</v>
      </c>
      <c r="T186" t="str">
        <f t="shared" si="17"/>
        <v>drama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8">
        <v>40000</v>
      </c>
      <c r="E187" s="8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2">
        <f t="shared" si="14"/>
        <v>42570.702997685185</v>
      </c>
      <c r="L187" s="12">
        <f t="shared" si="15"/>
        <v>42600.702997685185</v>
      </c>
      <c r="M187" t="b">
        <v>0</v>
      </c>
      <c r="N187">
        <v>10</v>
      </c>
      <c r="O187" t="b">
        <v>0</v>
      </c>
      <c r="P187" t="s">
        <v>8268</v>
      </c>
      <c r="Q187" s="6">
        <f t="shared" si="12"/>
        <v>5.5E-2</v>
      </c>
      <c r="R187" s="8">
        <f t="shared" si="13"/>
        <v>220</v>
      </c>
      <c r="S187" t="str">
        <f t="shared" si="16"/>
        <v>film &amp; video</v>
      </c>
      <c r="T187" t="str">
        <f t="shared" si="17"/>
        <v>drama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8">
        <v>5000</v>
      </c>
      <c r="E188" s="8">
        <v>0</v>
      </c>
      <c r="F188" s="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2">
        <f t="shared" si="14"/>
        <v>42767.604560185187</v>
      </c>
      <c r="L188" s="12">
        <f t="shared" si="15"/>
        <v>42797.624999999993</v>
      </c>
      <c r="M188" t="b">
        <v>0</v>
      </c>
      <c r="N188">
        <v>0</v>
      </c>
      <c r="O188" t="b">
        <v>0</v>
      </c>
      <c r="P188" t="s">
        <v>8268</v>
      </c>
      <c r="Q188" s="6">
        <f t="shared" si="12"/>
        <v>0</v>
      </c>
      <c r="R188" s="8" t="str">
        <f t="shared" si="13"/>
        <v>-</v>
      </c>
      <c r="S188" t="str">
        <f t="shared" si="16"/>
        <v>film &amp; video</v>
      </c>
      <c r="T188" t="str">
        <f t="shared" si="17"/>
        <v>drama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8">
        <v>5000</v>
      </c>
      <c r="E189" s="8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2">
        <f t="shared" si="14"/>
        <v>42182.02612268518</v>
      </c>
      <c r="L189" s="12">
        <f t="shared" si="15"/>
        <v>42206.082638888889</v>
      </c>
      <c r="M189" t="b">
        <v>0</v>
      </c>
      <c r="N189">
        <v>5</v>
      </c>
      <c r="O189" t="b">
        <v>0</v>
      </c>
      <c r="P189" t="s">
        <v>8268</v>
      </c>
      <c r="Q189" s="6">
        <f t="shared" si="12"/>
        <v>0.16</v>
      </c>
      <c r="R189" s="8">
        <f t="shared" si="13"/>
        <v>160</v>
      </c>
      <c r="S189" t="str">
        <f t="shared" si="16"/>
        <v>film &amp; video</v>
      </c>
      <c r="T189" t="str">
        <f t="shared" si="17"/>
        <v>drama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8">
        <v>1500</v>
      </c>
      <c r="E190" s="8">
        <v>0</v>
      </c>
      <c r="F190" s="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2">
        <f t="shared" si="14"/>
        <v>41856.974710648145</v>
      </c>
      <c r="L190" s="12">
        <f t="shared" si="15"/>
        <v>41886.974710648145</v>
      </c>
      <c r="M190" t="b">
        <v>0</v>
      </c>
      <c r="N190">
        <v>0</v>
      </c>
      <c r="O190" t="b">
        <v>0</v>
      </c>
      <c r="P190" t="s">
        <v>8268</v>
      </c>
      <c r="Q190" s="6">
        <f t="shared" si="12"/>
        <v>0</v>
      </c>
      <c r="R190" s="8" t="str">
        <f t="shared" si="13"/>
        <v>-</v>
      </c>
      <c r="S190" t="str">
        <f t="shared" si="16"/>
        <v>film &amp; video</v>
      </c>
      <c r="T190" t="str">
        <f t="shared" si="17"/>
        <v>drama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8">
        <v>500000</v>
      </c>
      <c r="E191" s="8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2">
        <f t="shared" si="14"/>
        <v>42556.482372685183</v>
      </c>
      <c r="L191" s="12">
        <f t="shared" si="15"/>
        <v>42616.482372685183</v>
      </c>
      <c r="M191" t="b">
        <v>0</v>
      </c>
      <c r="N191">
        <v>5</v>
      </c>
      <c r="O191" t="b">
        <v>0</v>
      </c>
      <c r="P191" t="s">
        <v>8268</v>
      </c>
      <c r="Q191" s="6">
        <f t="shared" si="12"/>
        <v>6.8999999999999997E-4</v>
      </c>
      <c r="R191" s="8">
        <f t="shared" si="13"/>
        <v>69</v>
      </c>
      <c r="S191" t="str">
        <f t="shared" si="16"/>
        <v>film &amp; video</v>
      </c>
      <c r="T191" t="str">
        <f t="shared" si="17"/>
        <v>drama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8">
        <v>12000</v>
      </c>
      <c r="E192" s="8">
        <v>50</v>
      </c>
      <c r="F192" s="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2">
        <f t="shared" si="14"/>
        <v>42527.442662037036</v>
      </c>
      <c r="L192" s="12">
        <f t="shared" si="15"/>
        <v>42537.442662037036</v>
      </c>
      <c r="M192" t="b">
        <v>0</v>
      </c>
      <c r="N192">
        <v>1</v>
      </c>
      <c r="O192" t="b">
        <v>0</v>
      </c>
      <c r="P192" t="s">
        <v>8268</v>
      </c>
      <c r="Q192" s="6">
        <f t="shared" si="12"/>
        <v>4.1666666666666666E-3</v>
      </c>
      <c r="R192" s="8">
        <f t="shared" si="13"/>
        <v>50</v>
      </c>
      <c r="S192" t="str">
        <f t="shared" si="16"/>
        <v>film &amp; video</v>
      </c>
      <c r="T192" t="str">
        <f t="shared" si="17"/>
        <v>drama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8">
        <v>5000</v>
      </c>
      <c r="E193" s="8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2">
        <f t="shared" si="14"/>
        <v>42239.233078703699</v>
      </c>
      <c r="L193" s="12">
        <f t="shared" si="15"/>
        <v>42279.233078703699</v>
      </c>
      <c r="M193" t="b">
        <v>0</v>
      </c>
      <c r="N193">
        <v>3</v>
      </c>
      <c r="O193" t="b">
        <v>0</v>
      </c>
      <c r="P193" t="s">
        <v>8268</v>
      </c>
      <c r="Q193" s="6">
        <f t="shared" si="12"/>
        <v>0.05</v>
      </c>
      <c r="R193" s="8">
        <f t="shared" si="13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8">
        <v>1000000</v>
      </c>
      <c r="E194" s="8">
        <v>17</v>
      </c>
      <c r="F194" s="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2">
        <f t="shared" si="14"/>
        <v>41899.583703703705</v>
      </c>
      <c r="L194" s="12">
        <f t="shared" si="15"/>
        <v>41929.583703703705</v>
      </c>
      <c r="M194" t="b">
        <v>0</v>
      </c>
      <c r="N194">
        <v>3</v>
      </c>
      <c r="O194" t="b">
        <v>0</v>
      </c>
      <c r="P194" t="s">
        <v>8268</v>
      </c>
      <c r="Q194" s="6">
        <f t="shared" ref="Q194:Q257" si="18">E194/D194</f>
        <v>1.7E-5</v>
      </c>
      <c r="R194" s="8">
        <f t="shared" ref="R194:R257" si="19">IF(E194=0,"-",E194/N194)</f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8">
        <v>1000</v>
      </c>
      <c r="E195" s="8">
        <v>0</v>
      </c>
      <c r="F195" s="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2">
        <f t="shared" ref="K195:K258" si="20">(J195/86400)+25569+(-5/24)</f>
        <v>41911.726458333331</v>
      </c>
      <c r="L195" s="12">
        <f t="shared" ref="L195:L258" si="21">(I195/86400)+25569+(-5/24)</f>
        <v>41971.768124999995</v>
      </c>
      <c r="M195" t="b">
        <v>0</v>
      </c>
      <c r="N195">
        <v>0</v>
      </c>
      <c r="O195" t="b">
        <v>0</v>
      </c>
      <c r="P195" t="s">
        <v>8268</v>
      </c>
      <c r="Q195" s="6">
        <f t="shared" si="18"/>
        <v>0</v>
      </c>
      <c r="R195" s="8" t="str">
        <f t="shared" si="19"/>
        <v>-</v>
      </c>
      <c r="S195" t="str">
        <f t="shared" ref="S195:S258" si="22">LEFT($P195, SEARCH("/",$P195,1)-1)</f>
        <v>film &amp; video</v>
      </c>
      <c r="T195" t="str">
        <f t="shared" ref="T195:T258" si="23">RIGHT($P195,LEN($P195) - SEARCH("/", $P195, 1))</f>
        <v>drama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8">
        <v>2500</v>
      </c>
      <c r="E196" s="8">
        <v>3</v>
      </c>
      <c r="F196" s="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2">
        <f t="shared" si="20"/>
        <v>42375.788553240738</v>
      </c>
      <c r="L196" s="12">
        <f t="shared" si="21"/>
        <v>42435.788553240738</v>
      </c>
      <c r="M196" t="b">
        <v>0</v>
      </c>
      <c r="N196">
        <v>3</v>
      </c>
      <c r="O196" t="b">
        <v>0</v>
      </c>
      <c r="P196" t="s">
        <v>8268</v>
      </c>
      <c r="Q196" s="6">
        <f t="shared" si="18"/>
        <v>1.1999999999999999E-3</v>
      </c>
      <c r="R196" s="8">
        <f t="shared" si="19"/>
        <v>1</v>
      </c>
      <c r="S196" t="str">
        <f t="shared" si="22"/>
        <v>film &amp; video</v>
      </c>
      <c r="T196" t="str">
        <f t="shared" si="23"/>
        <v>drama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8">
        <v>2000000</v>
      </c>
      <c r="E197" s="8">
        <v>0</v>
      </c>
      <c r="F197" s="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2">
        <f t="shared" si="20"/>
        <v>42135.462175925924</v>
      </c>
      <c r="L197" s="12">
        <f t="shared" si="21"/>
        <v>42195.462175925924</v>
      </c>
      <c r="M197" t="b">
        <v>0</v>
      </c>
      <c r="N197">
        <v>0</v>
      </c>
      <c r="O197" t="b">
        <v>0</v>
      </c>
      <c r="P197" t="s">
        <v>8268</v>
      </c>
      <c r="Q197" s="6">
        <f t="shared" si="18"/>
        <v>0</v>
      </c>
      <c r="R197" s="8" t="str">
        <f t="shared" si="19"/>
        <v>-</v>
      </c>
      <c r="S197" t="str">
        <f t="shared" si="22"/>
        <v>film &amp; video</v>
      </c>
      <c r="T197" t="str">
        <f t="shared" si="23"/>
        <v>drama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8">
        <v>3500</v>
      </c>
      <c r="E198" s="8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2">
        <f t="shared" si="20"/>
        <v>42259.334467592591</v>
      </c>
      <c r="L198" s="12">
        <f t="shared" si="21"/>
        <v>42287.666666666664</v>
      </c>
      <c r="M198" t="b">
        <v>0</v>
      </c>
      <c r="N198">
        <v>19</v>
      </c>
      <c r="O198" t="b">
        <v>0</v>
      </c>
      <c r="P198" t="s">
        <v>8268</v>
      </c>
      <c r="Q198" s="6">
        <f t="shared" si="18"/>
        <v>0.41857142857142859</v>
      </c>
      <c r="R198" s="8">
        <f t="shared" si="19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8">
        <v>2500</v>
      </c>
      <c r="E199" s="8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2">
        <f t="shared" si="20"/>
        <v>42741.640046296299</v>
      </c>
      <c r="L199" s="12">
        <f t="shared" si="21"/>
        <v>42783.666666666664</v>
      </c>
      <c r="M199" t="b">
        <v>0</v>
      </c>
      <c r="N199">
        <v>8</v>
      </c>
      <c r="O199" t="b">
        <v>0</v>
      </c>
      <c r="P199" t="s">
        <v>8268</v>
      </c>
      <c r="Q199" s="6">
        <f t="shared" si="18"/>
        <v>0.1048</v>
      </c>
      <c r="R199" s="8">
        <f t="shared" si="19"/>
        <v>32.75</v>
      </c>
      <c r="S199" t="str">
        <f t="shared" si="22"/>
        <v>film &amp; video</v>
      </c>
      <c r="T199" t="str">
        <f t="shared" si="23"/>
        <v>drama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8">
        <v>25000</v>
      </c>
      <c r="E200" s="8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2">
        <f t="shared" si="20"/>
        <v>41887.175023148149</v>
      </c>
      <c r="L200" s="12">
        <f t="shared" si="21"/>
        <v>41917.175023148149</v>
      </c>
      <c r="M200" t="b">
        <v>0</v>
      </c>
      <c r="N200">
        <v>6</v>
      </c>
      <c r="O200" t="b">
        <v>0</v>
      </c>
      <c r="P200" t="s">
        <v>8268</v>
      </c>
      <c r="Q200" s="6">
        <f t="shared" si="18"/>
        <v>1.116E-2</v>
      </c>
      <c r="R200" s="8">
        <f t="shared" si="19"/>
        <v>46.5</v>
      </c>
      <c r="S200" t="str">
        <f t="shared" si="22"/>
        <v>film &amp; video</v>
      </c>
      <c r="T200" t="str">
        <f t="shared" si="23"/>
        <v>drama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8">
        <v>10000</v>
      </c>
      <c r="E201" s="8">
        <v>0</v>
      </c>
      <c r="F201" s="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2">
        <f t="shared" si="20"/>
        <v>42583.915532407402</v>
      </c>
      <c r="L201" s="12">
        <f t="shared" si="21"/>
        <v>42613.915532407402</v>
      </c>
      <c r="M201" t="b">
        <v>0</v>
      </c>
      <c r="N201">
        <v>0</v>
      </c>
      <c r="O201" t="b">
        <v>0</v>
      </c>
      <c r="P201" t="s">
        <v>8268</v>
      </c>
      <c r="Q201" s="6">
        <f t="shared" si="18"/>
        <v>0</v>
      </c>
      <c r="R201" s="8" t="str">
        <f t="shared" si="19"/>
        <v>-</v>
      </c>
      <c r="S201" t="str">
        <f t="shared" si="22"/>
        <v>film &amp; video</v>
      </c>
      <c r="T201" t="str">
        <f t="shared" si="23"/>
        <v>drama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8">
        <v>6000</v>
      </c>
      <c r="E202" s="8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2">
        <f t="shared" si="20"/>
        <v>41866.875034722216</v>
      </c>
      <c r="L202" s="12">
        <f t="shared" si="21"/>
        <v>41896.875034722216</v>
      </c>
      <c r="M202" t="b">
        <v>0</v>
      </c>
      <c r="N202">
        <v>18</v>
      </c>
      <c r="O202" t="b">
        <v>0</v>
      </c>
      <c r="P202" t="s">
        <v>8268</v>
      </c>
      <c r="Q202" s="6">
        <f t="shared" si="18"/>
        <v>0.26192500000000002</v>
      </c>
      <c r="R202" s="8">
        <f t="shared" si="19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8">
        <v>650</v>
      </c>
      <c r="E203" s="8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2">
        <f t="shared" si="20"/>
        <v>42023.610289351847</v>
      </c>
      <c r="L203" s="12">
        <f t="shared" si="21"/>
        <v>42043.610289351847</v>
      </c>
      <c r="M203" t="b">
        <v>0</v>
      </c>
      <c r="N203">
        <v>7</v>
      </c>
      <c r="O203" t="b">
        <v>0</v>
      </c>
      <c r="P203" t="s">
        <v>8268</v>
      </c>
      <c r="Q203" s="6">
        <f t="shared" si="18"/>
        <v>0.58461538461538465</v>
      </c>
      <c r="R203" s="8">
        <f t="shared" si="19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8">
        <v>6000</v>
      </c>
      <c r="E204" s="8">
        <v>0</v>
      </c>
      <c r="F204" s="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2">
        <f t="shared" si="20"/>
        <v>42255.719490740739</v>
      </c>
      <c r="L204" s="12">
        <f t="shared" si="21"/>
        <v>42285.665972222218</v>
      </c>
      <c r="M204" t="b">
        <v>0</v>
      </c>
      <c r="N204">
        <v>0</v>
      </c>
      <c r="O204" t="b">
        <v>0</v>
      </c>
      <c r="P204" t="s">
        <v>8268</v>
      </c>
      <c r="Q204" s="6">
        <f t="shared" si="18"/>
        <v>0</v>
      </c>
      <c r="R204" s="8" t="str">
        <f t="shared" si="19"/>
        <v>-</v>
      </c>
      <c r="S204" t="str">
        <f t="shared" si="22"/>
        <v>film &amp; video</v>
      </c>
      <c r="T204" t="str">
        <f t="shared" si="23"/>
        <v>drama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8">
        <v>2500</v>
      </c>
      <c r="E205" s="8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2">
        <f t="shared" si="20"/>
        <v>41973.639629629623</v>
      </c>
      <c r="L205" s="12">
        <f t="shared" si="21"/>
        <v>42033.639629629623</v>
      </c>
      <c r="M205" t="b">
        <v>0</v>
      </c>
      <c r="N205">
        <v>8</v>
      </c>
      <c r="O205" t="b">
        <v>0</v>
      </c>
      <c r="P205" t="s">
        <v>8268</v>
      </c>
      <c r="Q205" s="6">
        <f t="shared" si="18"/>
        <v>0.2984</v>
      </c>
      <c r="R205" s="8">
        <f t="shared" si="19"/>
        <v>93.25</v>
      </c>
      <c r="S205" t="str">
        <f t="shared" si="22"/>
        <v>film &amp; video</v>
      </c>
      <c r="T205" t="str">
        <f t="shared" si="23"/>
        <v>drama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8">
        <v>300000</v>
      </c>
      <c r="E206" s="8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2">
        <f t="shared" si="20"/>
        <v>42556.375034722216</v>
      </c>
      <c r="L206" s="12">
        <f t="shared" si="21"/>
        <v>42586.375034722216</v>
      </c>
      <c r="M206" t="b">
        <v>0</v>
      </c>
      <c r="N206">
        <v>1293</v>
      </c>
      <c r="O206" t="b">
        <v>0</v>
      </c>
      <c r="P206" t="s">
        <v>8268</v>
      </c>
      <c r="Q206" s="6">
        <f t="shared" si="18"/>
        <v>0.50721666666666665</v>
      </c>
      <c r="R206" s="8">
        <f t="shared" si="19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8">
        <v>8000</v>
      </c>
      <c r="E207" s="8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2">
        <f t="shared" si="20"/>
        <v>42248.423865740733</v>
      </c>
      <c r="L207" s="12">
        <f t="shared" si="21"/>
        <v>42283.423865740733</v>
      </c>
      <c r="M207" t="b">
        <v>0</v>
      </c>
      <c r="N207">
        <v>17</v>
      </c>
      <c r="O207" t="b">
        <v>0</v>
      </c>
      <c r="P207" t="s">
        <v>8268</v>
      </c>
      <c r="Q207" s="6">
        <f t="shared" si="18"/>
        <v>0.16250000000000001</v>
      </c>
      <c r="R207" s="8">
        <f t="shared" si="19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8">
        <v>12700</v>
      </c>
      <c r="E208" s="8">
        <v>0</v>
      </c>
      <c r="F208" s="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2">
        <f t="shared" si="20"/>
        <v>42566.79609953703</v>
      </c>
      <c r="L208" s="12">
        <f t="shared" si="21"/>
        <v>42587.79609953703</v>
      </c>
      <c r="M208" t="b">
        <v>0</v>
      </c>
      <c r="N208">
        <v>0</v>
      </c>
      <c r="O208" t="b">
        <v>0</v>
      </c>
      <c r="P208" t="s">
        <v>8268</v>
      </c>
      <c r="Q208" s="6">
        <f t="shared" si="18"/>
        <v>0</v>
      </c>
      <c r="R208" s="8" t="str">
        <f t="shared" si="19"/>
        <v>-</v>
      </c>
      <c r="S208" t="str">
        <f t="shared" si="22"/>
        <v>film &amp; video</v>
      </c>
      <c r="T208" t="str">
        <f t="shared" si="23"/>
        <v>drama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8">
        <v>14000</v>
      </c>
      <c r="E209" s="8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2">
        <f t="shared" si="20"/>
        <v>41977.988865740735</v>
      </c>
      <c r="L209" s="12">
        <f t="shared" si="21"/>
        <v>42007.988865740735</v>
      </c>
      <c r="M209" t="b">
        <v>0</v>
      </c>
      <c r="N209">
        <v>13</v>
      </c>
      <c r="O209" t="b">
        <v>0</v>
      </c>
      <c r="P209" t="s">
        <v>8268</v>
      </c>
      <c r="Q209" s="6">
        <f t="shared" si="18"/>
        <v>0.15214285714285714</v>
      </c>
      <c r="R209" s="8">
        <f t="shared" si="19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8">
        <v>50000</v>
      </c>
      <c r="E210" s="8">
        <v>0</v>
      </c>
      <c r="F210" s="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2">
        <f t="shared" si="20"/>
        <v>41959.16165509259</v>
      </c>
      <c r="L210" s="12">
        <f t="shared" si="21"/>
        <v>41989.16165509259</v>
      </c>
      <c r="M210" t="b">
        <v>0</v>
      </c>
      <c r="N210">
        <v>0</v>
      </c>
      <c r="O210" t="b">
        <v>0</v>
      </c>
      <c r="P210" t="s">
        <v>8268</v>
      </c>
      <c r="Q210" s="6">
        <f t="shared" si="18"/>
        <v>0</v>
      </c>
      <c r="R210" s="8" t="str">
        <f t="shared" si="19"/>
        <v>-</v>
      </c>
      <c r="S210" t="str">
        <f t="shared" si="22"/>
        <v>film &amp; video</v>
      </c>
      <c r="T210" t="str">
        <f t="shared" si="23"/>
        <v>drama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8">
        <v>25000</v>
      </c>
      <c r="E211" s="8">
        <v>0</v>
      </c>
      <c r="F211" s="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2">
        <f t="shared" si="20"/>
        <v>42165.714525462965</v>
      </c>
      <c r="L211" s="12">
        <f t="shared" si="21"/>
        <v>42195.714525462965</v>
      </c>
      <c r="M211" t="b">
        <v>0</v>
      </c>
      <c r="N211">
        <v>0</v>
      </c>
      <c r="O211" t="b">
        <v>0</v>
      </c>
      <c r="P211" t="s">
        <v>8268</v>
      </c>
      <c r="Q211" s="6">
        <f t="shared" si="18"/>
        <v>0</v>
      </c>
      <c r="R211" s="8" t="str">
        <f t="shared" si="19"/>
        <v>-</v>
      </c>
      <c r="S211" t="str">
        <f t="shared" si="22"/>
        <v>film &amp; video</v>
      </c>
      <c r="T211" t="str">
        <f t="shared" si="23"/>
        <v>drama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8">
        <v>12000</v>
      </c>
      <c r="E212" s="8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2">
        <f t="shared" si="20"/>
        <v>42248.856388888882</v>
      </c>
      <c r="L212" s="12">
        <f t="shared" si="21"/>
        <v>42277.999999999993</v>
      </c>
      <c r="M212" t="b">
        <v>0</v>
      </c>
      <c r="N212">
        <v>33</v>
      </c>
      <c r="O212" t="b">
        <v>0</v>
      </c>
      <c r="P212" t="s">
        <v>8268</v>
      </c>
      <c r="Q212" s="6">
        <f t="shared" si="18"/>
        <v>0.2525</v>
      </c>
      <c r="R212" s="8">
        <f t="shared" si="19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8">
        <v>5000</v>
      </c>
      <c r="E213" s="8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2">
        <f t="shared" si="20"/>
        <v>42235.951585648145</v>
      </c>
      <c r="L213" s="12">
        <f t="shared" si="21"/>
        <v>42265.951585648145</v>
      </c>
      <c r="M213" t="b">
        <v>0</v>
      </c>
      <c r="N213">
        <v>12</v>
      </c>
      <c r="O213" t="b">
        <v>0</v>
      </c>
      <c r="P213" t="s">
        <v>8268</v>
      </c>
      <c r="Q213" s="6">
        <f t="shared" si="18"/>
        <v>0.44600000000000001</v>
      </c>
      <c r="R213" s="8">
        <f t="shared" si="19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8">
        <v>6300</v>
      </c>
      <c r="E214" s="8">
        <v>1</v>
      </c>
      <c r="F214" s="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2">
        <f t="shared" si="20"/>
        <v>42416.672685185178</v>
      </c>
      <c r="L214" s="12">
        <f t="shared" si="21"/>
        <v>42476.631018518521</v>
      </c>
      <c r="M214" t="b">
        <v>0</v>
      </c>
      <c r="N214">
        <v>1</v>
      </c>
      <c r="O214" t="b">
        <v>0</v>
      </c>
      <c r="P214" t="s">
        <v>8268</v>
      </c>
      <c r="Q214" s="6">
        <f t="shared" si="18"/>
        <v>1.5873015873015873E-4</v>
      </c>
      <c r="R214" s="8">
        <f t="shared" si="19"/>
        <v>1</v>
      </c>
      <c r="S214" t="str">
        <f t="shared" si="22"/>
        <v>film &amp; video</v>
      </c>
      <c r="T214" t="str">
        <f t="shared" si="23"/>
        <v>drama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8">
        <v>50000</v>
      </c>
      <c r="E215" s="8">
        <v>20</v>
      </c>
      <c r="F215" s="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2">
        <f t="shared" si="20"/>
        <v>42202.385960648149</v>
      </c>
      <c r="L215" s="12">
        <f t="shared" si="21"/>
        <v>42232.379641203697</v>
      </c>
      <c r="M215" t="b">
        <v>0</v>
      </c>
      <c r="N215">
        <v>1</v>
      </c>
      <c r="O215" t="b">
        <v>0</v>
      </c>
      <c r="P215" t="s">
        <v>8268</v>
      </c>
      <c r="Q215" s="6">
        <f t="shared" si="18"/>
        <v>4.0000000000000002E-4</v>
      </c>
      <c r="R215" s="8">
        <f t="shared" si="19"/>
        <v>20</v>
      </c>
      <c r="S215" t="str">
        <f t="shared" si="22"/>
        <v>film &amp; video</v>
      </c>
      <c r="T215" t="str">
        <f t="shared" si="23"/>
        <v>drama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8">
        <v>12500</v>
      </c>
      <c r="E216" s="8">
        <v>1</v>
      </c>
      <c r="F216" s="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2">
        <f t="shared" si="20"/>
        <v>42009.432280092595</v>
      </c>
      <c r="L216" s="12">
        <f t="shared" si="21"/>
        <v>42069.432280092595</v>
      </c>
      <c r="M216" t="b">
        <v>0</v>
      </c>
      <c r="N216">
        <v>1</v>
      </c>
      <c r="O216" t="b">
        <v>0</v>
      </c>
      <c r="P216" t="s">
        <v>8268</v>
      </c>
      <c r="Q216" s="6">
        <f t="shared" si="18"/>
        <v>8.0000000000000007E-5</v>
      </c>
      <c r="R216" s="8">
        <f t="shared" si="19"/>
        <v>1</v>
      </c>
      <c r="S216" t="str">
        <f t="shared" si="22"/>
        <v>film &amp; video</v>
      </c>
      <c r="T216" t="str">
        <f t="shared" si="23"/>
        <v>drama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8">
        <v>4400</v>
      </c>
      <c r="E217" s="8">
        <v>10</v>
      </c>
      <c r="F217" s="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2">
        <f t="shared" si="20"/>
        <v>42375.021782407406</v>
      </c>
      <c r="L217" s="12">
        <f t="shared" si="21"/>
        <v>42417.790972222218</v>
      </c>
      <c r="M217" t="b">
        <v>0</v>
      </c>
      <c r="N217">
        <v>1</v>
      </c>
      <c r="O217" t="b">
        <v>0</v>
      </c>
      <c r="P217" t="s">
        <v>8268</v>
      </c>
      <c r="Q217" s="6">
        <f t="shared" si="18"/>
        <v>2.2727272727272726E-3</v>
      </c>
      <c r="R217" s="8">
        <f t="shared" si="19"/>
        <v>10</v>
      </c>
      <c r="S217" t="str">
        <f t="shared" si="22"/>
        <v>film &amp; video</v>
      </c>
      <c r="T217" t="str">
        <f t="shared" si="23"/>
        <v>drama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8">
        <v>50000</v>
      </c>
      <c r="E218" s="8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2">
        <f t="shared" si="20"/>
        <v>42066.750428240739</v>
      </c>
      <c r="L218" s="12">
        <f t="shared" si="21"/>
        <v>42116.708761574067</v>
      </c>
      <c r="M218" t="b">
        <v>0</v>
      </c>
      <c r="N218">
        <v>84</v>
      </c>
      <c r="O218" t="b">
        <v>0</v>
      </c>
      <c r="P218" t="s">
        <v>8268</v>
      </c>
      <c r="Q218" s="6">
        <f t="shared" si="18"/>
        <v>0.55698440000000005</v>
      </c>
      <c r="R218" s="8">
        <f t="shared" si="19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8">
        <v>100000</v>
      </c>
      <c r="E219" s="8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2">
        <f t="shared" si="20"/>
        <v>41970.432280092595</v>
      </c>
      <c r="L219" s="12">
        <f t="shared" si="21"/>
        <v>42001.432280092595</v>
      </c>
      <c r="M219" t="b">
        <v>0</v>
      </c>
      <c r="N219">
        <v>38</v>
      </c>
      <c r="O219" t="b">
        <v>0</v>
      </c>
      <c r="P219" t="s">
        <v>8268</v>
      </c>
      <c r="Q219" s="6">
        <f t="shared" si="18"/>
        <v>0.11942999999999999</v>
      </c>
      <c r="R219" s="8">
        <f t="shared" si="19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8">
        <v>5000</v>
      </c>
      <c r="E220" s="8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2">
        <f t="shared" si="20"/>
        <v>42079.420011574075</v>
      </c>
      <c r="L220" s="12">
        <f t="shared" si="21"/>
        <v>42139.420011574075</v>
      </c>
      <c r="M220" t="b">
        <v>0</v>
      </c>
      <c r="N220">
        <v>1</v>
      </c>
      <c r="O220" t="b">
        <v>0</v>
      </c>
      <c r="P220" t="s">
        <v>8268</v>
      </c>
      <c r="Q220" s="6">
        <f t="shared" si="18"/>
        <v>0.02</v>
      </c>
      <c r="R220" s="8">
        <f t="shared" si="19"/>
        <v>100</v>
      </c>
      <c r="S220" t="str">
        <f t="shared" si="22"/>
        <v>film &amp; video</v>
      </c>
      <c r="T220" t="str">
        <f t="shared" si="23"/>
        <v>drama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8">
        <v>50000</v>
      </c>
      <c r="E221" s="8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2">
        <f t="shared" si="20"/>
        <v>42429.118344907409</v>
      </c>
      <c r="L221" s="12">
        <f t="shared" si="21"/>
        <v>42461.082638888889</v>
      </c>
      <c r="M221" t="b">
        <v>0</v>
      </c>
      <c r="N221">
        <v>76</v>
      </c>
      <c r="O221" t="b">
        <v>0</v>
      </c>
      <c r="P221" t="s">
        <v>8268</v>
      </c>
      <c r="Q221" s="6">
        <f t="shared" si="18"/>
        <v>0.17630000000000001</v>
      </c>
      <c r="R221" s="8">
        <f t="shared" si="19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8">
        <v>50000</v>
      </c>
      <c r="E222" s="8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2">
        <f t="shared" si="20"/>
        <v>42195.435532407406</v>
      </c>
      <c r="L222" s="12">
        <f t="shared" si="21"/>
        <v>42236.629166666666</v>
      </c>
      <c r="M222" t="b">
        <v>0</v>
      </c>
      <c r="N222">
        <v>3</v>
      </c>
      <c r="O222" t="b">
        <v>0</v>
      </c>
      <c r="P222" t="s">
        <v>8268</v>
      </c>
      <c r="Q222" s="6">
        <f t="shared" si="18"/>
        <v>7.1999999999999998E-3</v>
      </c>
      <c r="R222" s="8">
        <f t="shared" si="19"/>
        <v>120</v>
      </c>
      <c r="S222" t="str">
        <f t="shared" si="22"/>
        <v>film &amp; video</v>
      </c>
      <c r="T222" t="str">
        <f t="shared" si="23"/>
        <v>drama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8">
        <v>50000</v>
      </c>
      <c r="E223" s="8">
        <v>0</v>
      </c>
      <c r="F223" s="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2">
        <f t="shared" si="20"/>
        <v>42031.629212962966</v>
      </c>
      <c r="L223" s="12">
        <f t="shared" si="21"/>
        <v>42091.587546296294</v>
      </c>
      <c r="M223" t="b">
        <v>0</v>
      </c>
      <c r="N223">
        <v>0</v>
      </c>
      <c r="O223" t="b">
        <v>0</v>
      </c>
      <c r="P223" t="s">
        <v>8268</v>
      </c>
      <c r="Q223" s="6">
        <f t="shared" si="18"/>
        <v>0</v>
      </c>
      <c r="R223" s="8" t="str">
        <f t="shared" si="19"/>
        <v>-</v>
      </c>
      <c r="S223" t="str">
        <f t="shared" si="22"/>
        <v>film &amp; video</v>
      </c>
      <c r="T223" t="str">
        <f t="shared" si="23"/>
        <v>drama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8">
        <v>1000</v>
      </c>
      <c r="E224" s="8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2">
        <f t="shared" si="20"/>
        <v>42031.561550925922</v>
      </c>
      <c r="L224" s="12">
        <f t="shared" si="21"/>
        <v>42089.902083333327</v>
      </c>
      <c r="M224" t="b">
        <v>0</v>
      </c>
      <c r="N224">
        <v>2</v>
      </c>
      <c r="O224" t="b">
        <v>0</v>
      </c>
      <c r="P224" t="s">
        <v>8268</v>
      </c>
      <c r="Q224" s="6">
        <f t="shared" si="18"/>
        <v>0.13</v>
      </c>
      <c r="R224" s="8">
        <f t="shared" si="19"/>
        <v>65</v>
      </c>
      <c r="S224" t="str">
        <f t="shared" si="22"/>
        <v>film &amp; video</v>
      </c>
      <c r="T224" t="str">
        <f t="shared" si="23"/>
        <v>drama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8">
        <v>1500000</v>
      </c>
      <c r="E225" s="8">
        <v>0</v>
      </c>
      <c r="F225" s="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2">
        <f t="shared" si="20"/>
        <v>42481.839699074073</v>
      </c>
      <c r="L225" s="12">
        <f t="shared" si="21"/>
        <v>42511.836805555555</v>
      </c>
      <c r="M225" t="b">
        <v>0</v>
      </c>
      <c r="N225">
        <v>0</v>
      </c>
      <c r="O225" t="b">
        <v>0</v>
      </c>
      <c r="P225" t="s">
        <v>8268</v>
      </c>
      <c r="Q225" s="6">
        <f t="shared" si="18"/>
        <v>0</v>
      </c>
      <c r="R225" s="8" t="str">
        <f t="shared" si="19"/>
        <v>-</v>
      </c>
      <c r="S225" t="str">
        <f t="shared" si="22"/>
        <v>film &amp; video</v>
      </c>
      <c r="T225" t="str">
        <f t="shared" si="23"/>
        <v>drama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8">
        <v>6000000</v>
      </c>
      <c r="E226" s="8">
        <v>0</v>
      </c>
      <c r="F226" s="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2">
        <f t="shared" si="20"/>
        <v>42135.026921296296</v>
      </c>
      <c r="L226" s="12">
        <f t="shared" si="21"/>
        <v>42195.026921296296</v>
      </c>
      <c r="M226" t="b">
        <v>0</v>
      </c>
      <c r="N226">
        <v>0</v>
      </c>
      <c r="O226" t="b">
        <v>0</v>
      </c>
      <c r="P226" t="s">
        <v>8268</v>
      </c>
      <c r="Q226" s="6">
        <f t="shared" si="18"/>
        <v>0</v>
      </c>
      <c r="R226" s="8" t="str">
        <f t="shared" si="19"/>
        <v>-</v>
      </c>
      <c r="S226" t="str">
        <f t="shared" si="22"/>
        <v>film &amp; video</v>
      </c>
      <c r="T226" t="str">
        <f t="shared" si="23"/>
        <v>drama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8">
        <v>200</v>
      </c>
      <c r="E227" s="8">
        <v>0</v>
      </c>
      <c r="F227" s="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2">
        <f t="shared" si="20"/>
        <v>42438.752939814811</v>
      </c>
      <c r="L227" s="12">
        <f t="shared" si="21"/>
        <v>42468.711273148147</v>
      </c>
      <c r="M227" t="b">
        <v>0</v>
      </c>
      <c r="N227">
        <v>0</v>
      </c>
      <c r="O227" t="b">
        <v>0</v>
      </c>
      <c r="P227" t="s">
        <v>8268</v>
      </c>
      <c r="Q227" s="6">
        <f t="shared" si="18"/>
        <v>0</v>
      </c>
      <c r="R227" s="8" t="str">
        <f t="shared" si="19"/>
        <v>-</v>
      </c>
      <c r="S227" t="str">
        <f t="shared" si="22"/>
        <v>film &amp; video</v>
      </c>
      <c r="T227" t="str">
        <f t="shared" si="23"/>
        <v>drama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8">
        <v>29000</v>
      </c>
      <c r="E228" s="8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2">
        <f t="shared" si="20"/>
        <v>42106.457685185182</v>
      </c>
      <c r="L228" s="12">
        <f t="shared" si="21"/>
        <v>42155.186805555553</v>
      </c>
      <c r="M228" t="b">
        <v>0</v>
      </c>
      <c r="N228">
        <v>2</v>
      </c>
      <c r="O228" t="b">
        <v>0</v>
      </c>
      <c r="P228" t="s">
        <v>8268</v>
      </c>
      <c r="Q228" s="6">
        <f t="shared" si="18"/>
        <v>8.6206896551724137E-3</v>
      </c>
      <c r="R228" s="8">
        <f t="shared" si="19"/>
        <v>125</v>
      </c>
      <c r="S228" t="str">
        <f t="shared" si="22"/>
        <v>film &amp; video</v>
      </c>
      <c r="T228" t="str">
        <f t="shared" si="23"/>
        <v>drama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8">
        <v>28000</v>
      </c>
      <c r="E229" s="8">
        <v>0</v>
      </c>
      <c r="F229" s="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2">
        <f t="shared" si="20"/>
        <v>42164.685659722221</v>
      </c>
      <c r="L229" s="12">
        <f t="shared" si="21"/>
        <v>42194.685659722221</v>
      </c>
      <c r="M229" t="b">
        <v>0</v>
      </c>
      <c r="N229">
        <v>0</v>
      </c>
      <c r="O229" t="b">
        <v>0</v>
      </c>
      <c r="P229" t="s">
        <v>8268</v>
      </c>
      <c r="Q229" s="6">
        <f t="shared" si="18"/>
        <v>0</v>
      </c>
      <c r="R229" s="8" t="str">
        <f t="shared" si="19"/>
        <v>-</v>
      </c>
      <c r="S229" t="str">
        <f t="shared" si="22"/>
        <v>film &amp; video</v>
      </c>
      <c r="T229" t="str">
        <f t="shared" si="23"/>
        <v>drama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8">
        <v>8000</v>
      </c>
      <c r="E230" s="8">
        <v>0</v>
      </c>
      <c r="F230" s="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2">
        <f t="shared" si="20"/>
        <v>42096.478067129625</v>
      </c>
      <c r="L230" s="12">
        <f t="shared" si="21"/>
        <v>42156.478067129625</v>
      </c>
      <c r="M230" t="b">
        <v>0</v>
      </c>
      <c r="N230">
        <v>0</v>
      </c>
      <c r="O230" t="b">
        <v>0</v>
      </c>
      <c r="P230" t="s">
        <v>8268</v>
      </c>
      <c r="Q230" s="6">
        <f t="shared" si="18"/>
        <v>0</v>
      </c>
      <c r="R230" s="8" t="str">
        <f t="shared" si="19"/>
        <v>-</v>
      </c>
      <c r="S230" t="str">
        <f t="shared" si="22"/>
        <v>film &amp; video</v>
      </c>
      <c r="T230" t="str">
        <f t="shared" si="23"/>
        <v>drama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8">
        <v>3000</v>
      </c>
      <c r="E231" s="8">
        <v>0</v>
      </c>
      <c r="F231" s="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2">
        <f t="shared" si="20"/>
        <v>42383.725659722222</v>
      </c>
      <c r="L231" s="12">
        <f t="shared" si="21"/>
        <v>42413.725659722222</v>
      </c>
      <c r="M231" t="b">
        <v>0</v>
      </c>
      <c r="N231">
        <v>0</v>
      </c>
      <c r="O231" t="b">
        <v>0</v>
      </c>
      <c r="P231" t="s">
        <v>8268</v>
      </c>
      <c r="Q231" s="6">
        <f t="shared" si="18"/>
        <v>0</v>
      </c>
      <c r="R231" s="8" t="str">
        <f t="shared" si="19"/>
        <v>-</v>
      </c>
      <c r="S231" t="str">
        <f t="shared" si="22"/>
        <v>film &amp; video</v>
      </c>
      <c r="T231" t="str">
        <f t="shared" si="23"/>
        <v>drama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8">
        <v>15000</v>
      </c>
      <c r="E232" s="8">
        <v>60</v>
      </c>
      <c r="F232" s="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2">
        <f t="shared" si="20"/>
        <v>42129.568877314814</v>
      </c>
      <c r="L232" s="12">
        <f t="shared" si="21"/>
        <v>42159.568877314814</v>
      </c>
      <c r="M232" t="b">
        <v>0</v>
      </c>
      <c r="N232">
        <v>2</v>
      </c>
      <c r="O232" t="b">
        <v>0</v>
      </c>
      <c r="P232" t="s">
        <v>8268</v>
      </c>
      <c r="Q232" s="6">
        <f t="shared" si="18"/>
        <v>4.0000000000000001E-3</v>
      </c>
      <c r="R232" s="8">
        <f t="shared" si="19"/>
        <v>30</v>
      </c>
      <c r="S232" t="str">
        <f t="shared" si="22"/>
        <v>film &amp; video</v>
      </c>
      <c r="T232" t="str">
        <f t="shared" si="23"/>
        <v>drama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8">
        <v>1500000</v>
      </c>
      <c r="E233" s="8">
        <v>0</v>
      </c>
      <c r="F233" s="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2">
        <f t="shared" si="20"/>
        <v>42341.75059027777</v>
      </c>
      <c r="L233" s="12">
        <f t="shared" si="21"/>
        <v>42371.75059027777</v>
      </c>
      <c r="M233" t="b">
        <v>0</v>
      </c>
      <c r="N233">
        <v>0</v>
      </c>
      <c r="O233" t="b">
        <v>0</v>
      </c>
      <c r="P233" t="s">
        <v>8268</v>
      </c>
      <c r="Q233" s="6">
        <f t="shared" si="18"/>
        <v>0</v>
      </c>
      <c r="R233" s="8" t="str">
        <f t="shared" si="19"/>
        <v>-</v>
      </c>
      <c r="S233" t="str">
        <f t="shared" si="22"/>
        <v>film &amp; video</v>
      </c>
      <c r="T233" t="str">
        <f t="shared" si="23"/>
        <v>drama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8">
        <v>4000</v>
      </c>
      <c r="E234" s="8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2">
        <f t="shared" si="20"/>
        <v>42032.617430555554</v>
      </c>
      <c r="L234" s="12">
        <f t="shared" si="21"/>
        <v>42062.617430555554</v>
      </c>
      <c r="M234" t="b">
        <v>0</v>
      </c>
      <c r="N234">
        <v>7</v>
      </c>
      <c r="O234" t="b">
        <v>0</v>
      </c>
      <c r="P234" t="s">
        <v>8268</v>
      </c>
      <c r="Q234" s="6">
        <f t="shared" si="18"/>
        <v>2.75E-2</v>
      </c>
      <c r="R234" s="8">
        <f t="shared" si="19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8">
        <v>350000</v>
      </c>
      <c r="E235" s="8">
        <v>0</v>
      </c>
      <c r="F235" s="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2">
        <f t="shared" si="20"/>
        <v>42612.703379629624</v>
      </c>
      <c r="L235" s="12">
        <f t="shared" si="21"/>
        <v>42642.703379629624</v>
      </c>
      <c r="M235" t="b">
        <v>0</v>
      </c>
      <c r="N235">
        <v>0</v>
      </c>
      <c r="O235" t="b">
        <v>0</v>
      </c>
      <c r="P235" t="s">
        <v>8268</v>
      </c>
      <c r="Q235" s="6">
        <f t="shared" si="18"/>
        <v>0</v>
      </c>
      <c r="R235" s="8" t="str">
        <f t="shared" si="19"/>
        <v>-</v>
      </c>
      <c r="S235" t="str">
        <f t="shared" si="22"/>
        <v>film &amp; video</v>
      </c>
      <c r="T235" t="str">
        <f t="shared" si="23"/>
        <v>drama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8">
        <v>1000</v>
      </c>
      <c r="E236" s="8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2">
        <f t="shared" si="20"/>
        <v>42135.82707175926</v>
      </c>
      <c r="L236" s="12">
        <f t="shared" si="21"/>
        <v>42175.82707175926</v>
      </c>
      <c r="M236" t="b">
        <v>0</v>
      </c>
      <c r="N236">
        <v>5</v>
      </c>
      <c r="O236" t="b">
        <v>0</v>
      </c>
      <c r="P236" t="s">
        <v>8268</v>
      </c>
      <c r="Q236" s="6">
        <f t="shared" si="18"/>
        <v>0.40100000000000002</v>
      </c>
      <c r="R236" s="8">
        <f t="shared" si="19"/>
        <v>80.2</v>
      </c>
      <c r="S236" t="str">
        <f t="shared" si="22"/>
        <v>film &amp; video</v>
      </c>
      <c r="T236" t="str">
        <f t="shared" si="23"/>
        <v>drama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8">
        <v>10000</v>
      </c>
      <c r="E237" s="8">
        <v>0</v>
      </c>
      <c r="F237" s="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2">
        <f t="shared" si="20"/>
        <v>42164.700196759259</v>
      </c>
      <c r="L237" s="12">
        <f t="shared" si="21"/>
        <v>42194.700196759259</v>
      </c>
      <c r="M237" t="b">
        <v>0</v>
      </c>
      <c r="N237">
        <v>0</v>
      </c>
      <c r="O237" t="b">
        <v>0</v>
      </c>
      <c r="P237" t="s">
        <v>8268</v>
      </c>
      <c r="Q237" s="6">
        <f t="shared" si="18"/>
        <v>0</v>
      </c>
      <c r="R237" s="8" t="str">
        <f t="shared" si="19"/>
        <v>-</v>
      </c>
      <c r="S237" t="str">
        <f t="shared" si="22"/>
        <v>film &amp; video</v>
      </c>
      <c r="T237" t="str">
        <f t="shared" si="23"/>
        <v>drama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8">
        <v>150000</v>
      </c>
      <c r="E238" s="8">
        <v>0</v>
      </c>
      <c r="F238" s="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2">
        <f t="shared" si="20"/>
        <v>42320.876145833332</v>
      </c>
      <c r="L238" s="12">
        <f t="shared" si="21"/>
        <v>42373.791666666664</v>
      </c>
      <c r="M238" t="b">
        <v>0</v>
      </c>
      <c r="N238">
        <v>0</v>
      </c>
      <c r="O238" t="b">
        <v>0</v>
      </c>
      <c r="P238" t="s">
        <v>8268</v>
      </c>
      <c r="Q238" s="6">
        <f t="shared" si="18"/>
        <v>0</v>
      </c>
      <c r="R238" s="8" t="str">
        <f t="shared" si="19"/>
        <v>-</v>
      </c>
      <c r="S238" t="str">
        <f t="shared" si="22"/>
        <v>film &amp; video</v>
      </c>
      <c r="T238" t="str">
        <f t="shared" si="23"/>
        <v>drama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8">
        <v>15000</v>
      </c>
      <c r="E239" s="8">
        <v>50</v>
      </c>
      <c r="F239" s="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2">
        <f t="shared" si="20"/>
        <v>42377.368854166663</v>
      </c>
      <c r="L239" s="12">
        <f t="shared" si="21"/>
        <v>42437.368854166663</v>
      </c>
      <c r="M239" t="b">
        <v>0</v>
      </c>
      <c r="N239">
        <v>1</v>
      </c>
      <c r="O239" t="b">
        <v>0</v>
      </c>
      <c r="P239" t="s">
        <v>8268</v>
      </c>
      <c r="Q239" s="6">
        <f t="shared" si="18"/>
        <v>3.3333333333333335E-3</v>
      </c>
      <c r="R239" s="8">
        <f t="shared" si="19"/>
        <v>50</v>
      </c>
      <c r="S239" t="str">
        <f t="shared" si="22"/>
        <v>film &amp; video</v>
      </c>
      <c r="T239" t="str">
        <f t="shared" si="23"/>
        <v>drama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8">
        <v>26000</v>
      </c>
      <c r="E240" s="8">
        <v>0</v>
      </c>
      <c r="F240" s="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2">
        <f t="shared" si="20"/>
        <v>42713.754166666666</v>
      </c>
      <c r="L240" s="12">
        <f t="shared" si="21"/>
        <v>42734.166666666664</v>
      </c>
      <c r="M240" t="b">
        <v>0</v>
      </c>
      <c r="N240">
        <v>0</v>
      </c>
      <c r="O240" t="b">
        <v>0</v>
      </c>
      <c r="P240" t="s">
        <v>8268</v>
      </c>
      <c r="Q240" s="6">
        <f t="shared" si="18"/>
        <v>0</v>
      </c>
      <c r="R240" s="8" t="str">
        <f t="shared" si="19"/>
        <v>-</v>
      </c>
      <c r="S240" t="str">
        <f t="shared" si="22"/>
        <v>film &amp; video</v>
      </c>
      <c r="T240" t="str">
        <f t="shared" si="23"/>
        <v>drama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8">
        <v>1000</v>
      </c>
      <c r="E241" s="8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2">
        <f t="shared" si="20"/>
        <v>42296.901967592588</v>
      </c>
      <c r="L241" s="12">
        <f t="shared" si="21"/>
        <v>42316.291666666664</v>
      </c>
      <c r="M241" t="b">
        <v>0</v>
      </c>
      <c r="N241">
        <v>5</v>
      </c>
      <c r="O241" t="b">
        <v>0</v>
      </c>
      <c r="P241" t="s">
        <v>8268</v>
      </c>
      <c r="Q241" s="6">
        <f t="shared" si="18"/>
        <v>0.25</v>
      </c>
      <c r="R241" s="8">
        <f t="shared" si="19"/>
        <v>50</v>
      </c>
      <c r="S241" t="str">
        <f t="shared" si="22"/>
        <v>film &amp; video</v>
      </c>
      <c r="T241" t="str">
        <f t="shared" si="23"/>
        <v>drama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8">
        <v>15000</v>
      </c>
      <c r="E242" s="8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2">
        <f t="shared" si="20"/>
        <v>41354.500127314815</v>
      </c>
      <c r="L242" s="12">
        <f t="shared" si="21"/>
        <v>41399.500127314815</v>
      </c>
      <c r="M242" t="b">
        <v>1</v>
      </c>
      <c r="N242">
        <v>137</v>
      </c>
      <c r="O242" t="b">
        <v>1</v>
      </c>
      <c r="P242" t="s">
        <v>8269</v>
      </c>
      <c r="Q242" s="6">
        <f t="shared" si="18"/>
        <v>1.0763413333333334</v>
      </c>
      <c r="R242" s="8">
        <f t="shared" si="19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8">
        <v>36400</v>
      </c>
      <c r="E243" s="8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2">
        <f t="shared" si="20"/>
        <v>41949.489629629628</v>
      </c>
      <c r="L243" s="12">
        <f t="shared" si="21"/>
        <v>41994.489629629628</v>
      </c>
      <c r="M243" t="b">
        <v>1</v>
      </c>
      <c r="N243">
        <v>376</v>
      </c>
      <c r="O243" t="b">
        <v>1</v>
      </c>
      <c r="P243" t="s">
        <v>8269</v>
      </c>
      <c r="Q243" s="6">
        <f t="shared" si="18"/>
        <v>1.1263736263736264</v>
      </c>
      <c r="R243" s="8">
        <f t="shared" si="19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8">
        <v>13000</v>
      </c>
      <c r="E244" s="8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2">
        <f t="shared" si="20"/>
        <v>40862.28460648148</v>
      </c>
      <c r="L244" s="12">
        <f t="shared" si="21"/>
        <v>40897.28460648148</v>
      </c>
      <c r="M244" t="b">
        <v>1</v>
      </c>
      <c r="N244">
        <v>202</v>
      </c>
      <c r="O244" t="b">
        <v>1</v>
      </c>
      <c r="P244" t="s">
        <v>8269</v>
      </c>
      <c r="Q244" s="6">
        <f t="shared" si="18"/>
        <v>1.1346153846153846</v>
      </c>
      <c r="R244" s="8">
        <f t="shared" si="19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8">
        <v>25000</v>
      </c>
      <c r="E245" s="8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2">
        <f t="shared" si="20"/>
        <v>41661.839166666665</v>
      </c>
      <c r="L245" s="12">
        <f t="shared" si="21"/>
        <v>41691.839166666665</v>
      </c>
      <c r="M245" t="b">
        <v>1</v>
      </c>
      <c r="N245">
        <v>328</v>
      </c>
      <c r="O245" t="b">
        <v>1</v>
      </c>
      <c r="P245" t="s">
        <v>8269</v>
      </c>
      <c r="Q245" s="6">
        <f t="shared" si="18"/>
        <v>1.0259199999999999</v>
      </c>
      <c r="R245" s="8">
        <f t="shared" si="19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8">
        <v>3500</v>
      </c>
      <c r="E246" s="8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2">
        <f t="shared" si="20"/>
        <v>40213.115266203698</v>
      </c>
      <c r="L246" s="12">
        <f t="shared" si="21"/>
        <v>40253.087500000001</v>
      </c>
      <c r="M246" t="b">
        <v>1</v>
      </c>
      <c r="N246">
        <v>84</v>
      </c>
      <c r="O246" t="b">
        <v>1</v>
      </c>
      <c r="P246" t="s">
        <v>8269</v>
      </c>
      <c r="Q246" s="6">
        <f t="shared" si="18"/>
        <v>1.1375714285714287</v>
      </c>
      <c r="R246" s="8">
        <f t="shared" si="19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8">
        <v>5000</v>
      </c>
      <c r="E247" s="8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2">
        <f t="shared" si="20"/>
        <v>41106.844733796293</v>
      </c>
      <c r="L247" s="12">
        <f t="shared" si="21"/>
        <v>41136.844733796293</v>
      </c>
      <c r="M247" t="b">
        <v>1</v>
      </c>
      <c r="N247">
        <v>96</v>
      </c>
      <c r="O247" t="b">
        <v>1</v>
      </c>
      <c r="P247" t="s">
        <v>8269</v>
      </c>
      <c r="Q247" s="6">
        <f t="shared" si="18"/>
        <v>1.0371999999999999</v>
      </c>
      <c r="R247" s="8">
        <f t="shared" si="19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8">
        <v>5000</v>
      </c>
      <c r="E248" s="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2">
        <f t="shared" si="20"/>
        <v>40480.155150462961</v>
      </c>
      <c r="L248" s="12">
        <f t="shared" si="21"/>
        <v>40530.196817129625</v>
      </c>
      <c r="M248" t="b">
        <v>1</v>
      </c>
      <c r="N248">
        <v>223</v>
      </c>
      <c r="O248" t="b">
        <v>1</v>
      </c>
      <c r="P248" t="s">
        <v>8269</v>
      </c>
      <c r="Q248" s="6">
        <f t="shared" si="18"/>
        <v>3.0546000000000002</v>
      </c>
      <c r="R248" s="8">
        <f t="shared" si="19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8">
        <v>5000</v>
      </c>
      <c r="E249" s="8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2">
        <f t="shared" si="20"/>
        <v>40430.395995370367</v>
      </c>
      <c r="L249" s="12">
        <f t="shared" si="21"/>
        <v>40466.943749999999</v>
      </c>
      <c r="M249" t="b">
        <v>1</v>
      </c>
      <c r="N249">
        <v>62</v>
      </c>
      <c r="O249" t="b">
        <v>1</v>
      </c>
      <c r="P249" t="s">
        <v>8269</v>
      </c>
      <c r="Q249" s="6">
        <f t="shared" si="18"/>
        <v>1.341</v>
      </c>
      <c r="R249" s="8">
        <f t="shared" si="19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58" hidden="1" x14ac:dyDescent="0.35">
      <c r="A250">
        <v>248</v>
      </c>
      <c r="B250" s="3" t="s">
        <v>249</v>
      </c>
      <c r="C250" s="3" t="s">
        <v>4358</v>
      </c>
      <c r="D250" s="8">
        <v>85000</v>
      </c>
      <c r="E250" s="8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2">
        <f t="shared" si="20"/>
        <v>40870.566076388888</v>
      </c>
      <c r="L250" s="12">
        <f t="shared" si="21"/>
        <v>40915.566076388888</v>
      </c>
      <c r="M250" t="b">
        <v>1</v>
      </c>
      <c r="N250">
        <v>146</v>
      </c>
      <c r="O250" t="b">
        <v>1</v>
      </c>
      <c r="P250" t="s">
        <v>8269</v>
      </c>
      <c r="Q250" s="6">
        <f t="shared" si="18"/>
        <v>1.0133294117647058</v>
      </c>
      <c r="R250" s="8">
        <f t="shared" si="19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8">
        <v>10000</v>
      </c>
      <c r="E251" s="8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2">
        <f t="shared" si="20"/>
        <v>40332.715509259258</v>
      </c>
      <c r="L251" s="12">
        <f t="shared" si="21"/>
        <v>40412.527777777774</v>
      </c>
      <c r="M251" t="b">
        <v>1</v>
      </c>
      <c r="N251">
        <v>235</v>
      </c>
      <c r="O251" t="b">
        <v>1</v>
      </c>
      <c r="P251" t="s">
        <v>8269</v>
      </c>
      <c r="Q251" s="6">
        <f t="shared" si="18"/>
        <v>1.1292</v>
      </c>
      <c r="R251" s="8">
        <f t="shared" si="19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8">
        <v>30000</v>
      </c>
      <c r="E252" s="8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2">
        <f t="shared" si="20"/>
        <v>41401.357534722221</v>
      </c>
      <c r="L252" s="12">
        <f t="shared" si="21"/>
        <v>41431.357534722221</v>
      </c>
      <c r="M252" t="b">
        <v>1</v>
      </c>
      <c r="N252">
        <v>437</v>
      </c>
      <c r="O252" t="b">
        <v>1</v>
      </c>
      <c r="P252" t="s">
        <v>8269</v>
      </c>
      <c r="Q252" s="6">
        <f t="shared" si="18"/>
        <v>1.0558333333333334</v>
      </c>
      <c r="R252" s="8">
        <f t="shared" si="19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8">
        <v>3500</v>
      </c>
      <c r="E253" s="8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2">
        <f t="shared" si="20"/>
        <v>41013.579236111109</v>
      </c>
      <c r="L253" s="12">
        <f t="shared" si="21"/>
        <v>41045.583333333328</v>
      </c>
      <c r="M253" t="b">
        <v>1</v>
      </c>
      <c r="N253">
        <v>77</v>
      </c>
      <c r="O253" t="b">
        <v>1</v>
      </c>
      <c r="P253" t="s">
        <v>8269</v>
      </c>
      <c r="Q253" s="6">
        <f t="shared" si="18"/>
        <v>1.2557142857142858</v>
      </c>
      <c r="R253" s="8">
        <f t="shared" si="19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8">
        <v>5000</v>
      </c>
      <c r="E254" s="8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2">
        <f t="shared" si="20"/>
        <v>40266.454374999994</v>
      </c>
      <c r="L254" s="12">
        <f t="shared" si="21"/>
        <v>40329.957638888889</v>
      </c>
      <c r="M254" t="b">
        <v>1</v>
      </c>
      <c r="N254">
        <v>108</v>
      </c>
      <c r="O254" t="b">
        <v>1</v>
      </c>
      <c r="P254" t="s">
        <v>8269</v>
      </c>
      <c r="Q254" s="6">
        <f t="shared" si="18"/>
        <v>1.8455999999999999</v>
      </c>
      <c r="R254" s="8">
        <f t="shared" si="19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8">
        <v>1500</v>
      </c>
      <c r="E255" s="8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2">
        <f t="shared" si="20"/>
        <v>40924.44253472222</v>
      </c>
      <c r="L255" s="12">
        <f t="shared" si="21"/>
        <v>40954.44253472222</v>
      </c>
      <c r="M255" t="b">
        <v>1</v>
      </c>
      <c r="N255">
        <v>7</v>
      </c>
      <c r="O255" t="b">
        <v>1</v>
      </c>
      <c r="P255" t="s">
        <v>8269</v>
      </c>
      <c r="Q255" s="6">
        <f t="shared" si="18"/>
        <v>1.0073333333333334</v>
      </c>
      <c r="R255" s="8">
        <f t="shared" si="19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8">
        <v>24000</v>
      </c>
      <c r="E256" s="8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2">
        <f t="shared" si="20"/>
        <v>42263.744328703702</v>
      </c>
      <c r="L256" s="12">
        <f t="shared" si="21"/>
        <v>42293.874999999993</v>
      </c>
      <c r="M256" t="b">
        <v>1</v>
      </c>
      <c r="N256">
        <v>314</v>
      </c>
      <c r="O256" t="b">
        <v>1</v>
      </c>
      <c r="P256" t="s">
        <v>8269</v>
      </c>
      <c r="Q256" s="6">
        <f t="shared" si="18"/>
        <v>1.1694724999999999</v>
      </c>
      <c r="R256" s="8">
        <f t="shared" si="19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8">
        <v>8000</v>
      </c>
      <c r="E257" s="8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2">
        <f t="shared" si="20"/>
        <v>40588.318078703705</v>
      </c>
      <c r="L257" s="12">
        <f t="shared" si="21"/>
        <v>40618.276412037034</v>
      </c>
      <c r="M257" t="b">
        <v>1</v>
      </c>
      <c r="N257">
        <v>188</v>
      </c>
      <c r="O257" t="b">
        <v>1</v>
      </c>
      <c r="P257" t="s">
        <v>8269</v>
      </c>
      <c r="Q257" s="6">
        <f t="shared" si="18"/>
        <v>1.0673325</v>
      </c>
      <c r="R257" s="8">
        <f t="shared" si="19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8">
        <v>13000</v>
      </c>
      <c r="E258" s="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2">
        <f t="shared" si="20"/>
        <v>41319.560960648145</v>
      </c>
      <c r="L258" s="12">
        <f t="shared" si="21"/>
        <v>41349.560960648145</v>
      </c>
      <c r="M258" t="b">
        <v>1</v>
      </c>
      <c r="N258">
        <v>275</v>
      </c>
      <c r="O258" t="b">
        <v>1</v>
      </c>
      <c r="P258" t="s">
        <v>8269</v>
      </c>
      <c r="Q258" s="6">
        <f t="shared" ref="Q258:Q321" si="24">E258/D258</f>
        <v>1.391</v>
      </c>
      <c r="R258" s="8">
        <f t="shared" ref="R258:R321" si="25">IF(E258=0,"-",E258/N258)</f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8">
        <v>35000</v>
      </c>
      <c r="E259" s="8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2">
        <f t="shared" ref="K259:K322" si="26">(J259/86400)+25569+(-5/24)</f>
        <v>42479.418541666666</v>
      </c>
      <c r="L259" s="12">
        <f t="shared" ref="L259:L322" si="27">(I259/86400)+25569+(-5/24)</f>
        <v>42509.418541666666</v>
      </c>
      <c r="M259" t="b">
        <v>1</v>
      </c>
      <c r="N259">
        <v>560</v>
      </c>
      <c r="O259" t="b">
        <v>1</v>
      </c>
      <c r="P259" t="s">
        <v>8269</v>
      </c>
      <c r="Q259" s="6">
        <f t="shared" si="24"/>
        <v>1.0672648571428571</v>
      </c>
      <c r="R259" s="8">
        <f t="shared" si="25"/>
        <v>66.70405357142856</v>
      </c>
      <c r="S259" t="str">
        <f t="shared" ref="S259:S322" si="28">LEFT($P259, SEARCH("/",$P259,1)-1)</f>
        <v>film &amp; video</v>
      </c>
      <c r="T259" t="str">
        <f t="shared" ref="T259:T322" si="29">RIGHT($P259,LEN($P259) - SEARCH("/", $P259, 1))</f>
        <v>documentary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8">
        <v>30000</v>
      </c>
      <c r="E260" s="8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2">
        <f t="shared" si="26"/>
        <v>40681.843356481477</v>
      </c>
      <c r="L260" s="12">
        <f t="shared" si="27"/>
        <v>40711.843356481477</v>
      </c>
      <c r="M260" t="b">
        <v>1</v>
      </c>
      <c r="N260">
        <v>688</v>
      </c>
      <c r="O260" t="b">
        <v>1</v>
      </c>
      <c r="P260" t="s">
        <v>8269</v>
      </c>
      <c r="Q260" s="6">
        <f t="shared" si="24"/>
        <v>1.9114</v>
      </c>
      <c r="R260" s="8">
        <f t="shared" si="25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8">
        <v>75000</v>
      </c>
      <c r="E261" s="8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2">
        <f t="shared" si="26"/>
        <v>42072.529733796291</v>
      </c>
      <c r="L261" s="12">
        <f t="shared" si="27"/>
        <v>42102.529733796291</v>
      </c>
      <c r="M261" t="b">
        <v>1</v>
      </c>
      <c r="N261">
        <v>942</v>
      </c>
      <c r="O261" t="b">
        <v>1</v>
      </c>
      <c r="P261" t="s">
        <v>8269</v>
      </c>
      <c r="Q261" s="6">
        <f t="shared" si="24"/>
        <v>1.3193789333333332</v>
      </c>
      <c r="R261" s="8">
        <f t="shared" si="25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8">
        <v>10000</v>
      </c>
      <c r="E262" s="8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2">
        <f t="shared" si="26"/>
        <v>40330.547210648147</v>
      </c>
      <c r="L262" s="12">
        <f t="shared" si="27"/>
        <v>40376.207638888889</v>
      </c>
      <c r="M262" t="b">
        <v>1</v>
      </c>
      <c r="N262">
        <v>88</v>
      </c>
      <c r="O262" t="b">
        <v>1</v>
      </c>
      <c r="P262" t="s">
        <v>8269</v>
      </c>
      <c r="Q262" s="6">
        <f t="shared" si="24"/>
        <v>1.0640000000000001</v>
      </c>
      <c r="R262" s="8">
        <f t="shared" si="25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8">
        <v>20000</v>
      </c>
      <c r="E263" s="8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2">
        <f t="shared" si="26"/>
        <v>41017.677129629628</v>
      </c>
      <c r="L263" s="12">
        <f t="shared" si="27"/>
        <v>41067.413194444445</v>
      </c>
      <c r="M263" t="b">
        <v>1</v>
      </c>
      <c r="N263">
        <v>220</v>
      </c>
      <c r="O263" t="b">
        <v>1</v>
      </c>
      <c r="P263" t="s">
        <v>8269</v>
      </c>
      <c r="Q263" s="6">
        <f t="shared" si="24"/>
        <v>1.0740000000000001</v>
      </c>
      <c r="R263" s="8">
        <f t="shared" si="25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8">
        <v>2500</v>
      </c>
      <c r="E264" s="8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2">
        <f t="shared" si="26"/>
        <v>40555.039675925924</v>
      </c>
      <c r="L264" s="12">
        <f t="shared" si="27"/>
        <v>40600.039675925924</v>
      </c>
      <c r="M264" t="b">
        <v>1</v>
      </c>
      <c r="N264">
        <v>145</v>
      </c>
      <c r="O264" t="b">
        <v>1</v>
      </c>
      <c r="P264" t="s">
        <v>8269</v>
      </c>
      <c r="Q264" s="6">
        <f t="shared" si="24"/>
        <v>2.4</v>
      </c>
      <c r="R264" s="8">
        <f t="shared" si="25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8">
        <v>25000</v>
      </c>
      <c r="E265" s="8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2">
        <f t="shared" si="26"/>
        <v>41149.746458333328</v>
      </c>
      <c r="L265" s="12">
        <f t="shared" si="27"/>
        <v>41179.746458333328</v>
      </c>
      <c r="M265" t="b">
        <v>1</v>
      </c>
      <c r="N265">
        <v>963</v>
      </c>
      <c r="O265" t="b">
        <v>1</v>
      </c>
      <c r="P265" t="s">
        <v>8269</v>
      </c>
      <c r="Q265" s="6">
        <f t="shared" si="24"/>
        <v>1.1808107999999999</v>
      </c>
      <c r="R265" s="8">
        <f t="shared" si="25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8">
        <v>5000</v>
      </c>
      <c r="E266" s="8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2">
        <f t="shared" si="26"/>
        <v>41010.411979166667</v>
      </c>
      <c r="L266" s="12">
        <f t="shared" si="27"/>
        <v>41040.411979166667</v>
      </c>
      <c r="M266" t="b">
        <v>1</v>
      </c>
      <c r="N266">
        <v>91</v>
      </c>
      <c r="O266" t="b">
        <v>1</v>
      </c>
      <c r="P266" t="s">
        <v>8269</v>
      </c>
      <c r="Q266" s="6">
        <f t="shared" si="24"/>
        <v>1.1819999999999999</v>
      </c>
      <c r="R266" s="8">
        <f t="shared" si="25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8">
        <v>5000</v>
      </c>
      <c r="E267" s="8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2">
        <f t="shared" si="26"/>
        <v>40267.03738425926</v>
      </c>
      <c r="L267" s="12">
        <f t="shared" si="27"/>
        <v>40308.636111111111</v>
      </c>
      <c r="M267" t="b">
        <v>1</v>
      </c>
      <c r="N267">
        <v>58</v>
      </c>
      <c r="O267" t="b">
        <v>1</v>
      </c>
      <c r="P267" t="s">
        <v>8269</v>
      </c>
      <c r="Q267" s="6">
        <f t="shared" si="24"/>
        <v>1.111</v>
      </c>
      <c r="R267" s="8">
        <f t="shared" si="25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8">
        <v>1000</v>
      </c>
      <c r="E268" s="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2">
        <f t="shared" si="26"/>
        <v>40204.966516203705</v>
      </c>
      <c r="L268" s="12">
        <f t="shared" si="27"/>
        <v>40290.95208333333</v>
      </c>
      <c r="M268" t="b">
        <v>1</v>
      </c>
      <c r="N268">
        <v>36</v>
      </c>
      <c r="O268" t="b">
        <v>1</v>
      </c>
      <c r="P268" t="s">
        <v>8269</v>
      </c>
      <c r="Q268" s="6">
        <f t="shared" si="24"/>
        <v>1.4550000000000001</v>
      </c>
      <c r="R268" s="8">
        <f t="shared" si="25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8">
        <v>9850</v>
      </c>
      <c r="E269" s="8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2">
        <f t="shared" si="26"/>
        <v>41785.244201388887</v>
      </c>
      <c r="L269" s="12">
        <f t="shared" si="27"/>
        <v>41815.244201388887</v>
      </c>
      <c r="M269" t="b">
        <v>1</v>
      </c>
      <c r="N269">
        <v>165</v>
      </c>
      <c r="O269" t="b">
        <v>1</v>
      </c>
      <c r="P269" t="s">
        <v>8269</v>
      </c>
      <c r="Q269" s="6">
        <f t="shared" si="24"/>
        <v>1.3162883248730965</v>
      </c>
      <c r="R269" s="8">
        <f t="shared" si="25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8">
        <v>5000</v>
      </c>
      <c r="E270" s="8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2">
        <f t="shared" si="26"/>
        <v>40808.944189814814</v>
      </c>
      <c r="L270" s="12">
        <f t="shared" si="27"/>
        <v>40853.985856481479</v>
      </c>
      <c r="M270" t="b">
        <v>1</v>
      </c>
      <c r="N270">
        <v>111</v>
      </c>
      <c r="O270" t="b">
        <v>1</v>
      </c>
      <c r="P270" t="s">
        <v>8269</v>
      </c>
      <c r="Q270" s="6">
        <f t="shared" si="24"/>
        <v>1.1140000000000001</v>
      </c>
      <c r="R270" s="8">
        <f t="shared" si="25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8">
        <v>100000</v>
      </c>
      <c r="E271" s="8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2">
        <f t="shared" si="26"/>
        <v>42757.988680555551</v>
      </c>
      <c r="L271" s="12">
        <f t="shared" si="27"/>
        <v>42787.988680555551</v>
      </c>
      <c r="M271" t="b">
        <v>1</v>
      </c>
      <c r="N271">
        <v>1596</v>
      </c>
      <c r="O271" t="b">
        <v>1</v>
      </c>
      <c r="P271" t="s">
        <v>8269</v>
      </c>
      <c r="Q271" s="6">
        <f t="shared" si="24"/>
        <v>1.4723377</v>
      </c>
      <c r="R271" s="8">
        <f t="shared" si="25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8">
        <v>2300</v>
      </c>
      <c r="E272" s="8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2">
        <f t="shared" si="26"/>
        <v>40637.658217592594</v>
      </c>
      <c r="L272" s="12">
        <f t="shared" si="27"/>
        <v>40687.958333333328</v>
      </c>
      <c r="M272" t="b">
        <v>1</v>
      </c>
      <c r="N272">
        <v>61</v>
      </c>
      <c r="O272" t="b">
        <v>1</v>
      </c>
      <c r="P272" t="s">
        <v>8269</v>
      </c>
      <c r="Q272" s="6">
        <f t="shared" si="24"/>
        <v>1.5260869565217392</v>
      </c>
      <c r="R272" s="8">
        <f t="shared" si="25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8">
        <v>30000</v>
      </c>
      <c r="E273" s="8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2">
        <f t="shared" si="26"/>
        <v>41611.891909722217</v>
      </c>
      <c r="L273" s="12">
        <f t="shared" si="27"/>
        <v>41641.125</v>
      </c>
      <c r="M273" t="b">
        <v>1</v>
      </c>
      <c r="N273">
        <v>287</v>
      </c>
      <c r="O273" t="b">
        <v>1</v>
      </c>
      <c r="P273" t="s">
        <v>8269</v>
      </c>
      <c r="Q273" s="6">
        <f t="shared" si="24"/>
        <v>1.0468</v>
      </c>
      <c r="R273" s="8">
        <f t="shared" si="25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8">
        <v>3000</v>
      </c>
      <c r="E274" s="8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2">
        <f t="shared" si="26"/>
        <v>40235.692025462959</v>
      </c>
      <c r="L274" s="12">
        <f t="shared" si="27"/>
        <v>40296.575694444444</v>
      </c>
      <c r="M274" t="b">
        <v>1</v>
      </c>
      <c r="N274">
        <v>65</v>
      </c>
      <c r="O274" t="b">
        <v>1</v>
      </c>
      <c r="P274" t="s">
        <v>8269</v>
      </c>
      <c r="Q274" s="6">
        <f t="shared" si="24"/>
        <v>1.7743366666666667</v>
      </c>
      <c r="R274" s="8">
        <f t="shared" si="25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8">
        <v>5000</v>
      </c>
      <c r="E275" s="8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2">
        <f t="shared" si="26"/>
        <v>40697.29011574074</v>
      </c>
      <c r="L275" s="12">
        <f t="shared" si="27"/>
        <v>40727.29011574074</v>
      </c>
      <c r="M275" t="b">
        <v>1</v>
      </c>
      <c r="N275">
        <v>118</v>
      </c>
      <c r="O275" t="b">
        <v>1</v>
      </c>
      <c r="P275" t="s">
        <v>8269</v>
      </c>
      <c r="Q275" s="6">
        <f t="shared" si="24"/>
        <v>1.077758</v>
      </c>
      <c r="R275" s="8">
        <f t="shared" si="25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8">
        <v>4000</v>
      </c>
      <c r="E276" s="8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2">
        <f t="shared" si="26"/>
        <v>40969.704039351847</v>
      </c>
      <c r="L276" s="12">
        <f t="shared" si="27"/>
        <v>41004.082638888889</v>
      </c>
      <c r="M276" t="b">
        <v>1</v>
      </c>
      <c r="N276">
        <v>113</v>
      </c>
      <c r="O276" t="b">
        <v>1</v>
      </c>
      <c r="P276" t="s">
        <v>8269</v>
      </c>
      <c r="Q276" s="6">
        <f t="shared" si="24"/>
        <v>1.56</v>
      </c>
      <c r="R276" s="8">
        <f t="shared" si="25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8">
        <v>20000</v>
      </c>
      <c r="E277" s="8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2">
        <f t="shared" si="26"/>
        <v>41192.823680555557</v>
      </c>
      <c r="L277" s="12">
        <f t="shared" si="27"/>
        <v>41222.865347222221</v>
      </c>
      <c r="M277" t="b">
        <v>1</v>
      </c>
      <c r="N277">
        <v>332</v>
      </c>
      <c r="O277" t="b">
        <v>1</v>
      </c>
      <c r="P277" t="s">
        <v>8269</v>
      </c>
      <c r="Q277" s="6">
        <f t="shared" si="24"/>
        <v>1.08395</v>
      </c>
      <c r="R277" s="8">
        <f t="shared" si="25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8">
        <v>4000</v>
      </c>
      <c r="E278" s="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2">
        <f t="shared" si="26"/>
        <v>40966.873541666668</v>
      </c>
      <c r="L278" s="12">
        <f t="shared" si="27"/>
        <v>41026.831874999996</v>
      </c>
      <c r="M278" t="b">
        <v>1</v>
      </c>
      <c r="N278">
        <v>62</v>
      </c>
      <c r="O278" t="b">
        <v>1</v>
      </c>
      <c r="P278" t="s">
        <v>8269</v>
      </c>
      <c r="Q278" s="6">
        <f t="shared" si="24"/>
        <v>1.476</v>
      </c>
      <c r="R278" s="8">
        <f t="shared" si="25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8">
        <v>65000</v>
      </c>
      <c r="E279" s="8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2">
        <f t="shared" si="26"/>
        <v>42117.68309027778</v>
      </c>
      <c r="L279" s="12">
        <f t="shared" si="27"/>
        <v>42147.68309027778</v>
      </c>
      <c r="M279" t="b">
        <v>1</v>
      </c>
      <c r="N279">
        <v>951</v>
      </c>
      <c r="O279" t="b">
        <v>1</v>
      </c>
      <c r="P279" t="s">
        <v>8269</v>
      </c>
      <c r="Q279" s="6">
        <f t="shared" si="24"/>
        <v>1.1038153846153846</v>
      </c>
      <c r="R279" s="8">
        <f t="shared" si="25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8">
        <v>27000</v>
      </c>
      <c r="E280" s="8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2">
        <f t="shared" si="26"/>
        <v>41163.832627314812</v>
      </c>
      <c r="L280" s="12">
        <f t="shared" si="27"/>
        <v>41193.832627314812</v>
      </c>
      <c r="M280" t="b">
        <v>1</v>
      </c>
      <c r="N280">
        <v>415</v>
      </c>
      <c r="O280" t="b">
        <v>1</v>
      </c>
      <c r="P280" t="s">
        <v>8269</v>
      </c>
      <c r="Q280" s="6">
        <f t="shared" si="24"/>
        <v>1.5034814814814814</v>
      </c>
      <c r="R280" s="8">
        <f t="shared" si="25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8">
        <v>17000</v>
      </c>
      <c r="E281" s="8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2">
        <f t="shared" si="26"/>
        <v>42759.035833333335</v>
      </c>
      <c r="L281" s="12">
        <f t="shared" si="27"/>
        <v>42792.875694444439</v>
      </c>
      <c r="M281" t="b">
        <v>1</v>
      </c>
      <c r="N281">
        <v>305</v>
      </c>
      <c r="O281" t="b">
        <v>1</v>
      </c>
      <c r="P281" t="s">
        <v>8269</v>
      </c>
      <c r="Q281" s="6">
        <f t="shared" si="24"/>
        <v>1.5731829411764706</v>
      </c>
      <c r="R281" s="8">
        <f t="shared" si="25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8">
        <v>75000</v>
      </c>
      <c r="E282" s="8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2">
        <f t="shared" si="26"/>
        <v>41744.382349537038</v>
      </c>
      <c r="L282" s="12">
        <f t="shared" si="27"/>
        <v>41789.382349537038</v>
      </c>
      <c r="M282" t="b">
        <v>1</v>
      </c>
      <c r="N282">
        <v>2139</v>
      </c>
      <c r="O282" t="b">
        <v>1</v>
      </c>
      <c r="P282" t="s">
        <v>8269</v>
      </c>
      <c r="Q282" s="6">
        <f t="shared" si="24"/>
        <v>1.5614399999999999</v>
      </c>
      <c r="R282" s="8">
        <f t="shared" si="25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8">
        <v>5500</v>
      </c>
      <c r="E283" s="8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2">
        <f t="shared" si="26"/>
        <v>39949.955011574071</v>
      </c>
      <c r="L283" s="12">
        <f t="shared" si="27"/>
        <v>40035.601388888885</v>
      </c>
      <c r="M283" t="b">
        <v>1</v>
      </c>
      <c r="N283">
        <v>79</v>
      </c>
      <c r="O283" t="b">
        <v>1</v>
      </c>
      <c r="P283" t="s">
        <v>8269</v>
      </c>
      <c r="Q283" s="6">
        <f t="shared" si="24"/>
        <v>1.2058763636363636</v>
      </c>
      <c r="R283" s="8">
        <f t="shared" si="25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8">
        <v>45000</v>
      </c>
      <c r="E284" s="8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2">
        <f t="shared" si="26"/>
        <v>40194.711712962962</v>
      </c>
      <c r="L284" s="12">
        <f t="shared" si="27"/>
        <v>40231.708333333328</v>
      </c>
      <c r="M284" t="b">
        <v>1</v>
      </c>
      <c r="N284">
        <v>179</v>
      </c>
      <c r="O284" t="b">
        <v>1</v>
      </c>
      <c r="P284" t="s">
        <v>8269</v>
      </c>
      <c r="Q284" s="6">
        <f t="shared" si="24"/>
        <v>1.0118888888888888</v>
      </c>
      <c r="R284" s="8">
        <f t="shared" si="25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8">
        <v>18000</v>
      </c>
      <c r="E285" s="8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2">
        <f t="shared" si="26"/>
        <v>40675.501666666663</v>
      </c>
      <c r="L285" s="12">
        <f t="shared" si="27"/>
        <v>40694.999305555553</v>
      </c>
      <c r="M285" t="b">
        <v>1</v>
      </c>
      <c r="N285">
        <v>202</v>
      </c>
      <c r="O285" t="b">
        <v>1</v>
      </c>
      <c r="P285" t="s">
        <v>8269</v>
      </c>
      <c r="Q285" s="6">
        <f t="shared" si="24"/>
        <v>1.142725</v>
      </c>
      <c r="R285" s="8">
        <f t="shared" si="25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8">
        <v>40000</v>
      </c>
      <c r="E286" s="8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2">
        <f t="shared" si="26"/>
        <v>40904.529861111107</v>
      </c>
      <c r="L286" s="12">
        <f t="shared" si="27"/>
        <v>40929.529861111107</v>
      </c>
      <c r="M286" t="b">
        <v>1</v>
      </c>
      <c r="N286">
        <v>760</v>
      </c>
      <c r="O286" t="b">
        <v>1</v>
      </c>
      <c r="P286" t="s">
        <v>8269</v>
      </c>
      <c r="Q286" s="6">
        <f t="shared" si="24"/>
        <v>1.0462615</v>
      </c>
      <c r="R286" s="8">
        <f t="shared" si="25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8">
        <v>14000</v>
      </c>
      <c r="E287" s="8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2">
        <f t="shared" si="26"/>
        <v>41506.547777777778</v>
      </c>
      <c r="L287" s="12">
        <f t="shared" si="27"/>
        <v>41536.547777777778</v>
      </c>
      <c r="M287" t="b">
        <v>1</v>
      </c>
      <c r="N287">
        <v>563</v>
      </c>
      <c r="O287" t="b">
        <v>1</v>
      </c>
      <c r="P287" t="s">
        <v>8269</v>
      </c>
      <c r="Q287" s="6">
        <f t="shared" si="24"/>
        <v>2.2882507142857142</v>
      </c>
      <c r="R287" s="8">
        <f t="shared" si="25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8">
        <v>15000</v>
      </c>
      <c r="E288" s="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2">
        <f t="shared" si="26"/>
        <v>41313.607916666668</v>
      </c>
      <c r="L288" s="12">
        <f t="shared" si="27"/>
        <v>41358.566249999996</v>
      </c>
      <c r="M288" t="b">
        <v>1</v>
      </c>
      <c r="N288">
        <v>135</v>
      </c>
      <c r="O288" t="b">
        <v>1</v>
      </c>
      <c r="P288" t="s">
        <v>8269</v>
      </c>
      <c r="Q288" s="6">
        <f t="shared" si="24"/>
        <v>1.0915333333333332</v>
      </c>
      <c r="R288" s="8">
        <f t="shared" si="25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8">
        <v>15000</v>
      </c>
      <c r="E289" s="8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2">
        <f t="shared" si="26"/>
        <v>41184.069652777776</v>
      </c>
      <c r="L289" s="12">
        <f t="shared" si="27"/>
        <v>41214.958333333328</v>
      </c>
      <c r="M289" t="b">
        <v>1</v>
      </c>
      <c r="N289">
        <v>290</v>
      </c>
      <c r="O289" t="b">
        <v>1</v>
      </c>
      <c r="P289" t="s">
        <v>8269</v>
      </c>
      <c r="Q289" s="6">
        <f t="shared" si="24"/>
        <v>1.7629999999999999</v>
      </c>
      <c r="R289" s="8">
        <f t="shared" si="25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8">
        <v>50000</v>
      </c>
      <c r="E290" s="8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2">
        <f t="shared" si="26"/>
        <v>41050.960567129623</v>
      </c>
      <c r="L290" s="12">
        <f t="shared" si="27"/>
        <v>41085.960567129623</v>
      </c>
      <c r="M290" t="b">
        <v>1</v>
      </c>
      <c r="N290">
        <v>447</v>
      </c>
      <c r="O290" t="b">
        <v>1</v>
      </c>
      <c r="P290" t="s">
        <v>8269</v>
      </c>
      <c r="Q290" s="6">
        <f t="shared" si="24"/>
        <v>1.0321061999999999</v>
      </c>
      <c r="R290" s="8">
        <f t="shared" si="25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8">
        <v>15000</v>
      </c>
      <c r="E291" s="8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2">
        <f t="shared" si="26"/>
        <v>41550.248078703698</v>
      </c>
      <c r="L291" s="12">
        <f t="shared" si="27"/>
        <v>41580.248078703698</v>
      </c>
      <c r="M291" t="b">
        <v>1</v>
      </c>
      <c r="N291">
        <v>232</v>
      </c>
      <c r="O291" t="b">
        <v>1</v>
      </c>
      <c r="P291" t="s">
        <v>8269</v>
      </c>
      <c r="Q291" s="6">
        <f t="shared" si="24"/>
        <v>1.0482</v>
      </c>
      <c r="R291" s="8">
        <f t="shared" si="25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8">
        <v>4500</v>
      </c>
      <c r="E292" s="8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2">
        <f t="shared" si="26"/>
        <v>40526.160844907405</v>
      </c>
      <c r="L292" s="12">
        <f t="shared" si="27"/>
        <v>40576.124305555553</v>
      </c>
      <c r="M292" t="b">
        <v>1</v>
      </c>
      <c r="N292">
        <v>168</v>
      </c>
      <c r="O292" t="b">
        <v>1</v>
      </c>
      <c r="P292" t="s">
        <v>8269</v>
      </c>
      <c r="Q292" s="6">
        <f t="shared" si="24"/>
        <v>1.0668444444444445</v>
      </c>
      <c r="R292" s="8">
        <f t="shared" si="25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8">
        <v>5000</v>
      </c>
      <c r="E293" s="8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2">
        <f t="shared" si="26"/>
        <v>41376.560717592591</v>
      </c>
      <c r="L293" s="12">
        <f t="shared" si="27"/>
        <v>41394.792361111111</v>
      </c>
      <c r="M293" t="b">
        <v>1</v>
      </c>
      <c r="N293">
        <v>128</v>
      </c>
      <c r="O293" t="b">
        <v>1</v>
      </c>
      <c r="P293" t="s">
        <v>8269</v>
      </c>
      <c r="Q293" s="6">
        <f t="shared" si="24"/>
        <v>1.2001999999999999</v>
      </c>
      <c r="R293" s="8">
        <f t="shared" si="25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8">
        <v>75000</v>
      </c>
      <c r="E294" s="8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2">
        <f t="shared" si="26"/>
        <v>40812.594895833332</v>
      </c>
      <c r="L294" s="12">
        <f t="shared" si="27"/>
        <v>40844.957638888889</v>
      </c>
      <c r="M294" t="b">
        <v>1</v>
      </c>
      <c r="N294">
        <v>493</v>
      </c>
      <c r="O294" t="b">
        <v>1</v>
      </c>
      <c r="P294" t="s">
        <v>8269</v>
      </c>
      <c r="Q294" s="6">
        <f t="shared" si="24"/>
        <v>1.0150693333333334</v>
      </c>
      <c r="R294" s="8">
        <f t="shared" si="25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8">
        <v>26000</v>
      </c>
      <c r="E295" s="8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2">
        <f t="shared" si="26"/>
        <v>41719.459652777776</v>
      </c>
      <c r="L295" s="12">
        <f t="shared" si="27"/>
        <v>41749.459652777776</v>
      </c>
      <c r="M295" t="b">
        <v>1</v>
      </c>
      <c r="N295">
        <v>131</v>
      </c>
      <c r="O295" t="b">
        <v>1</v>
      </c>
      <c r="P295" t="s">
        <v>8269</v>
      </c>
      <c r="Q295" s="6">
        <f t="shared" si="24"/>
        <v>1.0138461538461538</v>
      </c>
      <c r="R295" s="8">
        <f t="shared" si="25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8">
        <v>5000</v>
      </c>
      <c r="E296" s="8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2">
        <f t="shared" si="26"/>
        <v>40342.876087962963</v>
      </c>
      <c r="L296" s="12">
        <f t="shared" si="27"/>
        <v>40378.458333333328</v>
      </c>
      <c r="M296" t="b">
        <v>1</v>
      </c>
      <c r="N296">
        <v>50</v>
      </c>
      <c r="O296" t="b">
        <v>1</v>
      </c>
      <c r="P296" t="s">
        <v>8269</v>
      </c>
      <c r="Q296" s="6">
        <f t="shared" si="24"/>
        <v>1</v>
      </c>
      <c r="R296" s="8">
        <f t="shared" si="25"/>
        <v>100</v>
      </c>
      <c r="S296" t="str">
        <f t="shared" si="28"/>
        <v>film &amp; video</v>
      </c>
      <c r="T296" t="str">
        <f t="shared" si="29"/>
        <v>documentary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8">
        <v>50000</v>
      </c>
      <c r="E297" s="8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2">
        <f t="shared" si="26"/>
        <v>41518.796400462961</v>
      </c>
      <c r="L297" s="12">
        <f t="shared" si="27"/>
        <v>41578.791666666664</v>
      </c>
      <c r="M297" t="b">
        <v>1</v>
      </c>
      <c r="N297">
        <v>665</v>
      </c>
      <c r="O297" t="b">
        <v>1</v>
      </c>
      <c r="P297" t="s">
        <v>8269</v>
      </c>
      <c r="Q297" s="6">
        <f t="shared" si="24"/>
        <v>1.3310911999999999</v>
      </c>
      <c r="R297" s="8">
        <f t="shared" si="25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8">
        <v>25000</v>
      </c>
      <c r="E298" s="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2">
        <f t="shared" si="26"/>
        <v>41134.267164351848</v>
      </c>
      <c r="L298" s="12">
        <f t="shared" si="27"/>
        <v>41159.267164351848</v>
      </c>
      <c r="M298" t="b">
        <v>1</v>
      </c>
      <c r="N298">
        <v>129</v>
      </c>
      <c r="O298" t="b">
        <v>1</v>
      </c>
      <c r="P298" t="s">
        <v>8269</v>
      </c>
      <c r="Q298" s="6">
        <f t="shared" si="24"/>
        <v>1.187262</v>
      </c>
      <c r="R298" s="8">
        <f t="shared" si="25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8">
        <v>20000</v>
      </c>
      <c r="E299" s="8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2">
        <f t="shared" si="26"/>
        <v>42089.519687499997</v>
      </c>
      <c r="L299" s="12">
        <f t="shared" si="27"/>
        <v>42124.957638888889</v>
      </c>
      <c r="M299" t="b">
        <v>1</v>
      </c>
      <c r="N299">
        <v>142</v>
      </c>
      <c r="O299" t="b">
        <v>1</v>
      </c>
      <c r="P299" t="s">
        <v>8269</v>
      </c>
      <c r="Q299" s="6">
        <f t="shared" si="24"/>
        <v>1.0064</v>
      </c>
      <c r="R299" s="8">
        <f t="shared" si="25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8">
        <v>126000</v>
      </c>
      <c r="E300" s="8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2">
        <f t="shared" si="26"/>
        <v>41709.255185185182</v>
      </c>
      <c r="L300" s="12">
        <f t="shared" si="27"/>
        <v>41768.666666666664</v>
      </c>
      <c r="M300" t="b">
        <v>1</v>
      </c>
      <c r="N300">
        <v>2436</v>
      </c>
      <c r="O300" t="b">
        <v>1</v>
      </c>
      <c r="P300" t="s">
        <v>8269</v>
      </c>
      <c r="Q300" s="6">
        <f t="shared" si="24"/>
        <v>1.089324126984127</v>
      </c>
      <c r="R300" s="8">
        <f t="shared" si="25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8">
        <v>10000</v>
      </c>
      <c r="E301" s="8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2">
        <f t="shared" si="26"/>
        <v>40469.016898148147</v>
      </c>
      <c r="L301" s="12">
        <f t="shared" si="27"/>
        <v>40499.058564814812</v>
      </c>
      <c r="M301" t="b">
        <v>1</v>
      </c>
      <c r="N301">
        <v>244</v>
      </c>
      <c r="O301" t="b">
        <v>1</v>
      </c>
      <c r="P301" t="s">
        <v>8269</v>
      </c>
      <c r="Q301" s="6">
        <f t="shared" si="24"/>
        <v>1.789525</v>
      </c>
      <c r="R301" s="8">
        <f t="shared" si="25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8">
        <v>25000</v>
      </c>
      <c r="E302" s="8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2">
        <f t="shared" si="26"/>
        <v>40626.751597222217</v>
      </c>
      <c r="L302" s="12">
        <f t="shared" si="27"/>
        <v>40657.751597222217</v>
      </c>
      <c r="M302" t="b">
        <v>1</v>
      </c>
      <c r="N302">
        <v>298</v>
      </c>
      <c r="O302" t="b">
        <v>1</v>
      </c>
      <c r="P302" t="s">
        <v>8269</v>
      </c>
      <c r="Q302" s="6">
        <f t="shared" si="24"/>
        <v>1.0172264</v>
      </c>
      <c r="R302" s="8">
        <f t="shared" si="25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8">
        <v>13000</v>
      </c>
      <c r="E303" s="8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2">
        <f t="shared" si="26"/>
        <v>41312.529340277775</v>
      </c>
      <c r="L303" s="12">
        <f t="shared" si="27"/>
        <v>41352.487673611111</v>
      </c>
      <c r="M303" t="b">
        <v>1</v>
      </c>
      <c r="N303">
        <v>251</v>
      </c>
      <c r="O303" t="b">
        <v>1</v>
      </c>
      <c r="P303" t="s">
        <v>8269</v>
      </c>
      <c r="Q303" s="6">
        <f t="shared" si="24"/>
        <v>1.1873499999999999</v>
      </c>
      <c r="R303" s="8">
        <f t="shared" si="25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8">
        <v>10000</v>
      </c>
      <c r="E304" s="8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2">
        <f t="shared" si="26"/>
        <v>40933.648587962962</v>
      </c>
      <c r="L304" s="12">
        <f t="shared" si="27"/>
        <v>40963.648587962962</v>
      </c>
      <c r="M304" t="b">
        <v>1</v>
      </c>
      <c r="N304">
        <v>108</v>
      </c>
      <c r="O304" t="b">
        <v>1</v>
      </c>
      <c r="P304" t="s">
        <v>8269</v>
      </c>
      <c r="Q304" s="6">
        <f t="shared" si="24"/>
        <v>1.0045999999999999</v>
      </c>
      <c r="R304" s="8">
        <f t="shared" si="25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8">
        <v>3000</v>
      </c>
      <c r="E305" s="8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2">
        <f t="shared" si="26"/>
        <v>41031.862800925919</v>
      </c>
      <c r="L305" s="12">
        <f t="shared" si="27"/>
        <v>41061.862800925919</v>
      </c>
      <c r="M305" t="b">
        <v>1</v>
      </c>
      <c r="N305">
        <v>82</v>
      </c>
      <c r="O305" t="b">
        <v>1</v>
      </c>
      <c r="P305" t="s">
        <v>8269</v>
      </c>
      <c r="Q305" s="6">
        <f t="shared" si="24"/>
        <v>1.3746666666666667</v>
      </c>
      <c r="R305" s="8">
        <f t="shared" si="25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8">
        <v>3400</v>
      </c>
      <c r="E306" s="8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2">
        <f t="shared" si="26"/>
        <v>41113.88653935185</v>
      </c>
      <c r="L306" s="12">
        <f t="shared" si="27"/>
        <v>41152.875</v>
      </c>
      <c r="M306" t="b">
        <v>1</v>
      </c>
      <c r="N306">
        <v>74</v>
      </c>
      <c r="O306" t="b">
        <v>1</v>
      </c>
      <c r="P306" t="s">
        <v>8269</v>
      </c>
      <c r="Q306" s="6">
        <f t="shared" si="24"/>
        <v>2.3164705882352941</v>
      </c>
      <c r="R306" s="8">
        <f t="shared" si="25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8">
        <v>7500</v>
      </c>
      <c r="E307" s="8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2">
        <f t="shared" si="26"/>
        <v>40948.421863425923</v>
      </c>
      <c r="L307" s="12">
        <f t="shared" si="27"/>
        <v>40978.421863425923</v>
      </c>
      <c r="M307" t="b">
        <v>1</v>
      </c>
      <c r="N307">
        <v>189</v>
      </c>
      <c r="O307" t="b">
        <v>1</v>
      </c>
      <c r="P307" t="s">
        <v>8269</v>
      </c>
      <c r="Q307" s="6">
        <f t="shared" si="24"/>
        <v>1.3033333333333332</v>
      </c>
      <c r="R307" s="8">
        <f t="shared" si="25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8">
        <v>1000</v>
      </c>
      <c r="E308" s="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2">
        <f t="shared" si="26"/>
        <v>41333.628854166665</v>
      </c>
      <c r="L308" s="12">
        <f t="shared" si="27"/>
        <v>41353.587187499994</v>
      </c>
      <c r="M308" t="b">
        <v>1</v>
      </c>
      <c r="N308">
        <v>80</v>
      </c>
      <c r="O308" t="b">
        <v>1</v>
      </c>
      <c r="P308" t="s">
        <v>8269</v>
      </c>
      <c r="Q308" s="6">
        <f t="shared" si="24"/>
        <v>2.9289999999999998</v>
      </c>
      <c r="R308" s="8">
        <f t="shared" si="25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8">
        <v>22000</v>
      </c>
      <c r="E309" s="8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2">
        <f t="shared" si="26"/>
        <v>41282.736122685186</v>
      </c>
      <c r="L309" s="12">
        <f t="shared" si="27"/>
        <v>41312.736122685186</v>
      </c>
      <c r="M309" t="b">
        <v>1</v>
      </c>
      <c r="N309">
        <v>576</v>
      </c>
      <c r="O309" t="b">
        <v>1</v>
      </c>
      <c r="P309" t="s">
        <v>8269</v>
      </c>
      <c r="Q309" s="6">
        <f t="shared" si="24"/>
        <v>1.1131818181818183</v>
      </c>
      <c r="R309" s="8">
        <f t="shared" si="25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8">
        <v>12000</v>
      </c>
      <c r="E310" s="8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2">
        <f t="shared" si="26"/>
        <v>40567.486226851848</v>
      </c>
      <c r="L310" s="12">
        <f t="shared" si="27"/>
        <v>40612.486226851848</v>
      </c>
      <c r="M310" t="b">
        <v>1</v>
      </c>
      <c r="N310">
        <v>202</v>
      </c>
      <c r="O310" t="b">
        <v>1</v>
      </c>
      <c r="P310" t="s">
        <v>8269</v>
      </c>
      <c r="Q310" s="6">
        <f t="shared" si="24"/>
        <v>1.0556666666666668</v>
      </c>
      <c r="R310" s="8">
        <f t="shared" si="25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8">
        <v>18000</v>
      </c>
      <c r="E311" s="8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2">
        <f t="shared" si="26"/>
        <v>41134.543217592589</v>
      </c>
      <c r="L311" s="12">
        <f t="shared" si="27"/>
        <v>41155.543217592589</v>
      </c>
      <c r="M311" t="b">
        <v>1</v>
      </c>
      <c r="N311">
        <v>238</v>
      </c>
      <c r="O311" t="b">
        <v>1</v>
      </c>
      <c r="P311" t="s">
        <v>8269</v>
      </c>
      <c r="Q311" s="6">
        <f t="shared" si="24"/>
        <v>1.1894444444444445</v>
      </c>
      <c r="R311" s="8">
        <f t="shared" si="25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8">
        <v>1000</v>
      </c>
      <c r="E312" s="8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2">
        <f t="shared" si="26"/>
        <v>40820.974803240737</v>
      </c>
      <c r="L312" s="12">
        <f t="shared" si="27"/>
        <v>40835.875</v>
      </c>
      <c r="M312" t="b">
        <v>1</v>
      </c>
      <c r="N312">
        <v>36</v>
      </c>
      <c r="O312" t="b">
        <v>1</v>
      </c>
      <c r="P312" t="s">
        <v>8269</v>
      </c>
      <c r="Q312" s="6">
        <f t="shared" si="24"/>
        <v>1.04129</v>
      </c>
      <c r="R312" s="8">
        <f t="shared" si="25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8">
        <v>20000</v>
      </c>
      <c r="E313" s="8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2">
        <f t="shared" si="26"/>
        <v>40868.011481481481</v>
      </c>
      <c r="L313" s="12">
        <f t="shared" si="27"/>
        <v>40909.124305555553</v>
      </c>
      <c r="M313" t="b">
        <v>1</v>
      </c>
      <c r="N313">
        <v>150</v>
      </c>
      <c r="O313" t="b">
        <v>1</v>
      </c>
      <c r="P313" t="s">
        <v>8269</v>
      </c>
      <c r="Q313" s="6">
        <f t="shared" si="24"/>
        <v>1.0410165</v>
      </c>
      <c r="R313" s="8">
        <f t="shared" si="25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8">
        <v>8000</v>
      </c>
      <c r="E314" s="8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2">
        <f t="shared" si="26"/>
        <v>41348.669351851851</v>
      </c>
      <c r="L314" s="12">
        <f t="shared" si="27"/>
        <v>41378.669351851851</v>
      </c>
      <c r="M314" t="b">
        <v>1</v>
      </c>
      <c r="N314">
        <v>146</v>
      </c>
      <c r="O314" t="b">
        <v>1</v>
      </c>
      <c r="P314" t="s">
        <v>8269</v>
      </c>
      <c r="Q314" s="6">
        <f t="shared" si="24"/>
        <v>1.1187499999999999</v>
      </c>
      <c r="R314" s="8">
        <f t="shared" si="25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8">
        <v>17000</v>
      </c>
      <c r="E315" s="8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2">
        <f t="shared" si="26"/>
        <v>40357.019606481481</v>
      </c>
      <c r="L315" s="12">
        <f t="shared" si="27"/>
        <v>40401.457638888889</v>
      </c>
      <c r="M315" t="b">
        <v>1</v>
      </c>
      <c r="N315">
        <v>222</v>
      </c>
      <c r="O315" t="b">
        <v>1</v>
      </c>
      <c r="P315" t="s">
        <v>8269</v>
      </c>
      <c r="Q315" s="6">
        <f t="shared" si="24"/>
        <v>1.0473529411764706</v>
      </c>
      <c r="R315" s="8">
        <f t="shared" si="25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8">
        <v>1000</v>
      </c>
      <c r="E316" s="8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2">
        <f t="shared" si="26"/>
        <v>41304.624861111108</v>
      </c>
      <c r="L316" s="12">
        <f t="shared" si="27"/>
        <v>41334.624861111108</v>
      </c>
      <c r="M316" t="b">
        <v>1</v>
      </c>
      <c r="N316">
        <v>120</v>
      </c>
      <c r="O316" t="b">
        <v>1</v>
      </c>
      <c r="P316" t="s">
        <v>8269</v>
      </c>
      <c r="Q316" s="6">
        <f t="shared" si="24"/>
        <v>3.8515000000000001</v>
      </c>
      <c r="R316" s="8">
        <f t="shared" si="25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8">
        <v>25000</v>
      </c>
      <c r="E317" s="8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2">
        <f t="shared" si="26"/>
        <v>41113.564050925925</v>
      </c>
      <c r="L317" s="12">
        <f t="shared" si="27"/>
        <v>41143.564050925925</v>
      </c>
      <c r="M317" t="b">
        <v>1</v>
      </c>
      <c r="N317">
        <v>126</v>
      </c>
      <c r="O317" t="b">
        <v>1</v>
      </c>
      <c r="P317" t="s">
        <v>8269</v>
      </c>
      <c r="Q317" s="6">
        <f t="shared" si="24"/>
        <v>1.01248</v>
      </c>
      <c r="R317" s="8">
        <f t="shared" si="25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8">
        <v>15000</v>
      </c>
      <c r="E318" s="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2">
        <f t="shared" si="26"/>
        <v>41950.715243055551</v>
      </c>
      <c r="L318" s="12">
        <f t="shared" si="27"/>
        <v>41983.999305555553</v>
      </c>
      <c r="M318" t="b">
        <v>1</v>
      </c>
      <c r="N318">
        <v>158</v>
      </c>
      <c r="O318" t="b">
        <v>1</v>
      </c>
      <c r="P318" t="s">
        <v>8269</v>
      </c>
      <c r="Q318" s="6">
        <f t="shared" si="24"/>
        <v>1.1377333333333333</v>
      </c>
      <c r="R318" s="8">
        <f t="shared" si="25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8">
        <v>30000</v>
      </c>
      <c r="E319" s="8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2">
        <f t="shared" si="26"/>
        <v>41589.468553240738</v>
      </c>
      <c r="L319" s="12">
        <f t="shared" si="27"/>
        <v>41619.468553240738</v>
      </c>
      <c r="M319" t="b">
        <v>1</v>
      </c>
      <c r="N319">
        <v>316</v>
      </c>
      <c r="O319" t="b">
        <v>1</v>
      </c>
      <c r="P319" t="s">
        <v>8269</v>
      </c>
      <c r="Q319" s="6">
        <f t="shared" si="24"/>
        <v>1.0080333333333333</v>
      </c>
      <c r="R319" s="8">
        <f t="shared" si="25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8">
        <v>5000</v>
      </c>
      <c r="E320" s="8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2">
        <f t="shared" si="26"/>
        <v>41329.830451388887</v>
      </c>
      <c r="L320" s="12">
        <f t="shared" si="27"/>
        <v>41359.788784722223</v>
      </c>
      <c r="M320" t="b">
        <v>1</v>
      </c>
      <c r="N320">
        <v>284</v>
      </c>
      <c r="O320" t="b">
        <v>1</v>
      </c>
      <c r="P320" t="s">
        <v>8269</v>
      </c>
      <c r="Q320" s="6">
        <f t="shared" si="24"/>
        <v>2.8332000000000002</v>
      </c>
      <c r="R320" s="8">
        <f t="shared" si="25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8">
        <v>5000</v>
      </c>
      <c r="E321" s="8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2">
        <f t="shared" si="26"/>
        <v>40123.629965277774</v>
      </c>
      <c r="L321" s="12">
        <f t="shared" si="27"/>
        <v>40211.124305555553</v>
      </c>
      <c r="M321" t="b">
        <v>1</v>
      </c>
      <c r="N321">
        <v>51</v>
      </c>
      <c r="O321" t="b">
        <v>1</v>
      </c>
      <c r="P321" t="s">
        <v>8269</v>
      </c>
      <c r="Q321" s="6">
        <f t="shared" si="24"/>
        <v>1.1268</v>
      </c>
      <c r="R321" s="8">
        <f t="shared" si="25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8">
        <v>20000</v>
      </c>
      <c r="E322" s="8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2">
        <f t="shared" si="26"/>
        <v>42331.34297453703</v>
      </c>
      <c r="L322" s="12">
        <f t="shared" si="27"/>
        <v>42360.749999999993</v>
      </c>
      <c r="M322" t="b">
        <v>1</v>
      </c>
      <c r="N322">
        <v>158</v>
      </c>
      <c r="O322" t="b">
        <v>1</v>
      </c>
      <c r="P322" t="s">
        <v>8269</v>
      </c>
      <c r="Q322" s="6">
        <f t="shared" ref="Q322:Q385" si="30">E322/D322</f>
        <v>1.0658000000000001</v>
      </c>
      <c r="R322" s="8">
        <f t="shared" ref="R322:R385" si="31">IF(E322=0,"-",E322/N322)</f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8">
        <v>35000</v>
      </c>
      <c r="E323" s="8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2">
        <f t="shared" ref="K323:K386" si="32">(J323/86400)+25569+(-5/24)</f>
        <v>42647.238263888888</v>
      </c>
      <c r="L323" s="12">
        <f t="shared" ref="L323:L386" si="33">(I323/86400)+25569+(-5/24)</f>
        <v>42682.279930555553</v>
      </c>
      <c r="M323" t="b">
        <v>1</v>
      </c>
      <c r="N323">
        <v>337</v>
      </c>
      <c r="O323" t="b">
        <v>1</v>
      </c>
      <c r="P323" t="s">
        <v>8269</v>
      </c>
      <c r="Q323" s="6">
        <f t="shared" si="30"/>
        <v>1.0266285714285714</v>
      </c>
      <c r="R323" s="8">
        <f t="shared" si="31"/>
        <v>106.62314540059347</v>
      </c>
      <c r="S323" t="str">
        <f t="shared" ref="S323:S386" si="34">LEFT($P323, SEARCH("/",$P323,1)-1)</f>
        <v>film &amp; video</v>
      </c>
      <c r="T323" t="str">
        <f t="shared" ref="T323:T386" si="35">RIGHT($P323,LEN($P323) - SEARCH("/", $P323, 1))</f>
        <v>documentary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8">
        <v>25000</v>
      </c>
      <c r="E324" s="8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2">
        <f t="shared" si="32"/>
        <v>42473.361666666664</v>
      </c>
      <c r="L324" s="12">
        <f t="shared" si="33"/>
        <v>42503.361666666664</v>
      </c>
      <c r="M324" t="b">
        <v>1</v>
      </c>
      <c r="N324">
        <v>186</v>
      </c>
      <c r="O324" t="b">
        <v>1</v>
      </c>
      <c r="P324" t="s">
        <v>8269</v>
      </c>
      <c r="Q324" s="6">
        <f t="shared" si="30"/>
        <v>1.0791200000000001</v>
      </c>
      <c r="R324" s="8">
        <f t="shared" si="31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8">
        <v>5400</v>
      </c>
      <c r="E325" s="8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2">
        <f t="shared" si="32"/>
        <v>42697.113032407404</v>
      </c>
      <c r="L325" s="12">
        <f t="shared" si="33"/>
        <v>42725.124305555553</v>
      </c>
      <c r="M325" t="b">
        <v>1</v>
      </c>
      <c r="N325">
        <v>58</v>
      </c>
      <c r="O325" t="b">
        <v>1</v>
      </c>
      <c r="P325" t="s">
        <v>8269</v>
      </c>
      <c r="Q325" s="6">
        <f t="shared" si="30"/>
        <v>1.2307407407407407</v>
      </c>
      <c r="R325" s="8">
        <f t="shared" si="31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8">
        <v>8500</v>
      </c>
      <c r="E326" s="8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2">
        <f t="shared" si="32"/>
        <v>42184.417916666665</v>
      </c>
      <c r="L326" s="12">
        <f t="shared" si="33"/>
        <v>42217.417916666665</v>
      </c>
      <c r="M326" t="b">
        <v>1</v>
      </c>
      <c r="N326">
        <v>82</v>
      </c>
      <c r="O326" t="b">
        <v>1</v>
      </c>
      <c r="P326" t="s">
        <v>8269</v>
      </c>
      <c r="Q326" s="6">
        <f t="shared" si="30"/>
        <v>1.016</v>
      </c>
      <c r="R326" s="8">
        <f t="shared" si="31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8">
        <v>50000</v>
      </c>
      <c r="E327" s="8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2">
        <f t="shared" si="32"/>
        <v>42688.979548611103</v>
      </c>
      <c r="L327" s="12">
        <f t="shared" si="33"/>
        <v>42723.979548611103</v>
      </c>
      <c r="M327" t="b">
        <v>1</v>
      </c>
      <c r="N327">
        <v>736</v>
      </c>
      <c r="O327" t="b">
        <v>1</v>
      </c>
      <c r="P327" t="s">
        <v>8269</v>
      </c>
      <c r="Q327" s="6">
        <f t="shared" si="30"/>
        <v>1.04396</v>
      </c>
      <c r="R327" s="8">
        <f t="shared" si="31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8">
        <v>150000</v>
      </c>
      <c r="E328" s="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2">
        <f t="shared" si="32"/>
        <v>42775.106550925928</v>
      </c>
      <c r="L328" s="12">
        <f t="shared" si="33"/>
        <v>42808.747916666667</v>
      </c>
      <c r="M328" t="b">
        <v>1</v>
      </c>
      <c r="N328">
        <v>1151</v>
      </c>
      <c r="O328" t="b">
        <v>1</v>
      </c>
      <c r="P328" t="s">
        <v>8269</v>
      </c>
      <c r="Q328" s="6">
        <f t="shared" si="30"/>
        <v>1.1292973333333334</v>
      </c>
      <c r="R328" s="8">
        <f t="shared" si="31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8">
        <v>4000</v>
      </c>
      <c r="E329" s="8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2">
        <f t="shared" si="32"/>
        <v>42058.026956018519</v>
      </c>
      <c r="L329" s="12">
        <f t="shared" si="33"/>
        <v>42085.124999999993</v>
      </c>
      <c r="M329" t="b">
        <v>1</v>
      </c>
      <c r="N329">
        <v>34</v>
      </c>
      <c r="O329" t="b">
        <v>1</v>
      </c>
      <c r="P329" t="s">
        <v>8269</v>
      </c>
      <c r="Q329" s="6">
        <f t="shared" si="30"/>
        <v>1.3640000000000001</v>
      </c>
      <c r="R329" s="8">
        <f t="shared" si="31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8">
        <v>75000</v>
      </c>
      <c r="E330" s="8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2">
        <f t="shared" si="32"/>
        <v>42278.738287037035</v>
      </c>
      <c r="L330" s="12">
        <f t="shared" si="33"/>
        <v>42308.958333333336</v>
      </c>
      <c r="M330" t="b">
        <v>1</v>
      </c>
      <c r="N330">
        <v>498</v>
      </c>
      <c r="O330" t="b">
        <v>1</v>
      </c>
      <c r="P330" t="s">
        <v>8269</v>
      </c>
      <c r="Q330" s="6">
        <f t="shared" si="30"/>
        <v>1.036144</v>
      </c>
      <c r="R330" s="8">
        <f t="shared" si="31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8">
        <v>10000</v>
      </c>
      <c r="E331" s="8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2">
        <f t="shared" si="32"/>
        <v>42291.258414351854</v>
      </c>
      <c r="L331" s="12">
        <f t="shared" si="33"/>
        <v>42314.958333333336</v>
      </c>
      <c r="M331" t="b">
        <v>1</v>
      </c>
      <c r="N331">
        <v>167</v>
      </c>
      <c r="O331" t="b">
        <v>1</v>
      </c>
      <c r="P331" t="s">
        <v>8269</v>
      </c>
      <c r="Q331" s="6">
        <f t="shared" si="30"/>
        <v>1.0549999999999999</v>
      </c>
      <c r="R331" s="8">
        <f t="shared" si="31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8">
        <v>35000</v>
      </c>
      <c r="E332" s="8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2">
        <f t="shared" si="32"/>
        <v>41379.307442129626</v>
      </c>
      <c r="L332" s="12">
        <f t="shared" si="33"/>
        <v>41410.957638888889</v>
      </c>
      <c r="M332" t="b">
        <v>1</v>
      </c>
      <c r="N332">
        <v>340</v>
      </c>
      <c r="O332" t="b">
        <v>1</v>
      </c>
      <c r="P332" t="s">
        <v>8269</v>
      </c>
      <c r="Q332" s="6">
        <f t="shared" si="30"/>
        <v>1.0182857142857142</v>
      </c>
      <c r="R332" s="8">
        <f t="shared" si="31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8">
        <v>40000</v>
      </c>
      <c r="E333" s="8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2">
        <f t="shared" si="32"/>
        <v>42507.373078703698</v>
      </c>
      <c r="L333" s="12">
        <f t="shared" si="33"/>
        <v>42538.373078703698</v>
      </c>
      <c r="M333" t="b">
        <v>1</v>
      </c>
      <c r="N333">
        <v>438</v>
      </c>
      <c r="O333" t="b">
        <v>1</v>
      </c>
      <c r="P333" t="s">
        <v>8269</v>
      </c>
      <c r="Q333" s="6">
        <f t="shared" si="30"/>
        <v>1.0660499999999999</v>
      </c>
      <c r="R333" s="8">
        <f t="shared" si="31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8">
        <v>100000</v>
      </c>
      <c r="E334" s="8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2">
        <f t="shared" si="32"/>
        <v>42263.471956018511</v>
      </c>
      <c r="L334" s="12">
        <f t="shared" si="33"/>
        <v>42305.124999999993</v>
      </c>
      <c r="M334" t="b">
        <v>1</v>
      </c>
      <c r="N334">
        <v>555</v>
      </c>
      <c r="O334" t="b">
        <v>1</v>
      </c>
      <c r="P334" t="s">
        <v>8269</v>
      </c>
      <c r="Q334" s="6">
        <f t="shared" si="30"/>
        <v>1.13015</v>
      </c>
      <c r="R334" s="8">
        <f t="shared" si="31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8">
        <v>40000</v>
      </c>
      <c r="E335" s="8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2">
        <f t="shared" si="32"/>
        <v>42437.428136574068</v>
      </c>
      <c r="L335" s="12">
        <f t="shared" si="33"/>
        <v>42467.386469907404</v>
      </c>
      <c r="M335" t="b">
        <v>1</v>
      </c>
      <c r="N335">
        <v>266</v>
      </c>
      <c r="O335" t="b">
        <v>1</v>
      </c>
      <c r="P335" t="s">
        <v>8269</v>
      </c>
      <c r="Q335" s="6">
        <f t="shared" si="30"/>
        <v>1.252275</v>
      </c>
      <c r="R335" s="8">
        <f t="shared" si="31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8">
        <v>10000</v>
      </c>
      <c r="E336" s="8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2">
        <f t="shared" si="32"/>
        <v>42101.474039351851</v>
      </c>
      <c r="L336" s="12">
        <f t="shared" si="33"/>
        <v>42139.583333333336</v>
      </c>
      <c r="M336" t="b">
        <v>1</v>
      </c>
      <c r="N336">
        <v>69</v>
      </c>
      <c r="O336" t="b">
        <v>1</v>
      </c>
      <c r="P336" t="s">
        <v>8269</v>
      </c>
      <c r="Q336" s="6">
        <f t="shared" si="30"/>
        <v>1.0119</v>
      </c>
      <c r="R336" s="8">
        <f t="shared" si="31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8">
        <v>8500</v>
      </c>
      <c r="E337" s="8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2">
        <f t="shared" si="32"/>
        <v>42101.529108796291</v>
      </c>
      <c r="L337" s="12">
        <f t="shared" si="33"/>
        <v>42132.708333333336</v>
      </c>
      <c r="M337" t="b">
        <v>1</v>
      </c>
      <c r="N337">
        <v>80</v>
      </c>
      <c r="O337" t="b">
        <v>1</v>
      </c>
      <c r="P337" t="s">
        <v>8269</v>
      </c>
      <c r="Q337" s="6">
        <f t="shared" si="30"/>
        <v>1.0276470588235294</v>
      </c>
      <c r="R337" s="8">
        <f t="shared" si="31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8">
        <v>25000</v>
      </c>
      <c r="E338" s="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2">
        <f t="shared" si="32"/>
        <v>42291.387939814813</v>
      </c>
      <c r="L338" s="12">
        <f t="shared" si="33"/>
        <v>42321.429606481477</v>
      </c>
      <c r="M338" t="b">
        <v>1</v>
      </c>
      <c r="N338">
        <v>493</v>
      </c>
      <c r="O338" t="b">
        <v>1</v>
      </c>
      <c r="P338" t="s">
        <v>8269</v>
      </c>
      <c r="Q338" s="6">
        <f t="shared" si="30"/>
        <v>1.1683911999999999</v>
      </c>
      <c r="R338" s="8">
        <f t="shared" si="31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8">
        <v>3000</v>
      </c>
      <c r="E339" s="8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2">
        <f t="shared" si="32"/>
        <v>42046.920231481483</v>
      </c>
      <c r="L339" s="12">
        <f t="shared" si="33"/>
        <v>42076.878564814811</v>
      </c>
      <c r="M339" t="b">
        <v>1</v>
      </c>
      <c r="N339">
        <v>31</v>
      </c>
      <c r="O339" t="b">
        <v>1</v>
      </c>
      <c r="P339" t="s">
        <v>8269</v>
      </c>
      <c r="Q339" s="6">
        <f t="shared" si="30"/>
        <v>1.0116833333333335</v>
      </c>
      <c r="R339" s="8">
        <f t="shared" si="31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8">
        <v>15000</v>
      </c>
      <c r="E340" s="8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2">
        <f t="shared" si="32"/>
        <v>42559.547337962962</v>
      </c>
      <c r="L340" s="12">
        <f t="shared" si="33"/>
        <v>42615.833333333336</v>
      </c>
      <c r="M340" t="b">
        <v>1</v>
      </c>
      <c r="N340">
        <v>236</v>
      </c>
      <c r="O340" t="b">
        <v>1</v>
      </c>
      <c r="P340" t="s">
        <v>8269</v>
      </c>
      <c r="Q340" s="6">
        <f t="shared" si="30"/>
        <v>1.1013360000000001</v>
      </c>
      <c r="R340" s="8">
        <f t="shared" si="31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8">
        <v>6000</v>
      </c>
      <c r="E341" s="8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2">
        <f t="shared" si="32"/>
        <v>42093.551712962959</v>
      </c>
      <c r="L341" s="12">
        <f t="shared" si="33"/>
        <v>42123.551712962959</v>
      </c>
      <c r="M341" t="b">
        <v>1</v>
      </c>
      <c r="N341">
        <v>89</v>
      </c>
      <c r="O341" t="b">
        <v>1</v>
      </c>
      <c r="P341" t="s">
        <v>8269</v>
      </c>
      <c r="Q341" s="6">
        <f t="shared" si="30"/>
        <v>1.0808333333333333</v>
      </c>
      <c r="R341" s="8">
        <f t="shared" si="31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8">
        <v>35000</v>
      </c>
      <c r="E342" s="8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2">
        <f t="shared" si="32"/>
        <v>42772.460729166669</v>
      </c>
      <c r="L342" s="12">
        <f t="shared" si="33"/>
        <v>42802.666666666664</v>
      </c>
      <c r="M342" t="b">
        <v>1</v>
      </c>
      <c r="N342">
        <v>299</v>
      </c>
      <c r="O342" t="b">
        <v>1</v>
      </c>
      <c r="P342" t="s">
        <v>8269</v>
      </c>
      <c r="Q342" s="6">
        <f t="shared" si="30"/>
        <v>1.2502285714285715</v>
      </c>
      <c r="R342" s="8">
        <f t="shared" si="31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8">
        <v>3500</v>
      </c>
      <c r="E343" s="8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2">
        <f t="shared" si="32"/>
        <v>41894.671273148146</v>
      </c>
      <c r="L343" s="12">
        <f t="shared" si="33"/>
        <v>41912.957638888889</v>
      </c>
      <c r="M343" t="b">
        <v>1</v>
      </c>
      <c r="N343">
        <v>55</v>
      </c>
      <c r="O343" t="b">
        <v>1</v>
      </c>
      <c r="P343" t="s">
        <v>8269</v>
      </c>
      <c r="Q343" s="6">
        <f t="shared" si="30"/>
        <v>1.0671428571428572</v>
      </c>
      <c r="R343" s="8">
        <f t="shared" si="31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8">
        <v>55000</v>
      </c>
      <c r="E344" s="8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2">
        <f t="shared" si="32"/>
        <v>42459.572511574072</v>
      </c>
      <c r="L344" s="12">
        <f t="shared" si="33"/>
        <v>42489.572511574072</v>
      </c>
      <c r="M344" t="b">
        <v>1</v>
      </c>
      <c r="N344">
        <v>325</v>
      </c>
      <c r="O344" t="b">
        <v>1</v>
      </c>
      <c r="P344" t="s">
        <v>8269</v>
      </c>
      <c r="Q344" s="6">
        <f t="shared" si="30"/>
        <v>1.0036639999999999</v>
      </c>
      <c r="R344" s="8">
        <f t="shared" si="31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58" hidden="1" x14ac:dyDescent="0.35">
      <c r="A345">
        <v>343</v>
      </c>
      <c r="B345" s="3" t="s">
        <v>344</v>
      </c>
      <c r="C345" s="3" t="s">
        <v>4453</v>
      </c>
      <c r="D345" s="8">
        <v>30000</v>
      </c>
      <c r="E345" s="8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2">
        <f t="shared" si="32"/>
        <v>41926.529456018514</v>
      </c>
      <c r="L345" s="12">
        <f t="shared" si="33"/>
        <v>41956.916666666664</v>
      </c>
      <c r="M345" t="b">
        <v>1</v>
      </c>
      <c r="N345">
        <v>524</v>
      </c>
      <c r="O345" t="b">
        <v>1</v>
      </c>
      <c r="P345" t="s">
        <v>8269</v>
      </c>
      <c r="Q345" s="6">
        <f t="shared" si="30"/>
        <v>1.0202863333333334</v>
      </c>
      <c r="R345" s="8">
        <f t="shared" si="31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8">
        <v>33500</v>
      </c>
      <c r="E346" s="8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2">
        <f t="shared" si="32"/>
        <v>42111.762662037036</v>
      </c>
      <c r="L346" s="12">
        <f t="shared" si="33"/>
        <v>42155.888888888883</v>
      </c>
      <c r="M346" t="b">
        <v>1</v>
      </c>
      <c r="N346">
        <v>285</v>
      </c>
      <c r="O346" t="b">
        <v>1</v>
      </c>
      <c r="P346" t="s">
        <v>8269</v>
      </c>
      <c r="Q346" s="6">
        <f t="shared" si="30"/>
        <v>1.0208358208955224</v>
      </c>
      <c r="R346" s="8">
        <f t="shared" si="31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8">
        <v>14500</v>
      </c>
      <c r="E347" s="8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2">
        <f t="shared" si="32"/>
        <v>42114.735995370364</v>
      </c>
      <c r="L347" s="12">
        <f t="shared" si="33"/>
        <v>42144.735995370364</v>
      </c>
      <c r="M347" t="b">
        <v>1</v>
      </c>
      <c r="N347">
        <v>179</v>
      </c>
      <c r="O347" t="b">
        <v>1</v>
      </c>
      <c r="P347" t="s">
        <v>8269</v>
      </c>
      <c r="Q347" s="6">
        <f t="shared" si="30"/>
        <v>1.2327586206896552</v>
      </c>
      <c r="R347" s="8">
        <f t="shared" si="31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8">
        <v>10000</v>
      </c>
      <c r="E348" s="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2">
        <f t="shared" si="32"/>
        <v>42261.291909722218</v>
      </c>
      <c r="L348" s="12">
        <f t="shared" si="33"/>
        <v>42291.291909722218</v>
      </c>
      <c r="M348" t="b">
        <v>1</v>
      </c>
      <c r="N348">
        <v>188</v>
      </c>
      <c r="O348" t="b">
        <v>1</v>
      </c>
      <c r="P348" t="s">
        <v>8269</v>
      </c>
      <c r="Q348" s="6">
        <f t="shared" si="30"/>
        <v>1.7028880000000002</v>
      </c>
      <c r="R348" s="8">
        <f t="shared" si="31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8">
        <v>40000</v>
      </c>
      <c r="E349" s="8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2">
        <f t="shared" si="32"/>
        <v>42292.287141203698</v>
      </c>
      <c r="L349" s="12">
        <f t="shared" si="33"/>
        <v>42322.32880787037</v>
      </c>
      <c r="M349" t="b">
        <v>1</v>
      </c>
      <c r="N349">
        <v>379</v>
      </c>
      <c r="O349" t="b">
        <v>1</v>
      </c>
      <c r="P349" t="s">
        <v>8269</v>
      </c>
      <c r="Q349" s="6">
        <f t="shared" si="30"/>
        <v>1.1159049999999999</v>
      </c>
      <c r="R349" s="8">
        <f t="shared" si="31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8">
        <v>10000</v>
      </c>
      <c r="E350" s="8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2">
        <f t="shared" si="32"/>
        <v>42207.378657407404</v>
      </c>
      <c r="L350" s="12">
        <f t="shared" si="33"/>
        <v>42237.378657407404</v>
      </c>
      <c r="M350" t="b">
        <v>1</v>
      </c>
      <c r="N350">
        <v>119</v>
      </c>
      <c r="O350" t="b">
        <v>1</v>
      </c>
      <c r="P350" t="s">
        <v>8269</v>
      </c>
      <c r="Q350" s="6">
        <f t="shared" si="30"/>
        <v>1.03</v>
      </c>
      <c r="R350" s="8">
        <f t="shared" si="31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8">
        <v>11260</v>
      </c>
      <c r="E351" s="8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2">
        <f t="shared" si="32"/>
        <v>42760.290601851848</v>
      </c>
      <c r="L351" s="12">
        <f t="shared" si="33"/>
        <v>42790.290601851848</v>
      </c>
      <c r="M351" t="b">
        <v>1</v>
      </c>
      <c r="N351">
        <v>167</v>
      </c>
      <c r="O351" t="b">
        <v>1</v>
      </c>
      <c r="P351" t="s">
        <v>8269</v>
      </c>
      <c r="Q351" s="6">
        <f t="shared" si="30"/>
        <v>1.0663570159857905</v>
      </c>
      <c r="R351" s="8">
        <f t="shared" si="31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8">
        <v>25000</v>
      </c>
      <c r="E352" s="8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2">
        <f t="shared" si="32"/>
        <v>42585.857743055552</v>
      </c>
      <c r="L352" s="12">
        <f t="shared" si="33"/>
        <v>42623.957638888889</v>
      </c>
      <c r="M352" t="b">
        <v>1</v>
      </c>
      <c r="N352">
        <v>221</v>
      </c>
      <c r="O352" t="b">
        <v>1</v>
      </c>
      <c r="P352" t="s">
        <v>8269</v>
      </c>
      <c r="Q352" s="6">
        <f t="shared" si="30"/>
        <v>1.1476</v>
      </c>
      <c r="R352" s="8">
        <f t="shared" si="31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8">
        <v>34000</v>
      </c>
      <c r="E353" s="8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2">
        <f t="shared" si="32"/>
        <v>42427.75641203703</v>
      </c>
      <c r="L353" s="12">
        <f t="shared" si="33"/>
        <v>42467.714745370373</v>
      </c>
      <c r="M353" t="b">
        <v>1</v>
      </c>
      <c r="N353">
        <v>964</v>
      </c>
      <c r="O353" t="b">
        <v>1</v>
      </c>
      <c r="P353" t="s">
        <v>8269</v>
      </c>
      <c r="Q353" s="6">
        <f t="shared" si="30"/>
        <v>1.2734117647058822</v>
      </c>
      <c r="R353" s="8">
        <f t="shared" si="31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8">
        <v>10000</v>
      </c>
      <c r="E354" s="8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2">
        <f t="shared" si="32"/>
        <v>41889.959120370368</v>
      </c>
      <c r="L354" s="12">
        <f t="shared" si="33"/>
        <v>41919.959120370368</v>
      </c>
      <c r="M354" t="b">
        <v>1</v>
      </c>
      <c r="N354">
        <v>286</v>
      </c>
      <c r="O354" t="b">
        <v>1</v>
      </c>
      <c r="P354" t="s">
        <v>8269</v>
      </c>
      <c r="Q354" s="6">
        <f t="shared" si="30"/>
        <v>1.1656</v>
      </c>
      <c r="R354" s="8">
        <f t="shared" si="31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8">
        <v>58425</v>
      </c>
      <c r="E355" s="8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2">
        <f t="shared" si="32"/>
        <v>42297.583553240744</v>
      </c>
      <c r="L355" s="12">
        <f t="shared" si="33"/>
        <v>42327.625219907401</v>
      </c>
      <c r="M355" t="b">
        <v>1</v>
      </c>
      <c r="N355">
        <v>613</v>
      </c>
      <c r="O355" t="b">
        <v>1</v>
      </c>
      <c r="P355" t="s">
        <v>8269</v>
      </c>
      <c r="Q355" s="6">
        <f t="shared" si="30"/>
        <v>1.0861819426615318</v>
      </c>
      <c r="R355" s="8">
        <f t="shared" si="31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8">
        <v>3500</v>
      </c>
      <c r="E356" s="8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2">
        <f t="shared" si="32"/>
        <v>42438.619456018518</v>
      </c>
      <c r="L356" s="12">
        <f t="shared" si="33"/>
        <v>42468.577789351846</v>
      </c>
      <c r="M356" t="b">
        <v>1</v>
      </c>
      <c r="N356">
        <v>29</v>
      </c>
      <c r="O356" t="b">
        <v>1</v>
      </c>
      <c r="P356" t="s">
        <v>8269</v>
      </c>
      <c r="Q356" s="6">
        <f t="shared" si="30"/>
        <v>1.0394285714285714</v>
      </c>
      <c r="R356" s="8">
        <f t="shared" si="31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8">
        <v>35000</v>
      </c>
      <c r="E357" s="8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2">
        <f t="shared" si="32"/>
        <v>41943.0855787037</v>
      </c>
      <c r="L357" s="12">
        <f t="shared" si="33"/>
        <v>41974.127245370364</v>
      </c>
      <c r="M357" t="b">
        <v>1</v>
      </c>
      <c r="N357">
        <v>165</v>
      </c>
      <c r="O357" t="b">
        <v>1</v>
      </c>
      <c r="P357" t="s">
        <v>8269</v>
      </c>
      <c r="Q357" s="6">
        <f t="shared" si="30"/>
        <v>1.1625714285714286</v>
      </c>
      <c r="R357" s="8">
        <f t="shared" si="31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8">
        <v>7500</v>
      </c>
      <c r="E358" s="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2">
        <f t="shared" si="32"/>
        <v>42415.594826388886</v>
      </c>
      <c r="L358" s="12">
        <f t="shared" si="33"/>
        <v>42445.553159722222</v>
      </c>
      <c r="M358" t="b">
        <v>1</v>
      </c>
      <c r="N358">
        <v>97</v>
      </c>
      <c r="O358" t="b">
        <v>1</v>
      </c>
      <c r="P358" t="s">
        <v>8269</v>
      </c>
      <c r="Q358" s="6">
        <f t="shared" si="30"/>
        <v>1.0269239999999999</v>
      </c>
      <c r="R358" s="8">
        <f t="shared" si="31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8">
        <v>15000</v>
      </c>
      <c r="E359" s="8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2">
        <f t="shared" si="32"/>
        <v>42078.01385416666</v>
      </c>
      <c r="L359" s="12">
        <f t="shared" si="33"/>
        <v>42118.01385416666</v>
      </c>
      <c r="M359" t="b">
        <v>1</v>
      </c>
      <c r="N359">
        <v>303</v>
      </c>
      <c r="O359" t="b">
        <v>1</v>
      </c>
      <c r="P359" t="s">
        <v>8269</v>
      </c>
      <c r="Q359" s="6">
        <f t="shared" si="30"/>
        <v>1.74</v>
      </c>
      <c r="R359" s="8">
        <f t="shared" si="31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8">
        <v>50000</v>
      </c>
      <c r="E360" s="8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2">
        <f t="shared" si="32"/>
        <v>42507.651863425919</v>
      </c>
      <c r="L360" s="12">
        <f t="shared" si="33"/>
        <v>42536.416666666664</v>
      </c>
      <c r="M360" t="b">
        <v>1</v>
      </c>
      <c r="N360">
        <v>267</v>
      </c>
      <c r="O360" t="b">
        <v>1</v>
      </c>
      <c r="P360" t="s">
        <v>8269</v>
      </c>
      <c r="Q360" s="6">
        <f t="shared" si="30"/>
        <v>1.03088</v>
      </c>
      <c r="R360" s="8">
        <f t="shared" si="31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8">
        <v>24200</v>
      </c>
      <c r="E361" s="8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2">
        <f t="shared" si="32"/>
        <v>41934.86215277778</v>
      </c>
      <c r="L361" s="12">
        <f t="shared" si="33"/>
        <v>41957.008333333331</v>
      </c>
      <c r="M361" t="b">
        <v>1</v>
      </c>
      <c r="N361">
        <v>302</v>
      </c>
      <c r="O361" t="b">
        <v>1</v>
      </c>
      <c r="P361" t="s">
        <v>8269</v>
      </c>
      <c r="Q361" s="6">
        <f t="shared" si="30"/>
        <v>1.0485537190082646</v>
      </c>
      <c r="R361" s="8">
        <f t="shared" si="31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8">
        <v>12000</v>
      </c>
      <c r="E362" s="8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2">
        <f t="shared" si="32"/>
        <v>42163.689583333333</v>
      </c>
      <c r="L362" s="12">
        <f t="shared" si="33"/>
        <v>42207.924305555549</v>
      </c>
      <c r="M362" t="b">
        <v>0</v>
      </c>
      <c r="N362">
        <v>87</v>
      </c>
      <c r="O362" t="b">
        <v>1</v>
      </c>
      <c r="P362" t="s">
        <v>8269</v>
      </c>
      <c r="Q362" s="6">
        <f t="shared" si="30"/>
        <v>1.0137499999999999</v>
      </c>
      <c r="R362" s="8">
        <f t="shared" si="31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8">
        <v>35000</v>
      </c>
      <c r="E363" s="8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2">
        <f t="shared" si="32"/>
        <v>41935.792893518512</v>
      </c>
      <c r="L363" s="12">
        <f t="shared" si="33"/>
        <v>41965.834560185183</v>
      </c>
      <c r="M363" t="b">
        <v>0</v>
      </c>
      <c r="N363">
        <v>354</v>
      </c>
      <c r="O363" t="b">
        <v>1</v>
      </c>
      <c r="P363" t="s">
        <v>8269</v>
      </c>
      <c r="Q363" s="6">
        <f t="shared" si="30"/>
        <v>1.1107699999999998</v>
      </c>
      <c r="R363" s="8">
        <f t="shared" si="31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8">
        <v>9665</v>
      </c>
      <c r="E364" s="8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2">
        <f t="shared" si="32"/>
        <v>41837.002210648148</v>
      </c>
      <c r="L364" s="12">
        <f t="shared" si="33"/>
        <v>41858.791666666664</v>
      </c>
      <c r="M364" t="b">
        <v>0</v>
      </c>
      <c r="N364">
        <v>86</v>
      </c>
      <c r="O364" t="b">
        <v>1</v>
      </c>
      <c r="P364" t="s">
        <v>8269</v>
      </c>
      <c r="Q364" s="6">
        <f t="shared" si="30"/>
        <v>1.2415933781686497</v>
      </c>
      <c r="R364" s="8">
        <f t="shared" si="31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8">
        <v>8925</v>
      </c>
      <c r="E365" s="8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2">
        <f t="shared" si="32"/>
        <v>40255.53629629629</v>
      </c>
      <c r="L365" s="12">
        <f t="shared" si="33"/>
        <v>40300.598611111105</v>
      </c>
      <c r="M365" t="b">
        <v>0</v>
      </c>
      <c r="N365">
        <v>26</v>
      </c>
      <c r="O365" t="b">
        <v>1</v>
      </c>
      <c r="P365" t="s">
        <v>8269</v>
      </c>
      <c r="Q365" s="6">
        <f t="shared" si="30"/>
        <v>1.0133333333333334</v>
      </c>
      <c r="R365" s="8">
        <f t="shared" si="31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8">
        <v>7000</v>
      </c>
      <c r="E366" s="8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2">
        <f t="shared" si="32"/>
        <v>41780.651296296295</v>
      </c>
      <c r="L366" s="12">
        <f t="shared" si="33"/>
        <v>41810.957638888889</v>
      </c>
      <c r="M366" t="b">
        <v>0</v>
      </c>
      <c r="N366">
        <v>113</v>
      </c>
      <c r="O366" t="b">
        <v>1</v>
      </c>
      <c r="P366" t="s">
        <v>8269</v>
      </c>
      <c r="Q366" s="6">
        <f t="shared" si="30"/>
        <v>1.1016142857142857</v>
      </c>
      <c r="R366" s="8">
        <f t="shared" si="31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8">
        <v>15000</v>
      </c>
      <c r="E367" s="8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2">
        <f t="shared" si="32"/>
        <v>41668.398136574069</v>
      </c>
      <c r="L367" s="12">
        <f t="shared" si="33"/>
        <v>41698.398136574069</v>
      </c>
      <c r="M367" t="b">
        <v>0</v>
      </c>
      <c r="N367">
        <v>65</v>
      </c>
      <c r="O367" t="b">
        <v>1</v>
      </c>
      <c r="P367" t="s">
        <v>8269</v>
      </c>
      <c r="Q367" s="6">
        <f t="shared" si="30"/>
        <v>1.0397333333333334</v>
      </c>
      <c r="R367" s="8">
        <f t="shared" si="31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8">
        <v>38000</v>
      </c>
      <c r="E368" s="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2">
        <f t="shared" si="32"/>
        <v>41019.584699074076</v>
      </c>
      <c r="L368" s="12">
        <f t="shared" si="33"/>
        <v>41049.584699074076</v>
      </c>
      <c r="M368" t="b">
        <v>0</v>
      </c>
      <c r="N368">
        <v>134</v>
      </c>
      <c r="O368" t="b">
        <v>1</v>
      </c>
      <c r="P368" t="s">
        <v>8269</v>
      </c>
      <c r="Q368" s="6">
        <f t="shared" si="30"/>
        <v>1.013157894736842</v>
      </c>
      <c r="R368" s="8">
        <f t="shared" si="31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8">
        <v>10000</v>
      </c>
      <c r="E369" s="8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2">
        <f t="shared" si="32"/>
        <v>41355.368958333333</v>
      </c>
      <c r="L369" s="12">
        <f t="shared" si="33"/>
        <v>41394.999305555553</v>
      </c>
      <c r="M369" t="b">
        <v>0</v>
      </c>
      <c r="N369">
        <v>119</v>
      </c>
      <c r="O369" t="b">
        <v>1</v>
      </c>
      <c r="P369" t="s">
        <v>8269</v>
      </c>
      <c r="Q369" s="6">
        <f t="shared" si="30"/>
        <v>1.033501</v>
      </c>
      <c r="R369" s="8">
        <f t="shared" si="31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8">
        <v>12500</v>
      </c>
      <c r="E370" s="8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2">
        <f t="shared" si="32"/>
        <v>42043.397245370368</v>
      </c>
      <c r="L370" s="12">
        <f t="shared" si="33"/>
        <v>42078.355578703697</v>
      </c>
      <c r="M370" t="b">
        <v>0</v>
      </c>
      <c r="N370">
        <v>159</v>
      </c>
      <c r="O370" t="b">
        <v>1</v>
      </c>
      <c r="P370" t="s">
        <v>8269</v>
      </c>
      <c r="Q370" s="6">
        <f t="shared" si="30"/>
        <v>1.04112</v>
      </c>
      <c r="R370" s="8">
        <f t="shared" si="31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8">
        <v>6500</v>
      </c>
      <c r="E371" s="8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2">
        <f t="shared" si="32"/>
        <v>40893.3433912037</v>
      </c>
      <c r="L371" s="12">
        <f t="shared" si="33"/>
        <v>40923.3433912037</v>
      </c>
      <c r="M371" t="b">
        <v>0</v>
      </c>
      <c r="N371">
        <v>167</v>
      </c>
      <c r="O371" t="b">
        <v>1</v>
      </c>
      <c r="P371" t="s">
        <v>8269</v>
      </c>
      <c r="Q371" s="6">
        <f t="shared" si="30"/>
        <v>1.1015569230769231</v>
      </c>
      <c r="R371" s="8">
        <f t="shared" si="31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8">
        <v>25000</v>
      </c>
      <c r="E372" s="8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2">
        <f t="shared" si="32"/>
        <v>42711.586805555555</v>
      </c>
      <c r="L372" s="12">
        <f t="shared" si="33"/>
        <v>42741.586805555555</v>
      </c>
      <c r="M372" t="b">
        <v>0</v>
      </c>
      <c r="N372">
        <v>43</v>
      </c>
      <c r="O372" t="b">
        <v>1</v>
      </c>
      <c r="P372" t="s">
        <v>8269</v>
      </c>
      <c r="Q372" s="6">
        <f t="shared" si="30"/>
        <v>1.2202</v>
      </c>
      <c r="R372" s="8">
        <f t="shared" si="31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58" hidden="1" x14ac:dyDescent="0.35">
      <c r="A373">
        <v>371</v>
      </c>
      <c r="B373" s="3" t="s">
        <v>372</v>
      </c>
      <c r="C373" s="3" t="s">
        <v>4481</v>
      </c>
      <c r="D373" s="8">
        <v>150000</v>
      </c>
      <c r="E373" s="8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2">
        <f t="shared" si="32"/>
        <v>41261.559479166666</v>
      </c>
      <c r="L373" s="12">
        <f t="shared" si="33"/>
        <v>41306.559479166666</v>
      </c>
      <c r="M373" t="b">
        <v>0</v>
      </c>
      <c r="N373">
        <v>1062</v>
      </c>
      <c r="O373" t="b">
        <v>1</v>
      </c>
      <c r="P373" t="s">
        <v>8269</v>
      </c>
      <c r="Q373" s="6">
        <f t="shared" si="30"/>
        <v>1.1416866666666667</v>
      </c>
      <c r="R373" s="8">
        <f t="shared" si="31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8">
        <v>300</v>
      </c>
      <c r="E374" s="8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2">
        <f t="shared" si="32"/>
        <v>42425.368564814817</v>
      </c>
      <c r="L374" s="12">
        <f t="shared" si="33"/>
        <v>42465.458333333336</v>
      </c>
      <c r="M374" t="b">
        <v>0</v>
      </c>
      <c r="N374">
        <v>9</v>
      </c>
      <c r="O374" t="b">
        <v>1</v>
      </c>
      <c r="P374" t="s">
        <v>8269</v>
      </c>
      <c r="Q374" s="6">
        <f t="shared" si="30"/>
        <v>1.2533333333333334</v>
      </c>
      <c r="R374" s="8">
        <f t="shared" si="31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8">
        <v>7500</v>
      </c>
      <c r="E375" s="8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2">
        <f t="shared" si="32"/>
        <v>41078.703680555554</v>
      </c>
      <c r="L375" s="12">
        <f t="shared" si="33"/>
        <v>41108.703680555554</v>
      </c>
      <c r="M375" t="b">
        <v>0</v>
      </c>
      <c r="N375">
        <v>89</v>
      </c>
      <c r="O375" t="b">
        <v>1</v>
      </c>
      <c r="P375" t="s">
        <v>8269</v>
      </c>
      <c r="Q375" s="6">
        <f t="shared" si="30"/>
        <v>1.0666666666666667</v>
      </c>
      <c r="R375" s="8">
        <f t="shared" si="31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8">
        <v>6000</v>
      </c>
      <c r="E376" s="8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2">
        <f t="shared" si="32"/>
        <v>40757.680914351848</v>
      </c>
      <c r="L376" s="12">
        <f t="shared" si="33"/>
        <v>40802.680914351848</v>
      </c>
      <c r="M376" t="b">
        <v>0</v>
      </c>
      <c r="N376">
        <v>174</v>
      </c>
      <c r="O376" t="b">
        <v>1</v>
      </c>
      <c r="P376" t="s">
        <v>8269</v>
      </c>
      <c r="Q376" s="6">
        <f t="shared" si="30"/>
        <v>1.3065</v>
      </c>
      <c r="R376" s="8">
        <f t="shared" si="31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8">
        <v>500</v>
      </c>
      <c r="E377" s="8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2">
        <f t="shared" si="32"/>
        <v>41657.77674768518</v>
      </c>
      <c r="L377" s="12">
        <f t="shared" si="33"/>
        <v>41699.512499999997</v>
      </c>
      <c r="M377" t="b">
        <v>0</v>
      </c>
      <c r="N377">
        <v>14</v>
      </c>
      <c r="O377" t="b">
        <v>1</v>
      </c>
      <c r="P377" t="s">
        <v>8269</v>
      </c>
      <c r="Q377" s="6">
        <f t="shared" si="30"/>
        <v>1.2</v>
      </c>
      <c r="R377" s="8">
        <f t="shared" si="31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58" hidden="1" x14ac:dyDescent="0.35">
      <c r="A378">
        <v>376</v>
      </c>
      <c r="B378" s="3" t="s">
        <v>377</v>
      </c>
      <c r="C378" s="3" t="s">
        <v>4486</v>
      </c>
      <c r="D378" s="8">
        <v>2450</v>
      </c>
      <c r="E378" s="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2">
        <f t="shared" si="32"/>
        <v>42576.244398148141</v>
      </c>
      <c r="L378" s="12">
        <f t="shared" si="33"/>
        <v>42607.244398148141</v>
      </c>
      <c r="M378" t="b">
        <v>0</v>
      </c>
      <c r="N378">
        <v>48</v>
      </c>
      <c r="O378" t="b">
        <v>1</v>
      </c>
      <c r="P378" t="s">
        <v>8269</v>
      </c>
      <c r="Q378" s="6">
        <f t="shared" si="30"/>
        <v>1.0595918367346939</v>
      </c>
      <c r="R378" s="8">
        <f t="shared" si="31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8">
        <v>12000</v>
      </c>
      <c r="E379" s="8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2">
        <f t="shared" si="32"/>
        <v>42292.042453703696</v>
      </c>
      <c r="L379" s="12">
        <f t="shared" si="33"/>
        <v>42322.084027777775</v>
      </c>
      <c r="M379" t="b">
        <v>0</v>
      </c>
      <c r="N379">
        <v>133</v>
      </c>
      <c r="O379" t="b">
        <v>1</v>
      </c>
      <c r="P379" t="s">
        <v>8269</v>
      </c>
      <c r="Q379" s="6">
        <f t="shared" si="30"/>
        <v>1.1439999999999999</v>
      </c>
      <c r="R379" s="8">
        <f t="shared" si="31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8">
        <v>3000</v>
      </c>
      <c r="E380" s="8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2">
        <f t="shared" si="32"/>
        <v>42370.363518518519</v>
      </c>
      <c r="L380" s="12">
        <f t="shared" si="33"/>
        <v>42394.786111111105</v>
      </c>
      <c r="M380" t="b">
        <v>0</v>
      </c>
      <c r="N380">
        <v>83</v>
      </c>
      <c r="O380" t="b">
        <v>1</v>
      </c>
      <c r="P380" t="s">
        <v>8269</v>
      </c>
      <c r="Q380" s="6">
        <f t="shared" si="30"/>
        <v>1.1176666666666666</v>
      </c>
      <c r="R380" s="8">
        <f t="shared" si="31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8">
        <v>15000</v>
      </c>
      <c r="E381" s="8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2">
        <f t="shared" si="32"/>
        <v>40987.479999999996</v>
      </c>
      <c r="L381" s="12">
        <f t="shared" si="33"/>
        <v>41032.479999999996</v>
      </c>
      <c r="M381" t="b">
        <v>0</v>
      </c>
      <c r="N381">
        <v>149</v>
      </c>
      <c r="O381" t="b">
        <v>1</v>
      </c>
      <c r="P381" t="s">
        <v>8269</v>
      </c>
      <c r="Q381" s="6">
        <f t="shared" si="30"/>
        <v>1.1608000000000001</v>
      </c>
      <c r="R381" s="8">
        <f t="shared" si="31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8">
        <v>4000</v>
      </c>
      <c r="E382" s="8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2">
        <f t="shared" si="32"/>
        <v>42367.511481481481</v>
      </c>
      <c r="L382" s="12">
        <f t="shared" si="33"/>
        <v>42392.511481481481</v>
      </c>
      <c r="M382" t="b">
        <v>0</v>
      </c>
      <c r="N382">
        <v>49</v>
      </c>
      <c r="O382" t="b">
        <v>1</v>
      </c>
      <c r="P382" t="s">
        <v>8269</v>
      </c>
      <c r="Q382" s="6">
        <f t="shared" si="30"/>
        <v>1.415</v>
      </c>
      <c r="R382" s="8">
        <f t="shared" si="31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8">
        <v>25000</v>
      </c>
      <c r="E383" s="8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2">
        <f t="shared" si="32"/>
        <v>41085.48978009259</v>
      </c>
      <c r="L383" s="12">
        <f t="shared" si="33"/>
        <v>41120</v>
      </c>
      <c r="M383" t="b">
        <v>0</v>
      </c>
      <c r="N383">
        <v>251</v>
      </c>
      <c r="O383" t="b">
        <v>1</v>
      </c>
      <c r="P383" t="s">
        <v>8269</v>
      </c>
      <c r="Q383" s="6">
        <f t="shared" si="30"/>
        <v>1.0472999999999999</v>
      </c>
      <c r="R383" s="8">
        <f t="shared" si="31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8">
        <v>600</v>
      </c>
      <c r="E384" s="8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2">
        <f t="shared" si="32"/>
        <v>41144.501157407409</v>
      </c>
      <c r="L384" s="12">
        <f t="shared" si="33"/>
        <v>41158.501157407409</v>
      </c>
      <c r="M384" t="b">
        <v>0</v>
      </c>
      <c r="N384">
        <v>22</v>
      </c>
      <c r="O384" t="b">
        <v>1</v>
      </c>
      <c r="P384" t="s">
        <v>8269</v>
      </c>
      <c r="Q384" s="6">
        <f t="shared" si="30"/>
        <v>2.5583333333333331</v>
      </c>
      <c r="R384" s="8">
        <f t="shared" si="31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8">
        <v>999</v>
      </c>
      <c r="E385" s="8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2">
        <f t="shared" si="32"/>
        <v>41754.90924768518</v>
      </c>
      <c r="L385" s="12">
        <f t="shared" si="33"/>
        <v>41777.90924768518</v>
      </c>
      <c r="M385" t="b">
        <v>0</v>
      </c>
      <c r="N385">
        <v>48</v>
      </c>
      <c r="O385" t="b">
        <v>1</v>
      </c>
      <c r="P385" t="s">
        <v>8269</v>
      </c>
      <c r="Q385" s="6">
        <f t="shared" si="30"/>
        <v>2.0670670670670672</v>
      </c>
      <c r="R385" s="8">
        <f t="shared" si="31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8">
        <v>20000</v>
      </c>
      <c r="E386" s="8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2">
        <f t="shared" si="32"/>
        <v>41980.573460648149</v>
      </c>
      <c r="L386" s="12">
        <f t="shared" si="33"/>
        <v>42010.573460648149</v>
      </c>
      <c r="M386" t="b">
        <v>0</v>
      </c>
      <c r="N386">
        <v>383</v>
      </c>
      <c r="O386" t="b">
        <v>1</v>
      </c>
      <c r="P386" t="s">
        <v>8269</v>
      </c>
      <c r="Q386" s="6">
        <f t="shared" ref="Q386:Q449" si="36">E386/D386</f>
        <v>1.1210500000000001</v>
      </c>
      <c r="R386" s="8">
        <f t="shared" ref="R386:R449" si="37">IF(E386=0,"-",E386/N386)</f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8">
        <v>25000</v>
      </c>
      <c r="E387" s="8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2">
        <f t="shared" ref="K387:K450" si="38">(J387/86400)+25569+(-5/24)</f>
        <v>41934.376168981478</v>
      </c>
      <c r="L387" s="12">
        <f t="shared" ref="L387:L450" si="39">(I387/86400)+25569+(-5/24)</f>
        <v>41964.41783564815</v>
      </c>
      <c r="M387" t="b">
        <v>0</v>
      </c>
      <c r="N387">
        <v>237</v>
      </c>
      <c r="O387" t="b">
        <v>1</v>
      </c>
      <c r="P387" t="s">
        <v>8269</v>
      </c>
      <c r="Q387" s="6">
        <f t="shared" si="36"/>
        <v>1.05982</v>
      </c>
      <c r="R387" s="8">
        <f t="shared" si="37"/>
        <v>111.79535864978902</v>
      </c>
      <c r="S387" t="str">
        <f t="shared" ref="S387:S450" si="40">LEFT($P387, SEARCH("/",$P387,1)-1)</f>
        <v>film &amp; video</v>
      </c>
      <c r="T387" t="str">
        <f t="shared" ref="T387:T450" si="41">RIGHT($P387,LEN($P387) - SEARCH("/", $P387, 1))</f>
        <v>documentary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8">
        <v>600</v>
      </c>
      <c r="E388" s="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2">
        <f t="shared" si="38"/>
        <v>42211.742951388886</v>
      </c>
      <c r="L388" s="12">
        <f t="shared" si="39"/>
        <v>42226.742951388886</v>
      </c>
      <c r="M388" t="b">
        <v>0</v>
      </c>
      <c r="N388">
        <v>13</v>
      </c>
      <c r="O388" t="b">
        <v>1</v>
      </c>
      <c r="P388" t="s">
        <v>8269</v>
      </c>
      <c r="Q388" s="6">
        <f t="shared" si="36"/>
        <v>1.0016666666666667</v>
      </c>
      <c r="R388" s="8">
        <f t="shared" si="37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8">
        <v>38000</v>
      </c>
      <c r="E389" s="8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2">
        <f t="shared" si="38"/>
        <v>42200.468263888884</v>
      </c>
      <c r="L389" s="12">
        <f t="shared" si="39"/>
        <v>42231.041666666664</v>
      </c>
      <c r="M389" t="b">
        <v>0</v>
      </c>
      <c r="N389">
        <v>562</v>
      </c>
      <c r="O389" t="b">
        <v>1</v>
      </c>
      <c r="P389" t="s">
        <v>8269</v>
      </c>
      <c r="Q389" s="6">
        <f t="shared" si="36"/>
        <v>2.1398947368421051</v>
      </c>
      <c r="R389" s="8">
        <f t="shared" si="37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8">
        <v>5000</v>
      </c>
      <c r="E390" s="8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2">
        <f t="shared" si="38"/>
        <v>42548.86782407407</v>
      </c>
      <c r="L390" s="12">
        <f t="shared" si="39"/>
        <v>42578.86782407407</v>
      </c>
      <c r="M390" t="b">
        <v>0</v>
      </c>
      <c r="N390">
        <v>71</v>
      </c>
      <c r="O390" t="b">
        <v>1</v>
      </c>
      <c r="P390" t="s">
        <v>8269</v>
      </c>
      <c r="Q390" s="6">
        <f t="shared" si="36"/>
        <v>1.2616000000000001</v>
      </c>
      <c r="R390" s="8">
        <f t="shared" si="37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8">
        <v>68000</v>
      </c>
      <c r="E391" s="8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2">
        <f t="shared" si="38"/>
        <v>41673.854745370372</v>
      </c>
      <c r="L391" s="12">
        <f t="shared" si="39"/>
        <v>41705.749305555553</v>
      </c>
      <c r="M391" t="b">
        <v>0</v>
      </c>
      <c r="N391">
        <v>1510</v>
      </c>
      <c r="O391" t="b">
        <v>1</v>
      </c>
      <c r="P391" t="s">
        <v>8269</v>
      </c>
      <c r="Q391" s="6">
        <f t="shared" si="36"/>
        <v>1.8153547058823529</v>
      </c>
      <c r="R391" s="8">
        <f t="shared" si="37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8">
        <v>1000</v>
      </c>
      <c r="E392" s="8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2">
        <f t="shared" si="38"/>
        <v>42111.828379629624</v>
      </c>
      <c r="L392" s="12">
        <f t="shared" si="39"/>
        <v>42131.828379629624</v>
      </c>
      <c r="M392" t="b">
        <v>0</v>
      </c>
      <c r="N392">
        <v>14</v>
      </c>
      <c r="O392" t="b">
        <v>1</v>
      </c>
      <c r="P392" t="s">
        <v>8269</v>
      </c>
      <c r="Q392" s="6">
        <f t="shared" si="36"/>
        <v>1</v>
      </c>
      <c r="R392" s="8">
        <f t="shared" si="37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8">
        <v>20000</v>
      </c>
      <c r="E393" s="8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2">
        <f t="shared" si="38"/>
        <v>40864.833923611106</v>
      </c>
      <c r="L393" s="12">
        <f t="shared" si="39"/>
        <v>40894.832638888889</v>
      </c>
      <c r="M393" t="b">
        <v>0</v>
      </c>
      <c r="N393">
        <v>193</v>
      </c>
      <c r="O393" t="b">
        <v>1</v>
      </c>
      <c r="P393" t="s">
        <v>8269</v>
      </c>
      <c r="Q393" s="6">
        <f t="shared" si="36"/>
        <v>1.0061</v>
      </c>
      <c r="R393" s="8">
        <f t="shared" si="37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8">
        <v>18500</v>
      </c>
      <c r="E394" s="8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2">
        <f t="shared" si="38"/>
        <v>40763.508923611109</v>
      </c>
      <c r="L394" s="12">
        <f t="shared" si="39"/>
        <v>40793.916666666664</v>
      </c>
      <c r="M394" t="b">
        <v>0</v>
      </c>
      <c r="N394">
        <v>206</v>
      </c>
      <c r="O394" t="b">
        <v>1</v>
      </c>
      <c r="P394" t="s">
        <v>8269</v>
      </c>
      <c r="Q394" s="6">
        <f t="shared" si="36"/>
        <v>1.009027027027027</v>
      </c>
      <c r="R394" s="8">
        <f t="shared" si="37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8">
        <v>50000</v>
      </c>
      <c r="E395" s="8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2">
        <f t="shared" si="38"/>
        <v>41526.500601851847</v>
      </c>
      <c r="L395" s="12">
        <f t="shared" si="39"/>
        <v>41557.500601851847</v>
      </c>
      <c r="M395" t="b">
        <v>0</v>
      </c>
      <c r="N395">
        <v>351</v>
      </c>
      <c r="O395" t="b">
        <v>1</v>
      </c>
      <c r="P395" t="s">
        <v>8269</v>
      </c>
      <c r="Q395" s="6">
        <f t="shared" si="36"/>
        <v>1.10446</v>
      </c>
      <c r="R395" s="8">
        <f t="shared" si="37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8">
        <v>4700</v>
      </c>
      <c r="E396" s="8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2">
        <f t="shared" si="38"/>
        <v>42417.60974537037</v>
      </c>
      <c r="L396" s="12">
        <f t="shared" si="39"/>
        <v>42477.568078703705</v>
      </c>
      <c r="M396" t="b">
        <v>0</v>
      </c>
      <c r="N396">
        <v>50</v>
      </c>
      <c r="O396" t="b">
        <v>1</v>
      </c>
      <c r="P396" t="s">
        <v>8269</v>
      </c>
      <c r="Q396" s="6">
        <f t="shared" si="36"/>
        <v>1.118936170212766</v>
      </c>
      <c r="R396" s="8">
        <f t="shared" si="37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8">
        <v>10000</v>
      </c>
      <c r="E397" s="8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2">
        <f t="shared" si="38"/>
        <v>40990.700925925921</v>
      </c>
      <c r="L397" s="12">
        <f t="shared" si="39"/>
        <v>41026.688888888886</v>
      </c>
      <c r="M397" t="b">
        <v>0</v>
      </c>
      <c r="N397">
        <v>184</v>
      </c>
      <c r="O397" t="b">
        <v>1</v>
      </c>
      <c r="P397" t="s">
        <v>8269</v>
      </c>
      <c r="Q397" s="6">
        <f t="shared" si="36"/>
        <v>1.0804450000000001</v>
      </c>
      <c r="R397" s="8">
        <f t="shared" si="37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8">
        <v>15000</v>
      </c>
      <c r="E398" s="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2">
        <f t="shared" si="38"/>
        <v>41082.356550925928</v>
      </c>
      <c r="L398" s="12">
        <f t="shared" si="39"/>
        <v>41097.356550925928</v>
      </c>
      <c r="M398" t="b">
        <v>0</v>
      </c>
      <c r="N398">
        <v>196</v>
      </c>
      <c r="O398" t="b">
        <v>1</v>
      </c>
      <c r="P398" t="s">
        <v>8269</v>
      </c>
      <c r="Q398" s="6">
        <f t="shared" si="36"/>
        <v>1.0666666666666667</v>
      </c>
      <c r="R398" s="8">
        <f t="shared" si="37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8">
        <v>12444</v>
      </c>
      <c r="E399" s="8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2">
        <f t="shared" si="38"/>
        <v>40379.568101851852</v>
      </c>
      <c r="L399" s="12">
        <f t="shared" si="39"/>
        <v>40421.947222222218</v>
      </c>
      <c r="M399" t="b">
        <v>0</v>
      </c>
      <c r="N399">
        <v>229</v>
      </c>
      <c r="O399" t="b">
        <v>1</v>
      </c>
      <c r="P399" t="s">
        <v>8269</v>
      </c>
      <c r="Q399" s="6">
        <f t="shared" si="36"/>
        <v>1.0390027322404372</v>
      </c>
      <c r="R399" s="8">
        <f t="shared" si="37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8">
        <v>7500</v>
      </c>
      <c r="E400" s="8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2">
        <f t="shared" si="38"/>
        <v>42078.584791666661</v>
      </c>
      <c r="L400" s="12">
        <f t="shared" si="39"/>
        <v>42123.584791666661</v>
      </c>
      <c r="M400" t="b">
        <v>0</v>
      </c>
      <c r="N400">
        <v>67</v>
      </c>
      <c r="O400" t="b">
        <v>1</v>
      </c>
      <c r="P400" t="s">
        <v>8269</v>
      </c>
      <c r="Q400" s="6">
        <f t="shared" si="36"/>
        <v>1.2516</v>
      </c>
      <c r="R400" s="8">
        <f t="shared" si="37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8">
        <v>20000</v>
      </c>
      <c r="E401" s="8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2">
        <f t="shared" si="38"/>
        <v>42687.667442129627</v>
      </c>
      <c r="L401" s="12">
        <f t="shared" si="39"/>
        <v>42718.291666666664</v>
      </c>
      <c r="M401" t="b">
        <v>0</v>
      </c>
      <c r="N401">
        <v>95</v>
      </c>
      <c r="O401" t="b">
        <v>1</v>
      </c>
      <c r="P401" t="s">
        <v>8269</v>
      </c>
      <c r="Q401" s="6">
        <f t="shared" si="36"/>
        <v>1.0680499999999999</v>
      </c>
      <c r="R401" s="8">
        <f t="shared" si="37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8">
        <v>10000</v>
      </c>
      <c r="E402" s="8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2">
        <f t="shared" si="38"/>
        <v>41745.427627314813</v>
      </c>
      <c r="L402" s="12">
        <f t="shared" si="39"/>
        <v>41775.9375</v>
      </c>
      <c r="M402" t="b">
        <v>0</v>
      </c>
      <c r="N402">
        <v>62</v>
      </c>
      <c r="O402" t="b">
        <v>1</v>
      </c>
      <c r="P402" t="s">
        <v>8269</v>
      </c>
      <c r="Q402" s="6">
        <f t="shared" si="36"/>
        <v>1.1230249999999999</v>
      </c>
      <c r="R402" s="8">
        <f t="shared" si="37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8">
        <v>50000</v>
      </c>
      <c r="E403" s="8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2">
        <f t="shared" si="38"/>
        <v>40732.633912037032</v>
      </c>
      <c r="L403" s="12">
        <f t="shared" si="39"/>
        <v>40762.633912037032</v>
      </c>
      <c r="M403" t="b">
        <v>0</v>
      </c>
      <c r="N403">
        <v>73</v>
      </c>
      <c r="O403" t="b">
        <v>1</v>
      </c>
      <c r="P403" t="s">
        <v>8269</v>
      </c>
      <c r="Q403" s="6">
        <f t="shared" si="36"/>
        <v>1.0381199999999999</v>
      </c>
      <c r="R403" s="8">
        <f t="shared" si="37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58" hidden="1" x14ac:dyDescent="0.35">
      <c r="A404">
        <v>402</v>
      </c>
      <c r="B404" s="3" t="s">
        <v>403</v>
      </c>
      <c r="C404" s="3" t="s">
        <v>4512</v>
      </c>
      <c r="D404" s="8">
        <v>2000</v>
      </c>
      <c r="E404" s="8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2">
        <f t="shared" si="38"/>
        <v>42292.331215277773</v>
      </c>
      <c r="L404" s="12">
        <f t="shared" si="39"/>
        <v>42313.372881944444</v>
      </c>
      <c r="M404" t="b">
        <v>0</v>
      </c>
      <c r="N404">
        <v>43</v>
      </c>
      <c r="O404" t="b">
        <v>1</v>
      </c>
      <c r="P404" t="s">
        <v>8269</v>
      </c>
      <c r="Q404" s="6">
        <f t="shared" si="36"/>
        <v>1.4165000000000001</v>
      </c>
      <c r="R404" s="8">
        <f t="shared" si="37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8">
        <v>5000</v>
      </c>
      <c r="E405" s="8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2">
        <f t="shared" si="38"/>
        <v>40718.102326388886</v>
      </c>
      <c r="L405" s="12">
        <f t="shared" si="39"/>
        <v>40765.088888888888</v>
      </c>
      <c r="M405" t="b">
        <v>0</v>
      </c>
      <c r="N405">
        <v>70</v>
      </c>
      <c r="O405" t="b">
        <v>1</v>
      </c>
      <c r="P405" t="s">
        <v>8269</v>
      </c>
      <c r="Q405" s="6">
        <f t="shared" si="36"/>
        <v>1.0526</v>
      </c>
      <c r="R405" s="8">
        <f t="shared" si="37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8">
        <v>35000</v>
      </c>
      <c r="E406" s="8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2">
        <f t="shared" si="38"/>
        <v>41646.419699074067</v>
      </c>
      <c r="L406" s="12">
        <f t="shared" si="39"/>
        <v>41675.75277777778</v>
      </c>
      <c r="M406" t="b">
        <v>0</v>
      </c>
      <c r="N406">
        <v>271</v>
      </c>
      <c r="O406" t="b">
        <v>1</v>
      </c>
      <c r="P406" t="s">
        <v>8269</v>
      </c>
      <c r="Q406" s="6">
        <f t="shared" si="36"/>
        <v>1.0309142857142857</v>
      </c>
      <c r="R406" s="8">
        <f t="shared" si="37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8">
        <v>2820</v>
      </c>
      <c r="E407" s="8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2">
        <f t="shared" si="38"/>
        <v>41673.876608796294</v>
      </c>
      <c r="L407" s="12">
        <f t="shared" si="39"/>
        <v>41703.876608796294</v>
      </c>
      <c r="M407" t="b">
        <v>0</v>
      </c>
      <c r="N407">
        <v>55</v>
      </c>
      <c r="O407" t="b">
        <v>1</v>
      </c>
      <c r="P407" t="s">
        <v>8269</v>
      </c>
      <c r="Q407" s="6">
        <f t="shared" si="36"/>
        <v>1.0765957446808512</v>
      </c>
      <c r="R407" s="8">
        <f t="shared" si="37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8">
        <v>2800</v>
      </c>
      <c r="E408" s="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2">
        <f t="shared" si="38"/>
        <v>40637.95413194444</v>
      </c>
      <c r="L408" s="12">
        <f t="shared" si="39"/>
        <v>40672.040972222218</v>
      </c>
      <c r="M408" t="b">
        <v>0</v>
      </c>
      <c r="N408">
        <v>35</v>
      </c>
      <c r="O408" t="b">
        <v>1</v>
      </c>
      <c r="P408" t="s">
        <v>8269</v>
      </c>
      <c r="Q408" s="6">
        <f t="shared" si="36"/>
        <v>1.0770464285714285</v>
      </c>
      <c r="R408" s="8">
        <f t="shared" si="37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8">
        <v>2000</v>
      </c>
      <c r="E409" s="8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2">
        <f t="shared" si="38"/>
        <v>40806.662615740737</v>
      </c>
      <c r="L409" s="12">
        <f t="shared" si="39"/>
        <v>40866.704282407409</v>
      </c>
      <c r="M409" t="b">
        <v>0</v>
      </c>
      <c r="N409">
        <v>22</v>
      </c>
      <c r="O409" t="b">
        <v>1</v>
      </c>
      <c r="P409" t="s">
        <v>8269</v>
      </c>
      <c r="Q409" s="6">
        <f t="shared" si="36"/>
        <v>1.0155000000000001</v>
      </c>
      <c r="R409" s="8">
        <f t="shared" si="37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8">
        <v>6000</v>
      </c>
      <c r="E410" s="8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2">
        <f t="shared" si="38"/>
        <v>41543.527662037035</v>
      </c>
      <c r="L410" s="12">
        <f t="shared" si="39"/>
        <v>41583.569328703699</v>
      </c>
      <c r="M410" t="b">
        <v>0</v>
      </c>
      <c r="N410">
        <v>38</v>
      </c>
      <c r="O410" t="b">
        <v>1</v>
      </c>
      <c r="P410" t="s">
        <v>8269</v>
      </c>
      <c r="Q410" s="6">
        <f t="shared" si="36"/>
        <v>1.0143766666666667</v>
      </c>
      <c r="R410" s="8">
        <f t="shared" si="37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8">
        <v>500</v>
      </c>
      <c r="E411" s="8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2">
        <f t="shared" si="38"/>
        <v>42543.654444444437</v>
      </c>
      <c r="L411" s="12">
        <f t="shared" si="39"/>
        <v>42573.654444444437</v>
      </c>
      <c r="M411" t="b">
        <v>0</v>
      </c>
      <c r="N411">
        <v>15</v>
      </c>
      <c r="O411" t="b">
        <v>1</v>
      </c>
      <c r="P411" t="s">
        <v>8269</v>
      </c>
      <c r="Q411" s="6">
        <f t="shared" si="36"/>
        <v>1.3680000000000001</v>
      </c>
      <c r="R411" s="8">
        <f t="shared" si="37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8">
        <v>1000</v>
      </c>
      <c r="E412" s="8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2">
        <f t="shared" si="38"/>
        <v>42113.773113425923</v>
      </c>
      <c r="L412" s="12">
        <f t="shared" si="39"/>
        <v>42173.773113425923</v>
      </c>
      <c r="M412" t="b">
        <v>0</v>
      </c>
      <c r="N412">
        <v>7</v>
      </c>
      <c r="O412" t="b">
        <v>1</v>
      </c>
      <c r="P412" t="s">
        <v>8269</v>
      </c>
      <c r="Q412" s="6">
        <f t="shared" si="36"/>
        <v>1.2829999999999999</v>
      </c>
      <c r="R412" s="8">
        <f t="shared" si="37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8">
        <v>30000</v>
      </c>
      <c r="E413" s="8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2">
        <f t="shared" si="38"/>
        <v>41597.967638888884</v>
      </c>
      <c r="L413" s="12">
        <f t="shared" si="39"/>
        <v>41630</v>
      </c>
      <c r="M413" t="b">
        <v>0</v>
      </c>
      <c r="N413">
        <v>241</v>
      </c>
      <c r="O413" t="b">
        <v>1</v>
      </c>
      <c r="P413" t="s">
        <v>8269</v>
      </c>
      <c r="Q413" s="6">
        <f t="shared" si="36"/>
        <v>1.0105</v>
      </c>
      <c r="R413" s="8">
        <f t="shared" si="37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58" hidden="1" x14ac:dyDescent="0.35">
      <c r="A414">
        <v>412</v>
      </c>
      <c r="B414" s="3" t="s">
        <v>413</v>
      </c>
      <c r="C414" s="3" t="s">
        <v>4522</v>
      </c>
      <c r="D414" s="8">
        <v>2500</v>
      </c>
      <c r="E414" s="8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2">
        <f t="shared" si="38"/>
        <v>41099.534467592588</v>
      </c>
      <c r="L414" s="12">
        <f t="shared" si="39"/>
        <v>41115.534467592588</v>
      </c>
      <c r="M414" t="b">
        <v>0</v>
      </c>
      <c r="N414">
        <v>55</v>
      </c>
      <c r="O414" t="b">
        <v>1</v>
      </c>
      <c r="P414" t="s">
        <v>8269</v>
      </c>
      <c r="Q414" s="6">
        <f t="shared" si="36"/>
        <v>1.2684</v>
      </c>
      <c r="R414" s="8">
        <f t="shared" si="37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8">
        <v>12800</v>
      </c>
      <c r="E415" s="8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2">
        <f t="shared" si="38"/>
        <v>41079.66910879629</v>
      </c>
      <c r="L415" s="12">
        <f t="shared" si="39"/>
        <v>41109.66910879629</v>
      </c>
      <c r="M415" t="b">
        <v>0</v>
      </c>
      <c r="N415">
        <v>171</v>
      </c>
      <c r="O415" t="b">
        <v>1</v>
      </c>
      <c r="P415" t="s">
        <v>8269</v>
      </c>
      <c r="Q415" s="6">
        <f t="shared" si="36"/>
        <v>1.0508593749999999</v>
      </c>
      <c r="R415" s="8">
        <f t="shared" si="37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8">
        <v>18500</v>
      </c>
      <c r="E416" s="8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2">
        <f t="shared" si="38"/>
        <v>41528.85491898148</v>
      </c>
      <c r="L416" s="12">
        <f t="shared" si="39"/>
        <v>41558.85491898148</v>
      </c>
      <c r="M416" t="b">
        <v>0</v>
      </c>
      <c r="N416">
        <v>208</v>
      </c>
      <c r="O416" t="b">
        <v>1</v>
      </c>
      <c r="P416" t="s">
        <v>8269</v>
      </c>
      <c r="Q416" s="6">
        <f t="shared" si="36"/>
        <v>1.0285405405405406</v>
      </c>
      <c r="R416" s="8">
        <f t="shared" si="37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8">
        <v>1400</v>
      </c>
      <c r="E417" s="8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2">
        <f t="shared" si="38"/>
        <v>41904.643541666665</v>
      </c>
      <c r="L417" s="12">
        <f t="shared" si="39"/>
        <v>41929.291666666664</v>
      </c>
      <c r="M417" t="b">
        <v>0</v>
      </c>
      <c r="N417">
        <v>21</v>
      </c>
      <c r="O417" t="b">
        <v>1</v>
      </c>
      <c r="P417" t="s">
        <v>8269</v>
      </c>
      <c r="Q417" s="6">
        <f t="shared" si="36"/>
        <v>1.0214714285714286</v>
      </c>
      <c r="R417" s="8">
        <f t="shared" si="37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8">
        <v>1000</v>
      </c>
      <c r="E418" s="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2">
        <f t="shared" si="38"/>
        <v>41648.187858796293</v>
      </c>
      <c r="L418" s="12">
        <f t="shared" si="39"/>
        <v>41678.187858796293</v>
      </c>
      <c r="M418" t="b">
        <v>0</v>
      </c>
      <c r="N418">
        <v>25</v>
      </c>
      <c r="O418" t="b">
        <v>1</v>
      </c>
      <c r="P418" t="s">
        <v>8269</v>
      </c>
      <c r="Q418" s="6">
        <f t="shared" si="36"/>
        <v>1.2021700000000002</v>
      </c>
      <c r="R418" s="8">
        <f t="shared" si="37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8">
        <v>10500</v>
      </c>
      <c r="E419" s="8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2">
        <f t="shared" si="38"/>
        <v>41360.762268518512</v>
      </c>
      <c r="L419" s="12">
        <f t="shared" si="39"/>
        <v>41371.981249999997</v>
      </c>
      <c r="M419" t="b">
        <v>0</v>
      </c>
      <c r="N419">
        <v>52</v>
      </c>
      <c r="O419" t="b">
        <v>1</v>
      </c>
      <c r="P419" t="s">
        <v>8269</v>
      </c>
      <c r="Q419" s="6">
        <f t="shared" si="36"/>
        <v>1.0024761904761905</v>
      </c>
      <c r="R419" s="8">
        <f t="shared" si="37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8">
        <v>22400</v>
      </c>
      <c r="E420" s="8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2">
        <f t="shared" si="38"/>
        <v>42178.07403935185</v>
      </c>
      <c r="L420" s="12">
        <f t="shared" si="39"/>
        <v>42208.07403935185</v>
      </c>
      <c r="M420" t="b">
        <v>0</v>
      </c>
      <c r="N420">
        <v>104</v>
      </c>
      <c r="O420" t="b">
        <v>1</v>
      </c>
      <c r="P420" t="s">
        <v>8269</v>
      </c>
      <c r="Q420" s="6">
        <f t="shared" si="36"/>
        <v>1.0063392857142857</v>
      </c>
      <c r="R420" s="8">
        <f t="shared" si="37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8">
        <v>8000</v>
      </c>
      <c r="E421" s="8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2">
        <f t="shared" si="38"/>
        <v>41394.634108796294</v>
      </c>
      <c r="L421" s="12">
        <f t="shared" si="39"/>
        <v>41454.634108796294</v>
      </c>
      <c r="M421" t="b">
        <v>0</v>
      </c>
      <c r="N421">
        <v>73</v>
      </c>
      <c r="O421" t="b">
        <v>1</v>
      </c>
      <c r="P421" t="s">
        <v>8269</v>
      </c>
      <c r="Q421" s="6">
        <f t="shared" si="36"/>
        <v>1.004375</v>
      </c>
      <c r="R421" s="8">
        <f t="shared" si="37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8">
        <v>3300</v>
      </c>
      <c r="E422" s="8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2">
        <f t="shared" si="38"/>
        <v>41682.028136574074</v>
      </c>
      <c r="L422" s="12">
        <f t="shared" si="39"/>
        <v>41711.986469907402</v>
      </c>
      <c r="M422" t="b">
        <v>0</v>
      </c>
      <c r="N422">
        <v>3</v>
      </c>
      <c r="O422" t="b">
        <v>0</v>
      </c>
      <c r="P422" t="s">
        <v>8270</v>
      </c>
      <c r="Q422" s="6">
        <f t="shared" si="36"/>
        <v>4.3939393939393936E-3</v>
      </c>
      <c r="R422" s="8">
        <f t="shared" si="37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8">
        <v>15000</v>
      </c>
      <c r="E423" s="8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2">
        <f t="shared" si="38"/>
        <v>42177.283055555548</v>
      </c>
      <c r="L423" s="12">
        <f t="shared" si="39"/>
        <v>42237.283055555548</v>
      </c>
      <c r="M423" t="b">
        <v>0</v>
      </c>
      <c r="N423">
        <v>6</v>
      </c>
      <c r="O423" t="b">
        <v>0</v>
      </c>
      <c r="P423" t="s">
        <v>8270</v>
      </c>
      <c r="Q423" s="6">
        <f t="shared" si="36"/>
        <v>2.0066666666666667E-2</v>
      </c>
      <c r="R423" s="8">
        <f t="shared" si="37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8">
        <v>40000</v>
      </c>
      <c r="E424" s="8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2">
        <f t="shared" si="38"/>
        <v>41863.052048611113</v>
      </c>
      <c r="L424" s="12">
        <f t="shared" si="39"/>
        <v>41893.052048611113</v>
      </c>
      <c r="M424" t="b">
        <v>0</v>
      </c>
      <c r="N424">
        <v>12</v>
      </c>
      <c r="O424" t="b">
        <v>0</v>
      </c>
      <c r="P424" t="s">
        <v>8270</v>
      </c>
      <c r="Q424" s="6">
        <f t="shared" si="36"/>
        <v>1.0749999999999999E-2</v>
      </c>
      <c r="R424" s="8">
        <f t="shared" si="37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8">
        <v>20000</v>
      </c>
      <c r="E425" s="8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2">
        <f t="shared" si="38"/>
        <v>41400.717939814815</v>
      </c>
      <c r="L425" s="12">
        <f t="shared" si="39"/>
        <v>41430.717939814815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36"/>
        <v>7.6499999999999997E-3</v>
      </c>
      <c r="R425" s="8">
        <f t="shared" si="37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8">
        <v>3000</v>
      </c>
      <c r="E426" s="8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2">
        <f t="shared" si="38"/>
        <v>40934.167812499996</v>
      </c>
      <c r="L426" s="12">
        <f t="shared" si="39"/>
        <v>40994.126145833332</v>
      </c>
      <c r="M426" t="b">
        <v>0</v>
      </c>
      <c r="N426">
        <v>5</v>
      </c>
      <c r="O426" t="b">
        <v>0</v>
      </c>
      <c r="P426" t="s">
        <v>8270</v>
      </c>
      <c r="Q426" s="6">
        <f t="shared" si="36"/>
        <v>6.7966666666666675E-2</v>
      </c>
      <c r="R426" s="8">
        <f t="shared" si="37"/>
        <v>40.78</v>
      </c>
      <c r="S426" t="str">
        <f t="shared" si="40"/>
        <v>film &amp; video</v>
      </c>
      <c r="T426" t="str">
        <f t="shared" si="41"/>
        <v>animation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8">
        <v>50000</v>
      </c>
      <c r="E427" s="8">
        <v>6</v>
      </c>
      <c r="F427" s="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2">
        <f t="shared" si="38"/>
        <v>42275.652824074066</v>
      </c>
      <c r="L427" s="12">
        <f t="shared" si="39"/>
        <v>42335.694490740738</v>
      </c>
      <c r="M427" t="b">
        <v>0</v>
      </c>
      <c r="N427">
        <v>2</v>
      </c>
      <c r="O427" t="b">
        <v>0</v>
      </c>
      <c r="P427" t="s">
        <v>8270</v>
      </c>
      <c r="Q427" s="6">
        <f t="shared" si="36"/>
        <v>1.2E-4</v>
      </c>
      <c r="R427" s="8">
        <f t="shared" si="37"/>
        <v>3</v>
      </c>
      <c r="S427" t="str">
        <f t="shared" si="40"/>
        <v>film &amp; video</v>
      </c>
      <c r="T427" t="str">
        <f t="shared" si="41"/>
        <v>animation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8">
        <v>10000</v>
      </c>
      <c r="E428" s="8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2">
        <f t="shared" si="38"/>
        <v>42400.503634259258</v>
      </c>
      <c r="L428" s="12">
        <f t="shared" si="39"/>
        <v>42430.503634259258</v>
      </c>
      <c r="M428" t="b">
        <v>0</v>
      </c>
      <c r="N428">
        <v>8</v>
      </c>
      <c r="O428" t="b">
        <v>0</v>
      </c>
      <c r="P428" t="s">
        <v>8270</v>
      </c>
      <c r="Q428" s="6">
        <f t="shared" si="36"/>
        <v>1.3299999999999999E-2</v>
      </c>
      <c r="R428" s="8">
        <f t="shared" si="37"/>
        <v>16.625</v>
      </c>
      <c r="S428" t="str">
        <f t="shared" si="40"/>
        <v>film &amp; video</v>
      </c>
      <c r="T428" t="str">
        <f t="shared" si="41"/>
        <v>animation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8">
        <v>6500</v>
      </c>
      <c r="E429" s="8">
        <v>0</v>
      </c>
      <c r="F429" s="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2">
        <f t="shared" si="38"/>
        <v>42285.700694444444</v>
      </c>
      <c r="L429" s="12">
        <f t="shared" si="39"/>
        <v>42299.582638888889</v>
      </c>
      <c r="M429" t="b">
        <v>0</v>
      </c>
      <c r="N429">
        <v>0</v>
      </c>
      <c r="O429" t="b">
        <v>0</v>
      </c>
      <c r="P429" t="s">
        <v>8270</v>
      </c>
      <c r="Q429" s="6">
        <f t="shared" si="36"/>
        <v>0</v>
      </c>
      <c r="R429" s="8" t="str">
        <f t="shared" si="37"/>
        <v>-</v>
      </c>
      <c r="S429" t="str">
        <f t="shared" si="40"/>
        <v>film &amp; video</v>
      </c>
      <c r="T429" t="str">
        <f t="shared" si="41"/>
        <v>animation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8">
        <v>12000</v>
      </c>
      <c r="E430" s="8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2">
        <f t="shared" si="38"/>
        <v>41778.558391203704</v>
      </c>
      <c r="L430" s="12">
        <f t="shared" si="39"/>
        <v>41806.708333333328</v>
      </c>
      <c r="M430" t="b">
        <v>0</v>
      </c>
      <c r="N430">
        <v>13</v>
      </c>
      <c r="O430" t="b">
        <v>0</v>
      </c>
      <c r="P430" t="s">
        <v>8270</v>
      </c>
      <c r="Q430" s="6">
        <f t="shared" si="36"/>
        <v>5.6333333333333332E-2</v>
      </c>
      <c r="R430" s="8">
        <f t="shared" si="37"/>
        <v>52</v>
      </c>
      <c r="S430" t="str">
        <f t="shared" si="40"/>
        <v>film &amp; video</v>
      </c>
      <c r="T430" t="str">
        <f t="shared" si="41"/>
        <v>animation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8">
        <v>5000</v>
      </c>
      <c r="E431" s="8">
        <v>0</v>
      </c>
      <c r="F431" s="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2">
        <f t="shared" si="38"/>
        <v>40070.693078703705</v>
      </c>
      <c r="L431" s="12">
        <f t="shared" si="39"/>
        <v>40143.999305555553</v>
      </c>
      <c r="M431" t="b">
        <v>0</v>
      </c>
      <c r="N431">
        <v>0</v>
      </c>
      <c r="O431" t="b">
        <v>0</v>
      </c>
      <c r="P431" t="s">
        <v>8270</v>
      </c>
      <c r="Q431" s="6">
        <f t="shared" si="36"/>
        <v>0</v>
      </c>
      <c r="R431" s="8" t="str">
        <f t="shared" si="37"/>
        <v>-</v>
      </c>
      <c r="S431" t="str">
        <f t="shared" si="40"/>
        <v>film &amp; video</v>
      </c>
      <c r="T431" t="str">
        <f t="shared" si="41"/>
        <v>animation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8">
        <v>1000</v>
      </c>
      <c r="E432" s="8">
        <v>24</v>
      </c>
      <c r="F432" s="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2">
        <f t="shared" si="38"/>
        <v>41512.898923611108</v>
      </c>
      <c r="L432" s="12">
        <f t="shared" si="39"/>
        <v>41527.898923611108</v>
      </c>
      <c r="M432" t="b">
        <v>0</v>
      </c>
      <c r="N432">
        <v>5</v>
      </c>
      <c r="O432" t="b">
        <v>0</v>
      </c>
      <c r="P432" t="s">
        <v>8270</v>
      </c>
      <c r="Q432" s="6">
        <f t="shared" si="36"/>
        <v>2.4E-2</v>
      </c>
      <c r="R432" s="8">
        <f t="shared" si="37"/>
        <v>4.8</v>
      </c>
      <c r="S432" t="str">
        <f t="shared" si="40"/>
        <v>film &amp; video</v>
      </c>
      <c r="T432" t="str">
        <f t="shared" si="41"/>
        <v>animation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8">
        <v>3000</v>
      </c>
      <c r="E433" s="8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2">
        <f t="shared" si="38"/>
        <v>42526.662997685184</v>
      </c>
      <c r="L433" s="12">
        <f t="shared" si="39"/>
        <v>42556.662997685184</v>
      </c>
      <c r="M433" t="b">
        <v>0</v>
      </c>
      <c r="N433">
        <v>8</v>
      </c>
      <c r="O433" t="b">
        <v>0</v>
      </c>
      <c r="P433" t="s">
        <v>8270</v>
      </c>
      <c r="Q433" s="6">
        <f t="shared" si="36"/>
        <v>0.13833333333333334</v>
      </c>
      <c r="R433" s="8">
        <f t="shared" si="37"/>
        <v>51.875</v>
      </c>
      <c r="S433" t="str">
        <f t="shared" si="40"/>
        <v>film &amp; video</v>
      </c>
      <c r="T433" t="str">
        <f t="shared" si="41"/>
        <v>animation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8">
        <v>6000</v>
      </c>
      <c r="E434" s="8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2">
        <f t="shared" si="38"/>
        <v>42238.51829861111</v>
      </c>
      <c r="L434" s="12">
        <f t="shared" si="39"/>
        <v>42298.51829861111</v>
      </c>
      <c r="M434" t="b">
        <v>0</v>
      </c>
      <c r="N434">
        <v>8</v>
      </c>
      <c r="O434" t="b">
        <v>0</v>
      </c>
      <c r="P434" t="s">
        <v>8270</v>
      </c>
      <c r="Q434" s="6">
        <f t="shared" si="36"/>
        <v>9.5000000000000001E-2</v>
      </c>
      <c r="R434" s="8">
        <f t="shared" si="37"/>
        <v>71.25</v>
      </c>
      <c r="S434" t="str">
        <f t="shared" si="40"/>
        <v>film &amp; video</v>
      </c>
      <c r="T434" t="str">
        <f t="shared" si="41"/>
        <v>animation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8">
        <v>3000</v>
      </c>
      <c r="E435" s="8">
        <v>0</v>
      </c>
      <c r="F435" s="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2">
        <f t="shared" si="38"/>
        <v>42228.421550925923</v>
      </c>
      <c r="L435" s="12">
        <f t="shared" si="39"/>
        <v>42288.421550925923</v>
      </c>
      <c r="M435" t="b">
        <v>0</v>
      </c>
      <c r="N435">
        <v>0</v>
      </c>
      <c r="O435" t="b">
        <v>0</v>
      </c>
      <c r="P435" t="s">
        <v>8270</v>
      </c>
      <c r="Q435" s="6">
        <f t="shared" si="36"/>
        <v>0</v>
      </c>
      <c r="R435" s="8" t="str">
        <f t="shared" si="37"/>
        <v>-</v>
      </c>
      <c r="S435" t="str">
        <f t="shared" si="40"/>
        <v>film &amp; video</v>
      </c>
      <c r="T435" t="str">
        <f t="shared" si="41"/>
        <v>animation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8">
        <v>2500</v>
      </c>
      <c r="E436" s="8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2">
        <f t="shared" si="38"/>
        <v>41576.626180555555</v>
      </c>
      <c r="L436" s="12">
        <f t="shared" si="39"/>
        <v>41609.667847222219</v>
      </c>
      <c r="M436" t="b">
        <v>0</v>
      </c>
      <c r="N436">
        <v>2</v>
      </c>
      <c r="O436" t="b">
        <v>0</v>
      </c>
      <c r="P436" t="s">
        <v>8270</v>
      </c>
      <c r="Q436" s="6">
        <f t="shared" si="36"/>
        <v>0.05</v>
      </c>
      <c r="R436" s="8">
        <f t="shared" si="37"/>
        <v>62.5</v>
      </c>
      <c r="S436" t="str">
        <f t="shared" si="40"/>
        <v>film &amp; video</v>
      </c>
      <c r="T436" t="str">
        <f t="shared" si="41"/>
        <v>animation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8">
        <v>110000</v>
      </c>
      <c r="E437" s="8">
        <v>3</v>
      </c>
      <c r="F437" s="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2">
        <f t="shared" si="38"/>
        <v>41500.539120370369</v>
      </c>
      <c r="L437" s="12">
        <f t="shared" si="39"/>
        <v>41530.539120370369</v>
      </c>
      <c r="M437" t="b">
        <v>0</v>
      </c>
      <c r="N437">
        <v>3</v>
      </c>
      <c r="O437" t="b">
        <v>0</v>
      </c>
      <c r="P437" t="s">
        <v>8270</v>
      </c>
      <c r="Q437" s="6">
        <f t="shared" si="36"/>
        <v>2.7272727272727273E-5</v>
      </c>
      <c r="R437" s="8">
        <f t="shared" si="37"/>
        <v>1</v>
      </c>
      <c r="S437" t="str">
        <f t="shared" si="40"/>
        <v>film &amp; video</v>
      </c>
      <c r="T437" t="str">
        <f t="shared" si="41"/>
        <v>animation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8">
        <v>1000</v>
      </c>
      <c r="E438" s="8">
        <v>0</v>
      </c>
      <c r="F438" s="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2">
        <f t="shared" si="38"/>
        <v>41456.154085648144</v>
      </c>
      <c r="L438" s="12">
        <f t="shared" si="39"/>
        <v>41486.154085648144</v>
      </c>
      <c r="M438" t="b">
        <v>0</v>
      </c>
      <c r="N438">
        <v>0</v>
      </c>
      <c r="O438" t="b">
        <v>0</v>
      </c>
      <c r="P438" t="s">
        <v>8270</v>
      </c>
      <c r="Q438" s="6">
        <f t="shared" si="36"/>
        <v>0</v>
      </c>
      <c r="R438" s="8" t="str">
        <f t="shared" si="37"/>
        <v>-</v>
      </c>
      <c r="S438" t="str">
        <f t="shared" si="40"/>
        <v>film &amp; video</v>
      </c>
      <c r="T438" t="str">
        <f t="shared" si="41"/>
        <v>animation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8">
        <v>7000</v>
      </c>
      <c r="E439" s="8">
        <v>0</v>
      </c>
      <c r="F439" s="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2">
        <f t="shared" si="38"/>
        <v>42591.110254629624</v>
      </c>
      <c r="L439" s="12">
        <f t="shared" si="39"/>
        <v>42651.110254629624</v>
      </c>
      <c r="M439" t="b">
        <v>0</v>
      </c>
      <c r="N439">
        <v>0</v>
      </c>
      <c r="O439" t="b">
        <v>0</v>
      </c>
      <c r="P439" t="s">
        <v>8270</v>
      </c>
      <c r="Q439" s="6">
        <f t="shared" si="36"/>
        <v>0</v>
      </c>
      <c r="R439" s="8" t="str">
        <f t="shared" si="37"/>
        <v>-</v>
      </c>
      <c r="S439" t="str">
        <f t="shared" si="40"/>
        <v>film &amp; video</v>
      </c>
      <c r="T439" t="str">
        <f t="shared" si="41"/>
        <v>animation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8">
        <v>20000</v>
      </c>
      <c r="E440" s="8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2">
        <f t="shared" si="38"/>
        <v>42296.052754629629</v>
      </c>
      <c r="L440" s="12">
        <f t="shared" si="39"/>
        <v>42326.094421296293</v>
      </c>
      <c r="M440" t="b">
        <v>0</v>
      </c>
      <c r="N440">
        <v>11</v>
      </c>
      <c r="O440" t="b">
        <v>0</v>
      </c>
      <c r="P440" t="s">
        <v>8270</v>
      </c>
      <c r="Q440" s="6">
        <f t="shared" si="36"/>
        <v>9.3799999999999994E-2</v>
      </c>
      <c r="R440" s="8">
        <f t="shared" si="37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8">
        <v>450</v>
      </c>
      <c r="E441" s="8">
        <v>0</v>
      </c>
      <c r="F441" s="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2">
        <f t="shared" si="38"/>
        <v>41919.553449074076</v>
      </c>
      <c r="L441" s="12">
        <f t="shared" si="39"/>
        <v>41929.553449074076</v>
      </c>
      <c r="M441" t="b">
        <v>0</v>
      </c>
      <c r="N441">
        <v>0</v>
      </c>
      <c r="O441" t="b">
        <v>0</v>
      </c>
      <c r="P441" t="s">
        <v>8270</v>
      </c>
      <c r="Q441" s="6">
        <f t="shared" si="36"/>
        <v>0</v>
      </c>
      <c r="R441" s="8" t="str">
        <f t="shared" si="37"/>
        <v>-</v>
      </c>
      <c r="S441" t="str">
        <f t="shared" si="40"/>
        <v>film &amp; video</v>
      </c>
      <c r="T441" t="str">
        <f t="shared" si="41"/>
        <v>animation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8">
        <v>5000</v>
      </c>
      <c r="E442" s="8">
        <v>5</v>
      </c>
      <c r="F442" s="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2">
        <f t="shared" si="38"/>
        <v>42423.777233796289</v>
      </c>
      <c r="L442" s="12">
        <f t="shared" si="39"/>
        <v>42453.735567129632</v>
      </c>
      <c r="M442" t="b">
        <v>0</v>
      </c>
      <c r="N442">
        <v>1</v>
      </c>
      <c r="O442" t="b">
        <v>0</v>
      </c>
      <c r="P442" t="s">
        <v>8270</v>
      </c>
      <c r="Q442" s="6">
        <f t="shared" si="36"/>
        <v>1E-3</v>
      </c>
      <c r="R442" s="8">
        <f t="shared" si="37"/>
        <v>5</v>
      </c>
      <c r="S442" t="str">
        <f t="shared" si="40"/>
        <v>film &amp; video</v>
      </c>
      <c r="T442" t="str">
        <f t="shared" si="41"/>
        <v>animation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8">
        <v>400</v>
      </c>
      <c r="E443" s="8">
        <v>0</v>
      </c>
      <c r="F443" s="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2">
        <f t="shared" si="38"/>
        <v>41550.585601851846</v>
      </c>
      <c r="L443" s="12">
        <f t="shared" si="39"/>
        <v>41580.585601851846</v>
      </c>
      <c r="M443" t="b">
        <v>0</v>
      </c>
      <c r="N443">
        <v>0</v>
      </c>
      <c r="O443" t="b">
        <v>0</v>
      </c>
      <c r="P443" t="s">
        <v>8270</v>
      </c>
      <c r="Q443" s="6">
        <f t="shared" si="36"/>
        <v>0</v>
      </c>
      <c r="R443" s="8" t="str">
        <f t="shared" si="37"/>
        <v>-</v>
      </c>
      <c r="S443" t="str">
        <f t="shared" si="40"/>
        <v>film &amp; video</v>
      </c>
      <c r="T443" t="str">
        <f t="shared" si="41"/>
        <v>animation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8">
        <v>17000</v>
      </c>
      <c r="E444" s="8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2">
        <f t="shared" si="38"/>
        <v>42024.680358796293</v>
      </c>
      <c r="L444" s="12">
        <f t="shared" si="39"/>
        <v>42054.680358796293</v>
      </c>
      <c r="M444" t="b">
        <v>0</v>
      </c>
      <c r="N444">
        <v>17</v>
      </c>
      <c r="O444" t="b">
        <v>0</v>
      </c>
      <c r="P444" t="s">
        <v>8270</v>
      </c>
      <c r="Q444" s="6">
        <f t="shared" si="36"/>
        <v>0.39358823529411763</v>
      </c>
      <c r="R444" s="8">
        <f t="shared" si="37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8">
        <v>10000</v>
      </c>
      <c r="E445" s="8">
        <v>10</v>
      </c>
      <c r="F445" s="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2">
        <f t="shared" si="38"/>
        <v>41649.806724537033</v>
      </c>
      <c r="L445" s="12">
        <f t="shared" si="39"/>
        <v>41679.806724537033</v>
      </c>
      <c r="M445" t="b">
        <v>0</v>
      </c>
      <c r="N445">
        <v>2</v>
      </c>
      <c r="O445" t="b">
        <v>0</v>
      </c>
      <c r="P445" t="s">
        <v>8270</v>
      </c>
      <c r="Q445" s="6">
        <f t="shared" si="36"/>
        <v>1E-3</v>
      </c>
      <c r="R445" s="8">
        <f t="shared" si="37"/>
        <v>5</v>
      </c>
      <c r="S445" t="str">
        <f t="shared" si="40"/>
        <v>film &amp; video</v>
      </c>
      <c r="T445" t="str">
        <f t="shared" si="41"/>
        <v>animation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8">
        <v>1000</v>
      </c>
      <c r="E446" s="8">
        <v>50</v>
      </c>
      <c r="F446" s="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2">
        <f t="shared" si="38"/>
        <v>40894.69862268518</v>
      </c>
      <c r="L446" s="12">
        <f t="shared" si="39"/>
        <v>40954.69862268518</v>
      </c>
      <c r="M446" t="b">
        <v>0</v>
      </c>
      <c r="N446">
        <v>1</v>
      </c>
      <c r="O446" t="b">
        <v>0</v>
      </c>
      <c r="P446" t="s">
        <v>8270</v>
      </c>
      <c r="Q446" s="6">
        <f t="shared" si="36"/>
        <v>0.05</v>
      </c>
      <c r="R446" s="8">
        <f t="shared" si="37"/>
        <v>50</v>
      </c>
      <c r="S446" t="str">
        <f t="shared" si="40"/>
        <v>film &amp; video</v>
      </c>
      <c r="T446" t="str">
        <f t="shared" si="41"/>
        <v>animation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8">
        <v>60000</v>
      </c>
      <c r="E447" s="8">
        <v>2</v>
      </c>
      <c r="F447" s="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2">
        <f t="shared" si="38"/>
        <v>42130.127025462956</v>
      </c>
      <c r="L447" s="12">
        <f t="shared" si="39"/>
        <v>42145.127025462956</v>
      </c>
      <c r="M447" t="b">
        <v>0</v>
      </c>
      <c r="N447">
        <v>2</v>
      </c>
      <c r="O447" t="b">
        <v>0</v>
      </c>
      <c r="P447" t="s">
        <v>8270</v>
      </c>
      <c r="Q447" s="6">
        <f t="shared" si="36"/>
        <v>3.3333333333333335E-5</v>
      </c>
      <c r="R447" s="8">
        <f t="shared" si="37"/>
        <v>1</v>
      </c>
      <c r="S447" t="str">
        <f t="shared" si="40"/>
        <v>film &amp; video</v>
      </c>
      <c r="T447" t="str">
        <f t="shared" si="41"/>
        <v>animation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8">
        <v>10500</v>
      </c>
      <c r="E448" s="8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2">
        <f t="shared" si="38"/>
        <v>42036.875231481477</v>
      </c>
      <c r="L448" s="12">
        <f t="shared" si="39"/>
        <v>42066.875231481477</v>
      </c>
      <c r="M448" t="b">
        <v>0</v>
      </c>
      <c r="N448">
        <v>16</v>
      </c>
      <c r="O448" t="b">
        <v>0</v>
      </c>
      <c r="P448" t="s">
        <v>8270</v>
      </c>
      <c r="Q448" s="6">
        <f t="shared" si="36"/>
        <v>7.2952380952380949E-2</v>
      </c>
      <c r="R448" s="8">
        <f t="shared" si="37"/>
        <v>47.875</v>
      </c>
      <c r="S448" t="str">
        <f t="shared" si="40"/>
        <v>film &amp; video</v>
      </c>
      <c r="T448" t="str">
        <f t="shared" si="41"/>
        <v>animation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8">
        <v>30000</v>
      </c>
      <c r="E449" s="8">
        <v>5</v>
      </c>
      <c r="F449" s="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2">
        <f t="shared" si="38"/>
        <v>41331.34679398148</v>
      </c>
      <c r="L449" s="12">
        <f t="shared" si="39"/>
        <v>41356.305127314808</v>
      </c>
      <c r="M449" t="b">
        <v>0</v>
      </c>
      <c r="N449">
        <v>1</v>
      </c>
      <c r="O449" t="b">
        <v>0</v>
      </c>
      <c r="P449" t="s">
        <v>8270</v>
      </c>
      <c r="Q449" s="6">
        <f t="shared" si="36"/>
        <v>1.6666666666666666E-4</v>
      </c>
      <c r="R449" s="8">
        <f t="shared" si="37"/>
        <v>5</v>
      </c>
      <c r="S449" t="str">
        <f t="shared" si="40"/>
        <v>film &amp; video</v>
      </c>
      <c r="T449" t="str">
        <f t="shared" si="41"/>
        <v>animation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8">
        <v>2500</v>
      </c>
      <c r="E450" s="8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2">
        <f t="shared" si="38"/>
        <v>41753.549710648142</v>
      </c>
      <c r="L450" s="12">
        <f t="shared" si="39"/>
        <v>41773.549710648142</v>
      </c>
      <c r="M450" t="b">
        <v>0</v>
      </c>
      <c r="N450">
        <v>4</v>
      </c>
      <c r="O450" t="b">
        <v>0</v>
      </c>
      <c r="P450" t="s">
        <v>8270</v>
      </c>
      <c r="Q450" s="6">
        <f t="shared" ref="Q450:Q513" si="42">E450/D450</f>
        <v>3.2804E-2</v>
      </c>
      <c r="R450" s="8">
        <f t="shared" ref="R450:R513" si="43">IF(E450=0,"-",E450/N450)</f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8">
        <v>2000</v>
      </c>
      <c r="E451" s="8">
        <v>45</v>
      </c>
      <c r="F451" s="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2">
        <f t="shared" ref="K451:K514" si="44">(J451/86400)+25569+(-5/24)</f>
        <v>41534.359780092593</v>
      </c>
      <c r="L451" s="12">
        <f t="shared" ref="L451:L514" si="45">(I451/86400)+25569+(-5/24)</f>
        <v>41564.359780092593</v>
      </c>
      <c r="M451" t="b">
        <v>0</v>
      </c>
      <c r="N451">
        <v>5</v>
      </c>
      <c r="O451" t="b">
        <v>0</v>
      </c>
      <c r="P451" t="s">
        <v>8270</v>
      </c>
      <c r="Q451" s="6">
        <f t="shared" si="42"/>
        <v>2.2499999999999999E-2</v>
      </c>
      <c r="R451" s="8">
        <f t="shared" si="43"/>
        <v>9</v>
      </c>
      <c r="S451" t="str">
        <f t="shared" ref="S451:S514" si="46">LEFT($P451, SEARCH("/",$P451,1)-1)</f>
        <v>film &amp; video</v>
      </c>
      <c r="T451" t="str">
        <f t="shared" ref="T451:T514" si="47">RIGHT($P451,LEN($P451) - SEARCH("/", $P451, 1))</f>
        <v>animation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8">
        <v>50000</v>
      </c>
      <c r="E452" s="8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2">
        <f t="shared" si="44"/>
        <v>41654.73842592592</v>
      </c>
      <c r="L452" s="12">
        <f t="shared" si="45"/>
        <v>41684.73842592592</v>
      </c>
      <c r="M452" t="b">
        <v>0</v>
      </c>
      <c r="N452">
        <v>7</v>
      </c>
      <c r="O452" t="b">
        <v>0</v>
      </c>
      <c r="P452" t="s">
        <v>8270</v>
      </c>
      <c r="Q452" s="6">
        <f t="shared" si="42"/>
        <v>7.92E-3</v>
      </c>
      <c r="R452" s="8">
        <f t="shared" si="43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8">
        <v>20000</v>
      </c>
      <c r="E453" s="8">
        <v>0</v>
      </c>
      <c r="F453" s="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2">
        <f t="shared" si="44"/>
        <v>41634.506840277776</v>
      </c>
      <c r="L453" s="12">
        <f t="shared" si="45"/>
        <v>41664.506840277776</v>
      </c>
      <c r="M453" t="b">
        <v>0</v>
      </c>
      <c r="N453">
        <v>0</v>
      </c>
      <c r="O453" t="b">
        <v>0</v>
      </c>
      <c r="P453" t="s">
        <v>8270</v>
      </c>
      <c r="Q453" s="6">
        <f t="shared" si="42"/>
        <v>0</v>
      </c>
      <c r="R453" s="8" t="str">
        <f t="shared" si="43"/>
        <v>-</v>
      </c>
      <c r="S453" t="str">
        <f t="shared" si="46"/>
        <v>film &amp; video</v>
      </c>
      <c r="T453" t="str">
        <f t="shared" si="47"/>
        <v>animation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8">
        <v>750</v>
      </c>
      <c r="E454" s="8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2">
        <f t="shared" si="44"/>
        <v>42107.49554398148</v>
      </c>
      <c r="L454" s="12">
        <f t="shared" si="45"/>
        <v>42137.49554398148</v>
      </c>
      <c r="M454" t="b">
        <v>0</v>
      </c>
      <c r="N454">
        <v>12</v>
      </c>
      <c r="O454" t="b">
        <v>0</v>
      </c>
      <c r="P454" t="s">
        <v>8270</v>
      </c>
      <c r="Q454" s="6">
        <f t="shared" si="42"/>
        <v>0.64</v>
      </c>
      <c r="R454" s="8">
        <f t="shared" si="43"/>
        <v>40</v>
      </c>
      <c r="S454" t="str">
        <f t="shared" si="46"/>
        <v>film &amp; video</v>
      </c>
      <c r="T454" t="str">
        <f t="shared" si="47"/>
        <v>animation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8">
        <v>94875</v>
      </c>
      <c r="E455" s="8">
        <v>26</v>
      </c>
      <c r="F455" s="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2">
        <f t="shared" si="44"/>
        <v>42038.616655092592</v>
      </c>
      <c r="L455" s="12">
        <f t="shared" si="45"/>
        <v>42054.616655092592</v>
      </c>
      <c r="M455" t="b">
        <v>0</v>
      </c>
      <c r="N455">
        <v>2</v>
      </c>
      <c r="O455" t="b">
        <v>0</v>
      </c>
      <c r="P455" t="s">
        <v>8270</v>
      </c>
      <c r="Q455" s="6">
        <f t="shared" si="42"/>
        <v>2.740447957839262E-4</v>
      </c>
      <c r="R455" s="8">
        <f t="shared" si="43"/>
        <v>13</v>
      </c>
      <c r="S455" t="str">
        <f t="shared" si="46"/>
        <v>film &amp; video</v>
      </c>
      <c r="T455" t="str">
        <f t="shared" si="47"/>
        <v>animation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8">
        <v>10000</v>
      </c>
      <c r="E456" s="8">
        <v>82</v>
      </c>
      <c r="F456" s="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2">
        <f t="shared" si="44"/>
        <v>41938.508923611109</v>
      </c>
      <c r="L456" s="12">
        <f t="shared" si="45"/>
        <v>41969.343055555553</v>
      </c>
      <c r="M456" t="b">
        <v>0</v>
      </c>
      <c r="N456">
        <v>5</v>
      </c>
      <c r="O456" t="b">
        <v>0</v>
      </c>
      <c r="P456" t="s">
        <v>8270</v>
      </c>
      <c r="Q456" s="6">
        <f t="shared" si="42"/>
        <v>8.2000000000000007E-3</v>
      </c>
      <c r="R456" s="8">
        <f t="shared" si="43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8">
        <v>65000</v>
      </c>
      <c r="E457" s="8">
        <v>45</v>
      </c>
      <c r="F457" s="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2">
        <f t="shared" si="44"/>
        <v>40970.794236111113</v>
      </c>
      <c r="L457" s="12">
        <f t="shared" si="45"/>
        <v>41015.813194444439</v>
      </c>
      <c r="M457" t="b">
        <v>0</v>
      </c>
      <c r="N457">
        <v>2</v>
      </c>
      <c r="O457" t="b">
        <v>0</v>
      </c>
      <c r="P457" t="s">
        <v>8270</v>
      </c>
      <c r="Q457" s="6">
        <f t="shared" si="42"/>
        <v>6.9230769230769226E-4</v>
      </c>
      <c r="R457" s="8">
        <f t="shared" si="43"/>
        <v>22.5</v>
      </c>
      <c r="S457" t="str">
        <f t="shared" si="46"/>
        <v>film &amp; video</v>
      </c>
      <c r="T457" t="str">
        <f t="shared" si="47"/>
        <v>animation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8">
        <v>8888</v>
      </c>
      <c r="E458" s="8">
        <v>61</v>
      </c>
      <c r="F458" s="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2">
        <f t="shared" si="44"/>
        <v>41547.486122685186</v>
      </c>
      <c r="L458" s="12">
        <f t="shared" si="45"/>
        <v>41568.957638888889</v>
      </c>
      <c r="M458" t="b">
        <v>0</v>
      </c>
      <c r="N458">
        <v>3</v>
      </c>
      <c r="O458" t="b">
        <v>0</v>
      </c>
      <c r="P458" t="s">
        <v>8270</v>
      </c>
      <c r="Q458" s="6">
        <f t="shared" si="42"/>
        <v>6.8631863186318634E-3</v>
      </c>
      <c r="R458" s="8">
        <f t="shared" si="43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8">
        <v>20000</v>
      </c>
      <c r="E459" s="8">
        <v>0</v>
      </c>
      <c r="F459" s="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2">
        <f t="shared" si="44"/>
        <v>41837.559166666666</v>
      </c>
      <c r="L459" s="12">
        <f t="shared" si="45"/>
        <v>41867.559166666666</v>
      </c>
      <c r="M459" t="b">
        <v>0</v>
      </c>
      <c r="N459">
        <v>0</v>
      </c>
      <c r="O459" t="b">
        <v>0</v>
      </c>
      <c r="P459" t="s">
        <v>8270</v>
      </c>
      <c r="Q459" s="6">
        <f t="shared" si="42"/>
        <v>0</v>
      </c>
      <c r="R459" s="8" t="str">
        <f t="shared" si="43"/>
        <v>-</v>
      </c>
      <c r="S459" t="str">
        <f t="shared" si="46"/>
        <v>film &amp; video</v>
      </c>
      <c r="T459" t="str">
        <f t="shared" si="47"/>
        <v>animation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8">
        <v>10000</v>
      </c>
      <c r="E460" s="8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2">
        <f t="shared" si="44"/>
        <v>41378.491435185184</v>
      </c>
      <c r="L460" s="12">
        <f t="shared" si="45"/>
        <v>41408.491435185184</v>
      </c>
      <c r="M460" t="b">
        <v>0</v>
      </c>
      <c r="N460">
        <v>49</v>
      </c>
      <c r="O460" t="b">
        <v>0</v>
      </c>
      <c r="P460" t="s">
        <v>8270</v>
      </c>
      <c r="Q460" s="6">
        <f t="shared" si="42"/>
        <v>8.2100000000000006E-2</v>
      </c>
      <c r="R460" s="8">
        <f t="shared" si="43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8">
        <v>39000</v>
      </c>
      <c r="E461" s="8">
        <v>25</v>
      </c>
      <c r="F461" s="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2">
        <f t="shared" si="44"/>
        <v>40800.432025462964</v>
      </c>
      <c r="L461" s="12">
        <f t="shared" si="45"/>
        <v>40860.473692129628</v>
      </c>
      <c r="M461" t="b">
        <v>0</v>
      </c>
      <c r="N461">
        <v>1</v>
      </c>
      <c r="O461" t="b">
        <v>0</v>
      </c>
      <c r="P461" t="s">
        <v>8270</v>
      </c>
      <c r="Q461" s="6">
        <f t="shared" si="42"/>
        <v>6.4102564102564103E-4</v>
      </c>
      <c r="R461" s="8">
        <f t="shared" si="43"/>
        <v>25</v>
      </c>
      <c r="S461" t="str">
        <f t="shared" si="46"/>
        <v>film &amp; video</v>
      </c>
      <c r="T461" t="str">
        <f t="shared" si="47"/>
        <v>animation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8">
        <v>8500</v>
      </c>
      <c r="E462" s="8">
        <v>25</v>
      </c>
      <c r="F462" s="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2">
        <f t="shared" si="44"/>
        <v>41759.334201388883</v>
      </c>
      <c r="L462" s="12">
        <f t="shared" si="45"/>
        <v>41790.958333333328</v>
      </c>
      <c r="M462" t="b">
        <v>0</v>
      </c>
      <c r="N462">
        <v>2</v>
      </c>
      <c r="O462" t="b">
        <v>0</v>
      </c>
      <c r="P462" t="s">
        <v>8270</v>
      </c>
      <c r="Q462" s="6">
        <f t="shared" si="42"/>
        <v>2.9411764705882353E-3</v>
      </c>
      <c r="R462" s="8">
        <f t="shared" si="43"/>
        <v>12.5</v>
      </c>
      <c r="S462" t="str">
        <f t="shared" si="46"/>
        <v>film &amp; video</v>
      </c>
      <c r="T462" t="str">
        <f t="shared" si="47"/>
        <v>animation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8">
        <v>550</v>
      </c>
      <c r="E463" s="8">
        <v>0</v>
      </c>
      <c r="F463" s="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2">
        <f t="shared" si="44"/>
        <v>41407.638506944444</v>
      </c>
      <c r="L463" s="12">
        <f t="shared" si="45"/>
        <v>41427.638506944444</v>
      </c>
      <c r="M463" t="b">
        <v>0</v>
      </c>
      <c r="N463">
        <v>0</v>
      </c>
      <c r="O463" t="b">
        <v>0</v>
      </c>
      <c r="P463" t="s">
        <v>8270</v>
      </c>
      <c r="Q463" s="6">
        <f t="shared" si="42"/>
        <v>0</v>
      </c>
      <c r="R463" s="8" t="str">
        <f t="shared" si="43"/>
        <v>-</v>
      </c>
      <c r="S463" t="str">
        <f t="shared" si="46"/>
        <v>film &amp; video</v>
      </c>
      <c r="T463" t="str">
        <f t="shared" si="47"/>
        <v>animation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8">
        <v>100000</v>
      </c>
      <c r="E464" s="8">
        <v>0</v>
      </c>
      <c r="F464" s="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2">
        <f t="shared" si="44"/>
        <v>40704.918298611105</v>
      </c>
      <c r="L464" s="12">
        <f t="shared" si="45"/>
        <v>40764.918298611105</v>
      </c>
      <c r="M464" t="b">
        <v>0</v>
      </c>
      <c r="N464">
        <v>0</v>
      </c>
      <c r="O464" t="b">
        <v>0</v>
      </c>
      <c r="P464" t="s">
        <v>8270</v>
      </c>
      <c r="Q464" s="6">
        <f t="shared" si="42"/>
        <v>0</v>
      </c>
      <c r="R464" s="8" t="str">
        <f t="shared" si="43"/>
        <v>-</v>
      </c>
      <c r="S464" t="str">
        <f t="shared" si="46"/>
        <v>film &amp; video</v>
      </c>
      <c r="T464" t="str">
        <f t="shared" si="47"/>
        <v>animation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8">
        <v>55000</v>
      </c>
      <c r="E465" s="8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2">
        <f t="shared" si="44"/>
        <v>40750.501770833333</v>
      </c>
      <c r="L465" s="12">
        <f t="shared" si="45"/>
        <v>40810.501770833333</v>
      </c>
      <c r="M465" t="b">
        <v>0</v>
      </c>
      <c r="N465">
        <v>11</v>
      </c>
      <c r="O465" t="b">
        <v>0</v>
      </c>
      <c r="P465" t="s">
        <v>8270</v>
      </c>
      <c r="Q465" s="6">
        <f t="shared" si="42"/>
        <v>2.2727272727272728E-2</v>
      </c>
      <c r="R465" s="8">
        <f t="shared" si="43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8">
        <v>1010</v>
      </c>
      <c r="E466" s="8">
        <v>1</v>
      </c>
      <c r="F466" s="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2">
        <f t="shared" si="44"/>
        <v>42488.640451388885</v>
      </c>
      <c r="L466" s="12">
        <f t="shared" si="45"/>
        <v>42508.640451388885</v>
      </c>
      <c r="M466" t="b">
        <v>0</v>
      </c>
      <c r="N466">
        <v>1</v>
      </c>
      <c r="O466" t="b">
        <v>0</v>
      </c>
      <c r="P466" t="s">
        <v>8270</v>
      </c>
      <c r="Q466" s="6">
        <f t="shared" si="42"/>
        <v>9.9009900990099011E-4</v>
      </c>
      <c r="R466" s="8">
        <f t="shared" si="43"/>
        <v>1</v>
      </c>
      <c r="S466" t="str">
        <f t="shared" si="46"/>
        <v>film &amp; video</v>
      </c>
      <c r="T466" t="str">
        <f t="shared" si="47"/>
        <v>animation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8">
        <v>512</v>
      </c>
      <c r="E467" s="8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2">
        <f t="shared" si="44"/>
        <v>41800.911736111106</v>
      </c>
      <c r="L467" s="12">
        <f t="shared" si="45"/>
        <v>41816.911736111106</v>
      </c>
      <c r="M467" t="b">
        <v>0</v>
      </c>
      <c r="N467">
        <v>8</v>
      </c>
      <c r="O467" t="b">
        <v>0</v>
      </c>
      <c r="P467" t="s">
        <v>8270</v>
      </c>
      <c r="Q467" s="6">
        <f t="shared" si="42"/>
        <v>0.26953125</v>
      </c>
      <c r="R467" s="8">
        <f t="shared" si="43"/>
        <v>17.25</v>
      </c>
      <c r="S467" t="str">
        <f t="shared" si="46"/>
        <v>film &amp; video</v>
      </c>
      <c r="T467" t="str">
        <f t="shared" si="47"/>
        <v>animation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8">
        <v>10000</v>
      </c>
      <c r="E468" s="8">
        <v>76</v>
      </c>
      <c r="F468" s="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2">
        <f t="shared" si="44"/>
        <v>41129.734537037039</v>
      </c>
      <c r="L468" s="12">
        <f t="shared" si="45"/>
        <v>41159.734537037039</v>
      </c>
      <c r="M468" t="b">
        <v>0</v>
      </c>
      <c r="N468">
        <v>5</v>
      </c>
      <c r="O468" t="b">
        <v>0</v>
      </c>
      <c r="P468" t="s">
        <v>8270</v>
      </c>
      <c r="Q468" s="6">
        <f t="shared" si="42"/>
        <v>7.6E-3</v>
      </c>
      <c r="R468" s="8">
        <f t="shared" si="43"/>
        <v>15.2</v>
      </c>
      <c r="S468" t="str">
        <f t="shared" si="46"/>
        <v>film &amp; video</v>
      </c>
      <c r="T468" t="str">
        <f t="shared" si="47"/>
        <v>animation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8">
        <v>20000</v>
      </c>
      <c r="E469" s="8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2">
        <f t="shared" si="44"/>
        <v>41135.471458333333</v>
      </c>
      <c r="L469" s="12">
        <f t="shared" si="45"/>
        <v>41180.471458333333</v>
      </c>
      <c r="M469" t="b">
        <v>0</v>
      </c>
      <c r="N469">
        <v>39</v>
      </c>
      <c r="O469" t="b">
        <v>0</v>
      </c>
      <c r="P469" t="s">
        <v>8270</v>
      </c>
      <c r="Q469" s="6">
        <f t="shared" si="42"/>
        <v>0.21575</v>
      </c>
      <c r="R469" s="8">
        <f t="shared" si="43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8">
        <v>7500</v>
      </c>
      <c r="E470" s="8">
        <v>0</v>
      </c>
      <c r="F470" s="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2">
        <f t="shared" si="44"/>
        <v>41040.959293981483</v>
      </c>
      <c r="L470" s="12">
        <f t="shared" si="45"/>
        <v>41100.952141203699</v>
      </c>
      <c r="M470" t="b">
        <v>0</v>
      </c>
      <c r="N470">
        <v>0</v>
      </c>
      <c r="O470" t="b">
        <v>0</v>
      </c>
      <c r="P470" t="s">
        <v>8270</v>
      </c>
      <c r="Q470" s="6">
        <f t="shared" si="42"/>
        <v>0</v>
      </c>
      <c r="R470" s="8" t="str">
        <f t="shared" si="43"/>
        <v>-</v>
      </c>
      <c r="S470" t="str">
        <f t="shared" si="46"/>
        <v>film &amp; video</v>
      </c>
      <c r="T470" t="str">
        <f t="shared" si="47"/>
        <v>animation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8">
        <v>6000</v>
      </c>
      <c r="E471" s="8">
        <v>0</v>
      </c>
      <c r="F471" s="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2">
        <f t="shared" si="44"/>
        <v>41827.781527777777</v>
      </c>
      <c r="L471" s="12">
        <f t="shared" si="45"/>
        <v>41887.781527777777</v>
      </c>
      <c r="M471" t="b">
        <v>0</v>
      </c>
      <c r="N471">
        <v>0</v>
      </c>
      <c r="O471" t="b">
        <v>0</v>
      </c>
      <c r="P471" t="s">
        <v>8270</v>
      </c>
      <c r="Q471" s="6">
        <f t="shared" si="42"/>
        <v>0</v>
      </c>
      <c r="R471" s="8" t="str">
        <f t="shared" si="43"/>
        <v>-</v>
      </c>
      <c r="S471" t="str">
        <f t="shared" si="46"/>
        <v>film &amp; video</v>
      </c>
      <c r="T471" t="str">
        <f t="shared" si="47"/>
        <v>animation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8">
        <v>5000</v>
      </c>
      <c r="E472" s="8">
        <v>51</v>
      </c>
      <c r="F472" s="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2">
        <f t="shared" si="44"/>
        <v>41604.959363425922</v>
      </c>
      <c r="L472" s="12">
        <f t="shared" si="45"/>
        <v>41654.958333333328</v>
      </c>
      <c r="M472" t="b">
        <v>0</v>
      </c>
      <c r="N472">
        <v>2</v>
      </c>
      <c r="O472" t="b">
        <v>0</v>
      </c>
      <c r="P472" t="s">
        <v>8270</v>
      </c>
      <c r="Q472" s="6">
        <f t="shared" si="42"/>
        <v>1.0200000000000001E-2</v>
      </c>
      <c r="R472" s="8">
        <f t="shared" si="43"/>
        <v>25.5</v>
      </c>
      <c r="S472" t="str">
        <f t="shared" si="46"/>
        <v>film &amp; video</v>
      </c>
      <c r="T472" t="str">
        <f t="shared" si="47"/>
        <v>animation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8">
        <v>55000</v>
      </c>
      <c r="E473" s="8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2">
        <f t="shared" si="44"/>
        <v>41703.513645833329</v>
      </c>
      <c r="L473" s="12">
        <f t="shared" si="45"/>
        <v>41748.471979166665</v>
      </c>
      <c r="M473" t="b">
        <v>0</v>
      </c>
      <c r="N473">
        <v>170</v>
      </c>
      <c r="O473" t="b">
        <v>0</v>
      </c>
      <c r="P473" t="s">
        <v>8270</v>
      </c>
      <c r="Q473" s="6">
        <f t="shared" si="42"/>
        <v>0.11892727272727273</v>
      </c>
      <c r="R473" s="8">
        <f t="shared" si="43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8">
        <v>800</v>
      </c>
      <c r="E474" s="8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2">
        <f t="shared" si="44"/>
        <v>41844.714328703703</v>
      </c>
      <c r="L474" s="12">
        <f t="shared" si="45"/>
        <v>41874.714328703703</v>
      </c>
      <c r="M474" t="b">
        <v>0</v>
      </c>
      <c r="N474">
        <v>5</v>
      </c>
      <c r="O474" t="b">
        <v>0</v>
      </c>
      <c r="P474" t="s">
        <v>8270</v>
      </c>
      <c r="Q474" s="6">
        <f t="shared" si="42"/>
        <v>0.17624999999999999</v>
      </c>
      <c r="R474" s="8">
        <f t="shared" si="43"/>
        <v>28.2</v>
      </c>
      <c r="S474" t="str">
        <f t="shared" si="46"/>
        <v>film &amp; video</v>
      </c>
      <c r="T474" t="str">
        <f t="shared" si="47"/>
        <v>animation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8">
        <v>30000</v>
      </c>
      <c r="E475" s="8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2">
        <f t="shared" si="44"/>
        <v>41869.489803240736</v>
      </c>
      <c r="L475" s="12">
        <f t="shared" si="45"/>
        <v>41899.489803240736</v>
      </c>
      <c r="M475" t="b">
        <v>0</v>
      </c>
      <c r="N475">
        <v>14</v>
      </c>
      <c r="O475" t="b">
        <v>0</v>
      </c>
      <c r="P475" t="s">
        <v>8270</v>
      </c>
      <c r="Q475" s="6">
        <f t="shared" si="42"/>
        <v>2.87E-2</v>
      </c>
      <c r="R475" s="8">
        <f t="shared" si="43"/>
        <v>61.5</v>
      </c>
      <c r="S475" t="str">
        <f t="shared" si="46"/>
        <v>film &amp; video</v>
      </c>
      <c r="T475" t="str">
        <f t="shared" si="47"/>
        <v>animation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8">
        <v>3300</v>
      </c>
      <c r="E476" s="8">
        <v>1</v>
      </c>
      <c r="F476" s="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2">
        <f t="shared" si="44"/>
        <v>42753.120706018519</v>
      </c>
      <c r="L476" s="12">
        <f t="shared" si="45"/>
        <v>42783.120706018519</v>
      </c>
      <c r="M476" t="b">
        <v>0</v>
      </c>
      <c r="N476">
        <v>1</v>
      </c>
      <c r="O476" t="b">
        <v>0</v>
      </c>
      <c r="P476" t="s">
        <v>8270</v>
      </c>
      <c r="Q476" s="6">
        <f t="shared" si="42"/>
        <v>3.0303030303030303E-4</v>
      </c>
      <c r="R476" s="8">
        <f t="shared" si="43"/>
        <v>1</v>
      </c>
      <c r="S476" t="str">
        <f t="shared" si="46"/>
        <v>film &amp; video</v>
      </c>
      <c r="T476" t="str">
        <f t="shared" si="47"/>
        <v>animation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8">
        <v>2000</v>
      </c>
      <c r="E477" s="8">
        <v>0</v>
      </c>
      <c r="F477" s="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2">
        <f t="shared" si="44"/>
        <v>42099.877812500003</v>
      </c>
      <c r="L477" s="12">
        <f t="shared" si="45"/>
        <v>42129.877812500003</v>
      </c>
      <c r="M477" t="b">
        <v>0</v>
      </c>
      <c r="N477">
        <v>0</v>
      </c>
      <c r="O477" t="b">
        <v>0</v>
      </c>
      <c r="P477" t="s">
        <v>8270</v>
      </c>
      <c r="Q477" s="6">
        <f t="shared" si="42"/>
        <v>0</v>
      </c>
      <c r="R477" s="8" t="str">
        <f t="shared" si="43"/>
        <v>-</v>
      </c>
      <c r="S477" t="str">
        <f t="shared" si="46"/>
        <v>film &amp; video</v>
      </c>
      <c r="T477" t="str">
        <f t="shared" si="47"/>
        <v>animation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8">
        <v>220000</v>
      </c>
      <c r="E478" s="8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2">
        <f t="shared" si="44"/>
        <v>41757.76667824074</v>
      </c>
      <c r="L478" s="12">
        <f t="shared" si="45"/>
        <v>41792.957638888889</v>
      </c>
      <c r="M478" t="b">
        <v>0</v>
      </c>
      <c r="N478">
        <v>124</v>
      </c>
      <c r="O478" t="b">
        <v>0</v>
      </c>
      <c r="P478" t="s">
        <v>8270</v>
      </c>
      <c r="Q478" s="6">
        <f t="shared" si="42"/>
        <v>2.2302681818181819E-2</v>
      </c>
      <c r="R478" s="8">
        <f t="shared" si="43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8">
        <v>1500</v>
      </c>
      <c r="E479" s="8">
        <v>0</v>
      </c>
      <c r="F479" s="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2">
        <f t="shared" si="44"/>
        <v>40987.626550925925</v>
      </c>
      <c r="L479" s="12">
        <f t="shared" si="45"/>
        <v>41047.626550925925</v>
      </c>
      <c r="M479" t="b">
        <v>0</v>
      </c>
      <c r="N479">
        <v>0</v>
      </c>
      <c r="O479" t="b">
        <v>0</v>
      </c>
      <c r="P479" t="s">
        <v>8270</v>
      </c>
      <c r="Q479" s="6">
        <f t="shared" si="42"/>
        <v>0</v>
      </c>
      <c r="R479" s="8" t="str">
        <f t="shared" si="43"/>
        <v>-</v>
      </c>
      <c r="S479" t="str">
        <f t="shared" si="46"/>
        <v>film &amp; video</v>
      </c>
      <c r="T479" t="str">
        <f t="shared" si="47"/>
        <v>animation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8">
        <v>10000</v>
      </c>
      <c r="E480" s="8">
        <v>0</v>
      </c>
      <c r="F480" s="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2">
        <f t="shared" si="44"/>
        <v>42065.702650462961</v>
      </c>
      <c r="L480" s="12">
        <f t="shared" si="45"/>
        <v>42095.660983796297</v>
      </c>
      <c r="M480" t="b">
        <v>0</v>
      </c>
      <c r="N480">
        <v>0</v>
      </c>
      <c r="O480" t="b">
        <v>0</v>
      </c>
      <c r="P480" t="s">
        <v>8270</v>
      </c>
      <c r="Q480" s="6">
        <f t="shared" si="42"/>
        <v>0</v>
      </c>
      <c r="R480" s="8" t="str">
        <f t="shared" si="43"/>
        <v>-</v>
      </c>
      <c r="S480" t="str">
        <f t="shared" si="46"/>
        <v>film &amp; video</v>
      </c>
      <c r="T480" t="str">
        <f t="shared" si="47"/>
        <v>animation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8">
        <v>15000</v>
      </c>
      <c r="E481" s="8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2">
        <f t="shared" si="44"/>
        <v>41904.199479166666</v>
      </c>
      <c r="L481" s="12">
        <f t="shared" si="45"/>
        <v>41964.24114583333</v>
      </c>
      <c r="M481" t="b">
        <v>0</v>
      </c>
      <c r="N481">
        <v>55</v>
      </c>
      <c r="O481" t="b">
        <v>0</v>
      </c>
      <c r="P481" t="s">
        <v>8270</v>
      </c>
      <c r="Q481" s="6">
        <f t="shared" si="42"/>
        <v>0.3256</v>
      </c>
      <c r="R481" s="8">
        <f t="shared" si="43"/>
        <v>88.8</v>
      </c>
      <c r="S481" t="str">
        <f t="shared" si="46"/>
        <v>film &amp; video</v>
      </c>
      <c r="T481" t="str">
        <f t="shared" si="47"/>
        <v>animation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8">
        <v>40000</v>
      </c>
      <c r="E482" s="8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2">
        <f t="shared" si="44"/>
        <v>41465.29184027778</v>
      </c>
      <c r="L482" s="12">
        <f t="shared" si="45"/>
        <v>41495.29184027778</v>
      </c>
      <c r="M482" t="b">
        <v>0</v>
      </c>
      <c r="N482">
        <v>140</v>
      </c>
      <c r="O482" t="b">
        <v>0</v>
      </c>
      <c r="P482" t="s">
        <v>8270</v>
      </c>
      <c r="Q482" s="6">
        <f t="shared" si="42"/>
        <v>0.19409999999999999</v>
      </c>
      <c r="R482" s="8">
        <f t="shared" si="43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8">
        <v>30000</v>
      </c>
      <c r="E483" s="8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2">
        <f t="shared" si="44"/>
        <v>41162.46399305555</v>
      </c>
      <c r="L483" s="12">
        <f t="shared" si="45"/>
        <v>41192.46399305555</v>
      </c>
      <c r="M483" t="b">
        <v>0</v>
      </c>
      <c r="N483">
        <v>21</v>
      </c>
      <c r="O483" t="b">
        <v>0</v>
      </c>
      <c r="P483" t="s">
        <v>8270</v>
      </c>
      <c r="Q483" s="6">
        <f t="shared" si="42"/>
        <v>6.0999999999999999E-2</v>
      </c>
      <c r="R483" s="8">
        <f t="shared" si="43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8">
        <v>10000</v>
      </c>
      <c r="E484" s="8">
        <v>10</v>
      </c>
      <c r="F484" s="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2">
        <f t="shared" si="44"/>
        <v>42447.688541666663</v>
      </c>
      <c r="L484" s="12">
        <f t="shared" si="45"/>
        <v>42474.398611111108</v>
      </c>
      <c r="M484" t="b">
        <v>0</v>
      </c>
      <c r="N484">
        <v>1</v>
      </c>
      <c r="O484" t="b">
        <v>0</v>
      </c>
      <c r="P484" t="s">
        <v>8270</v>
      </c>
      <c r="Q484" s="6">
        <f t="shared" si="42"/>
        <v>1E-3</v>
      </c>
      <c r="R484" s="8">
        <f t="shared" si="43"/>
        <v>10</v>
      </c>
      <c r="S484" t="str">
        <f t="shared" si="46"/>
        <v>film &amp; video</v>
      </c>
      <c r="T484" t="str">
        <f t="shared" si="47"/>
        <v>animation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8">
        <v>15000</v>
      </c>
      <c r="E485" s="8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2">
        <f t="shared" si="44"/>
        <v>41242.989259259259</v>
      </c>
      <c r="L485" s="12">
        <f t="shared" si="45"/>
        <v>41302.989259259259</v>
      </c>
      <c r="M485" t="b">
        <v>0</v>
      </c>
      <c r="N485">
        <v>147</v>
      </c>
      <c r="O485" t="b">
        <v>0</v>
      </c>
      <c r="P485" t="s">
        <v>8270</v>
      </c>
      <c r="Q485" s="6">
        <f t="shared" si="42"/>
        <v>0.502</v>
      </c>
      <c r="R485" s="8">
        <f t="shared" si="43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8">
        <v>80000</v>
      </c>
      <c r="E486" s="8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2">
        <f t="shared" si="44"/>
        <v>42272.731157407405</v>
      </c>
      <c r="L486" s="12">
        <f t="shared" si="45"/>
        <v>42313.772824074076</v>
      </c>
      <c r="M486" t="b">
        <v>0</v>
      </c>
      <c r="N486">
        <v>11</v>
      </c>
      <c r="O486" t="b">
        <v>0</v>
      </c>
      <c r="P486" t="s">
        <v>8270</v>
      </c>
      <c r="Q486" s="6">
        <f t="shared" si="42"/>
        <v>1.8625E-3</v>
      </c>
      <c r="R486" s="8">
        <f t="shared" si="43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8">
        <v>37956</v>
      </c>
      <c r="E487" s="8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2">
        <f t="shared" si="44"/>
        <v>41381.297442129631</v>
      </c>
      <c r="L487" s="12">
        <f t="shared" si="45"/>
        <v>41411.297442129631</v>
      </c>
      <c r="M487" t="b">
        <v>0</v>
      </c>
      <c r="N487">
        <v>125</v>
      </c>
      <c r="O487" t="b">
        <v>0</v>
      </c>
      <c r="P487" t="s">
        <v>8270</v>
      </c>
      <c r="Q487" s="6">
        <f t="shared" si="42"/>
        <v>0.21906971229845085</v>
      </c>
      <c r="R487" s="8">
        <f t="shared" si="43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8">
        <v>550000</v>
      </c>
      <c r="E488" s="8">
        <v>50</v>
      </c>
      <c r="F488" s="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2">
        <f t="shared" si="44"/>
        <v>41761.734247685185</v>
      </c>
      <c r="L488" s="12">
        <f t="shared" si="45"/>
        <v>41791.734247685185</v>
      </c>
      <c r="M488" t="b">
        <v>0</v>
      </c>
      <c r="N488">
        <v>1</v>
      </c>
      <c r="O488" t="b">
        <v>0</v>
      </c>
      <c r="P488" t="s">
        <v>8270</v>
      </c>
      <c r="Q488" s="6">
        <f t="shared" si="42"/>
        <v>9.0909090909090904E-5</v>
      </c>
      <c r="R488" s="8">
        <f t="shared" si="43"/>
        <v>50</v>
      </c>
      <c r="S488" t="str">
        <f t="shared" si="46"/>
        <v>film &amp; video</v>
      </c>
      <c r="T488" t="str">
        <f t="shared" si="47"/>
        <v>animation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8">
        <v>50000</v>
      </c>
      <c r="E489" s="8">
        <v>0</v>
      </c>
      <c r="F489" s="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2">
        <f t="shared" si="44"/>
        <v>42669.386504629627</v>
      </c>
      <c r="L489" s="12">
        <f t="shared" si="45"/>
        <v>42729.428171296291</v>
      </c>
      <c r="M489" t="b">
        <v>0</v>
      </c>
      <c r="N489">
        <v>0</v>
      </c>
      <c r="O489" t="b">
        <v>0</v>
      </c>
      <c r="P489" t="s">
        <v>8270</v>
      </c>
      <c r="Q489" s="6">
        <f t="shared" si="42"/>
        <v>0</v>
      </c>
      <c r="R489" s="8" t="str">
        <f t="shared" si="43"/>
        <v>-</v>
      </c>
      <c r="S489" t="str">
        <f t="shared" si="46"/>
        <v>film &amp; video</v>
      </c>
      <c r="T489" t="str">
        <f t="shared" si="47"/>
        <v>animation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8">
        <v>12000</v>
      </c>
      <c r="E490" s="8">
        <v>0</v>
      </c>
      <c r="F490" s="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2">
        <f t="shared" si="44"/>
        <v>42713.84606481481</v>
      </c>
      <c r="L490" s="12">
        <f t="shared" si="45"/>
        <v>42743.84606481481</v>
      </c>
      <c r="M490" t="b">
        <v>0</v>
      </c>
      <c r="N490">
        <v>0</v>
      </c>
      <c r="O490" t="b">
        <v>0</v>
      </c>
      <c r="P490" t="s">
        <v>8270</v>
      </c>
      <c r="Q490" s="6">
        <f t="shared" si="42"/>
        <v>0</v>
      </c>
      <c r="R490" s="8" t="str">
        <f t="shared" si="43"/>
        <v>-</v>
      </c>
      <c r="S490" t="str">
        <f t="shared" si="46"/>
        <v>film &amp; video</v>
      </c>
      <c r="T490" t="str">
        <f t="shared" si="47"/>
        <v>animation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8">
        <v>74997</v>
      </c>
      <c r="E491" s="8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2">
        <f t="shared" si="44"/>
        <v>40882.273333333331</v>
      </c>
      <c r="L491" s="12">
        <f t="shared" si="45"/>
        <v>40913.272916666661</v>
      </c>
      <c r="M491" t="b">
        <v>0</v>
      </c>
      <c r="N491">
        <v>3</v>
      </c>
      <c r="O491" t="b">
        <v>0</v>
      </c>
      <c r="P491" t="s">
        <v>8270</v>
      </c>
      <c r="Q491" s="6">
        <f t="shared" si="42"/>
        <v>2.8667813379201833E-3</v>
      </c>
      <c r="R491" s="8">
        <f t="shared" si="43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8">
        <v>1000</v>
      </c>
      <c r="E492" s="8">
        <v>0</v>
      </c>
      <c r="F492" s="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2">
        <f t="shared" si="44"/>
        <v>41113.760243055549</v>
      </c>
      <c r="L492" s="12">
        <f t="shared" si="45"/>
        <v>41143.760243055549</v>
      </c>
      <c r="M492" t="b">
        <v>0</v>
      </c>
      <c r="N492">
        <v>0</v>
      </c>
      <c r="O492" t="b">
        <v>0</v>
      </c>
      <c r="P492" t="s">
        <v>8270</v>
      </c>
      <c r="Q492" s="6">
        <f t="shared" si="42"/>
        <v>0</v>
      </c>
      <c r="R492" s="8" t="str">
        <f t="shared" si="43"/>
        <v>-</v>
      </c>
      <c r="S492" t="str">
        <f t="shared" si="46"/>
        <v>film &amp; video</v>
      </c>
      <c r="T492" t="str">
        <f t="shared" si="47"/>
        <v>animation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8">
        <v>10000</v>
      </c>
      <c r="E493" s="8">
        <v>0</v>
      </c>
      <c r="F493" s="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2">
        <f t="shared" si="44"/>
        <v>42366.774293981478</v>
      </c>
      <c r="L493" s="12">
        <f t="shared" si="45"/>
        <v>42396.774293981478</v>
      </c>
      <c r="M493" t="b">
        <v>0</v>
      </c>
      <c r="N493">
        <v>0</v>
      </c>
      <c r="O493" t="b">
        <v>0</v>
      </c>
      <c r="P493" t="s">
        <v>8270</v>
      </c>
      <c r="Q493" s="6">
        <f t="shared" si="42"/>
        <v>0</v>
      </c>
      <c r="R493" s="8" t="str">
        <f t="shared" si="43"/>
        <v>-</v>
      </c>
      <c r="S493" t="str">
        <f t="shared" si="46"/>
        <v>film &amp; video</v>
      </c>
      <c r="T493" t="str">
        <f t="shared" si="47"/>
        <v>animation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8">
        <v>10000000</v>
      </c>
      <c r="E494" s="8">
        <v>0</v>
      </c>
      <c r="F494" s="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2">
        <f t="shared" si="44"/>
        <v>42595.826736111114</v>
      </c>
      <c r="L494" s="12">
        <f t="shared" si="45"/>
        <v>42655.826736111114</v>
      </c>
      <c r="M494" t="b">
        <v>0</v>
      </c>
      <c r="N494">
        <v>0</v>
      </c>
      <c r="O494" t="b">
        <v>0</v>
      </c>
      <c r="P494" t="s">
        <v>8270</v>
      </c>
      <c r="Q494" s="6">
        <f t="shared" si="42"/>
        <v>0</v>
      </c>
      <c r="R494" s="8" t="str">
        <f t="shared" si="43"/>
        <v>-</v>
      </c>
      <c r="S494" t="str">
        <f t="shared" si="46"/>
        <v>film &amp; video</v>
      </c>
      <c r="T494" t="str">
        <f t="shared" si="47"/>
        <v>animation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8">
        <v>30000</v>
      </c>
      <c r="E495" s="8">
        <v>0</v>
      </c>
      <c r="F495" s="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2">
        <f t="shared" si="44"/>
        <v>42114.517800925925</v>
      </c>
      <c r="L495" s="12">
        <f t="shared" si="45"/>
        <v>42144.517800925925</v>
      </c>
      <c r="M495" t="b">
        <v>0</v>
      </c>
      <c r="N495">
        <v>0</v>
      </c>
      <c r="O495" t="b">
        <v>0</v>
      </c>
      <c r="P495" t="s">
        <v>8270</v>
      </c>
      <c r="Q495" s="6">
        <f t="shared" si="42"/>
        <v>0</v>
      </c>
      <c r="R495" s="8" t="str">
        <f t="shared" si="43"/>
        <v>-</v>
      </c>
      <c r="S495" t="str">
        <f t="shared" si="46"/>
        <v>film &amp; video</v>
      </c>
      <c r="T495" t="str">
        <f t="shared" si="47"/>
        <v>animation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8">
        <v>20000</v>
      </c>
      <c r="E496" s="8">
        <v>31</v>
      </c>
      <c r="F496" s="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2">
        <f t="shared" si="44"/>
        <v>41799.62228009259</v>
      </c>
      <c r="L496" s="12">
        <f t="shared" si="45"/>
        <v>41822.916666666664</v>
      </c>
      <c r="M496" t="b">
        <v>0</v>
      </c>
      <c r="N496">
        <v>3</v>
      </c>
      <c r="O496" t="b">
        <v>0</v>
      </c>
      <c r="P496" t="s">
        <v>8270</v>
      </c>
      <c r="Q496" s="6">
        <f t="shared" si="42"/>
        <v>1.5499999999999999E-3</v>
      </c>
      <c r="R496" s="8">
        <f t="shared" si="43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8">
        <v>7000</v>
      </c>
      <c r="E497" s="8">
        <v>0</v>
      </c>
      <c r="F497" s="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2">
        <f t="shared" si="44"/>
        <v>42171.619270833333</v>
      </c>
      <c r="L497" s="12">
        <f t="shared" si="45"/>
        <v>42201.619270833333</v>
      </c>
      <c r="M497" t="b">
        <v>0</v>
      </c>
      <c r="N497">
        <v>0</v>
      </c>
      <c r="O497" t="b">
        <v>0</v>
      </c>
      <c r="P497" t="s">
        <v>8270</v>
      </c>
      <c r="Q497" s="6">
        <f t="shared" si="42"/>
        <v>0</v>
      </c>
      <c r="R497" s="8" t="str">
        <f t="shared" si="43"/>
        <v>-</v>
      </c>
      <c r="S497" t="str">
        <f t="shared" si="46"/>
        <v>film &amp; video</v>
      </c>
      <c r="T497" t="str">
        <f t="shared" si="47"/>
        <v>animation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8">
        <v>60000</v>
      </c>
      <c r="E498" s="8">
        <v>1</v>
      </c>
      <c r="F498" s="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2">
        <f t="shared" si="44"/>
        <v>41620.723078703704</v>
      </c>
      <c r="L498" s="12">
        <f t="shared" si="45"/>
        <v>41680.723078703704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42"/>
        <v>1.6666666666666667E-5</v>
      </c>
      <c r="R498" s="8">
        <f t="shared" si="43"/>
        <v>1</v>
      </c>
      <c r="S498" t="str">
        <f t="shared" si="46"/>
        <v>film &amp; video</v>
      </c>
      <c r="T498" t="str">
        <f t="shared" si="47"/>
        <v>animation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8">
        <v>4480</v>
      </c>
      <c r="E499" s="8">
        <v>30</v>
      </c>
      <c r="F499" s="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2">
        <f t="shared" si="44"/>
        <v>41944.829456018517</v>
      </c>
      <c r="L499" s="12">
        <f t="shared" si="45"/>
        <v>41997.999999999993</v>
      </c>
      <c r="M499" t="b">
        <v>0</v>
      </c>
      <c r="N499">
        <v>3</v>
      </c>
      <c r="O499" t="b">
        <v>0</v>
      </c>
      <c r="P499" t="s">
        <v>8270</v>
      </c>
      <c r="Q499" s="6">
        <f t="shared" si="42"/>
        <v>6.6964285714285711E-3</v>
      </c>
      <c r="R499" s="8">
        <f t="shared" si="43"/>
        <v>10</v>
      </c>
      <c r="S499" t="str">
        <f t="shared" si="46"/>
        <v>film &amp; video</v>
      </c>
      <c r="T499" t="str">
        <f t="shared" si="47"/>
        <v>animation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8">
        <v>65108</v>
      </c>
      <c r="E500" s="8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2">
        <f t="shared" si="44"/>
        <v>40858.553807870368</v>
      </c>
      <c r="L500" s="12">
        <f t="shared" si="45"/>
        <v>40900.553807870368</v>
      </c>
      <c r="M500" t="b">
        <v>0</v>
      </c>
      <c r="N500">
        <v>22</v>
      </c>
      <c r="O500" t="b">
        <v>0</v>
      </c>
      <c r="P500" t="s">
        <v>8270</v>
      </c>
      <c r="Q500" s="6">
        <f t="shared" si="42"/>
        <v>4.5985132395404561E-2</v>
      </c>
      <c r="R500" s="8">
        <f t="shared" si="43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8">
        <v>20000</v>
      </c>
      <c r="E501" s="8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2">
        <f t="shared" si="44"/>
        <v>40043.687129629623</v>
      </c>
      <c r="L501" s="12">
        <f t="shared" si="45"/>
        <v>40098.665972222218</v>
      </c>
      <c r="M501" t="b">
        <v>0</v>
      </c>
      <c r="N501">
        <v>26</v>
      </c>
      <c r="O501" t="b">
        <v>0</v>
      </c>
      <c r="P501" t="s">
        <v>8270</v>
      </c>
      <c r="Q501" s="6">
        <f t="shared" si="42"/>
        <v>9.5500000000000002E-2</v>
      </c>
      <c r="R501" s="8">
        <f t="shared" si="43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8">
        <v>6500</v>
      </c>
      <c r="E502" s="8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2">
        <f t="shared" si="44"/>
        <v>40247.677673611106</v>
      </c>
      <c r="L502" s="12">
        <f t="shared" si="45"/>
        <v>40306.719444444439</v>
      </c>
      <c r="M502" t="b">
        <v>0</v>
      </c>
      <c r="N502">
        <v>4</v>
      </c>
      <c r="O502" t="b">
        <v>0</v>
      </c>
      <c r="P502" t="s">
        <v>8270</v>
      </c>
      <c r="Q502" s="6">
        <f t="shared" si="42"/>
        <v>3.307692307692308E-2</v>
      </c>
      <c r="R502" s="8">
        <f t="shared" si="43"/>
        <v>53.75</v>
      </c>
      <c r="S502" t="str">
        <f t="shared" si="46"/>
        <v>film &amp; video</v>
      </c>
      <c r="T502" t="str">
        <f t="shared" si="47"/>
        <v>animation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8">
        <v>10000</v>
      </c>
      <c r="E503" s="8">
        <v>0</v>
      </c>
      <c r="F503" s="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2">
        <f t="shared" si="44"/>
        <v>40703.026053240741</v>
      </c>
      <c r="L503" s="12">
        <f t="shared" si="45"/>
        <v>40733.026053240741</v>
      </c>
      <c r="M503" t="b">
        <v>0</v>
      </c>
      <c r="N503">
        <v>0</v>
      </c>
      <c r="O503" t="b">
        <v>0</v>
      </c>
      <c r="P503" t="s">
        <v>8270</v>
      </c>
      <c r="Q503" s="6">
        <f t="shared" si="42"/>
        <v>0</v>
      </c>
      <c r="R503" s="8" t="str">
        <f t="shared" si="43"/>
        <v>-</v>
      </c>
      <c r="S503" t="str">
        <f t="shared" si="46"/>
        <v>film &amp; video</v>
      </c>
      <c r="T503" t="str">
        <f t="shared" si="47"/>
        <v>animation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8">
        <v>20000</v>
      </c>
      <c r="E504" s="8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2">
        <f t="shared" si="44"/>
        <v>40956.345196759255</v>
      </c>
      <c r="L504" s="12">
        <f t="shared" si="45"/>
        <v>40986.303530092591</v>
      </c>
      <c r="M504" t="b">
        <v>0</v>
      </c>
      <c r="N504">
        <v>4</v>
      </c>
      <c r="O504" t="b">
        <v>0</v>
      </c>
      <c r="P504" t="s">
        <v>8270</v>
      </c>
      <c r="Q504" s="6">
        <f t="shared" si="42"/>
        <v>1.15E-2</v>
      </c>
      <c r="R504" s="8">
        <f t="shared" si="43"/>
        <v>57.5</v>
      </c>
      <c r="S504" t="str">
        <f t="shared" si="46"/>
        <v>film &amp; video</v>
      </c>
      <c r="T504" t="str">
        <f t="shared" si="47"/>
        <v>animation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8">
        <v>6500</v>
      </c>
      <c r="E505" s="8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2">
        <f t="shared" si="44"/>
        <v>41991.318321759252</v>
      </c>
      <c r="L505" s="12">
        <f t="shared" si="45"/>
        <v>42021.318321759252</v>
      </c>
      <c r="M505" t="b">
        <v>0</v>
      </c>
      <c r="N505">
        <v>9</v>
      </c>
      <c r="O505" t="b">
        <v>0</v>
      </c>
      <c r="P505" t="s">
        <v>8270</v>
      </c>
      <c r="Q505" s="6">
        <f t="shared" si="42"/>
        <v>1.7538461538461537E-2</v>
      </c>
      <c r="R505" s="8">
        <f t="shared" si="43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8">
        <v>24500</v>
      </c>
      <c r="E506" s="8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2">
        <f t="shared" si="44"/>
        <v>40949.775312499994</v>
      </c>
      <c r="L506" s="12">
        <f t="shared" si="45"/>
        <v>41009.73364583333</v>
      </c>
      <c r="M506" t="b">
        <v>0</v>
      </c>
      <c r="N506">
        <v>5</v>
      </c>
      <c r="O506" t="b">
        <v>0</v>
      </c>
      <c r="P506" t="s">
        <v>8270</v>
      </c>
      <c r="Q506" s="6">
        <f t="shared" si="42"/>
        <v>1.3673469387755101E-2</v>
      </c>
      <c r="R506" s="8">
        <f t="shared" si="43"/>
        <v>67</v>
      </c>
      <c r="S506" t="str">
        <f t="shared" si="46"/>
        <v>film &amp; video</v>
      </c>
      <c r="T506" t="str">
        <f t="shared" si="47"/>
        <v>animation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8">
        <v>12000</v>
      </c>
      <c r="E507" s="8">
        <v>52</v>
      </c>
      <c r="F507" s="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2">
        <f t="shared" si="44"/>
        <v>42317.889884259253</v>
      </c>
      <c r="L507" s="12">
        <f t="shared" si="45"/>
        <v>42362.889884259253</v>
      </c>
      <c r="M507" t="b">
        <v>0</v>
      </c>
      <c r="N507">
        <v>14</v>
      </c>
      <c r="O507" t="b">
        <v>0</v>
      </c>
      <c r="P507" t="s">
        <v>8270</v>
      </c>
      <c r="Q507" s="6">
        <f t="shared" si="42"/>
        <v>4.3333333333333331E-3</v>
      </c>
      <c r="R507" s="8">
        <f t="shared" si="43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8">
        <v>200000</v>
      </c>
      <c r="E508" s="8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2">
        <f t="shared" si="44"/>
        <v>41466.343981481477</v>
      </c>
      <c r="L508" s="12">
        <f t="shared" si="45"/>
        <v>41496.343981481477</v>
      </c>
      <c r="M508" t="b">
        <v>0</v>
      </c>
      <c r="N508">
        <v>1</v>
      </c>
      <c r="O508" t="b">
        <v>0</v>
      </c>
      <c r="P508" t="s">
        <v>8270</v>
      </c>
      <c r="Q508" s="6">
        <f t="shared" si="42"/>
        <v>1.25E-3</v>
      </c>
      <c r="R508" s="8">
        <f t="shared" si="43"/>
        <v>250</v>
      </c>
      <c r="S508" t="str">
        <f t="shared" si="46"/>
        <v>film &amp; video</v>
      </c>
      <c r="T508" t="str">
        <f t="shared" si="47"/>
        <v>animation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8">
        <v>20000</v>
      </c>
      <c r="E509" s="8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2">
        <f t="shared" si="44"/>
        <v>41156.750659722216</v>
      </c>
      <c r="L509" s="12">
        <f t="shared" si="45"/>
        <v>41201.750659722216</v>
      </c>
      <c r="M509" t="b">
        <v>0</v>
      </c>
      <c r="N509">
        <v>10</v>
      </c>
      <c r="O509" t="b">
        <v>0</v>
      </c>
      <c r="P509" t="s">
        <v>8270</v>
      </c>
      <c r="Q509" s="6">
        <f t="shared" si="42"/>
        <v>3.2000000000000001E-2</v>
      </c>
      <c r="R509" s="8">
        <f t="shared" si="43"/>
        <v>64</v>
      </c>
      <c r="S509" t="str">
        <f t="shared" si="46"/>
        <v>film &amp; video</v>
      </c>
      <c r="T509" t="str">
        <f t="shared" si="47"/>
        <v>animation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8">
        <v>50000</v>
      </c>
      <c r="E510" s="8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2">
        <f t="shared" si="44"/>
        <v>40994.815983796296</v>
      </c>
      <c r="L510" s="12">
        <f t="shared" si="45"/>
        <v>41054.384722222218</v>
      </c>
      <c r="M510" t="b">
        <v>0</v>
      </c>
      <c r="N510">
        <v>3</v>
      </c>
      <c r="O510" t="b">
        <v>0</v>
      </c>
      <c r="P510" t="s">
        <v>8270</v>
      </c>
      <c r="Q510" s="6">
        <f t="shared" si="42"/>
        <v>8.0000000000000002E-3</v>
      </c>
      <c r="R510" s="8">
        <f t="shared" si="43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8">
        <v>5000</v>
      </c>
      <c r="E511" s="8">
        <v>10</v>
      </c>
      <c r="F511" s="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2">
        <f t="shared" si="44"/>
        <v>42153.423263888886</v>
      </c>
      <c r="L511" s="12">
        <f t="shared" si="45"/>
        <v>42183.423263888886</v>
      </c>
      <c r="M511" t="b">
        <v>0</v>
      </c>
      <c r="N511">
        <v>1</v>
      </c>
      <c r="O511" t="b">
        <v>0</v>
      </c>
      <c r="P511" t="s">
        <v>8270</v>
      </c>
      <c r="Q511" s="6">
        <f t="shared" si="42"/>
        <v>2E-3</v>
      </c>
      <c r="R511" s="8">
        <f t="shared" si="43"/>
        <v>10</v>
      </c>
      <c r="S511" t="str">
        <f t="shared" si="46"/>
        <v>film &amp; video</v>
      </c>
      <c r="T511" t="str">
        <f t="shared" si="47"/>
        <v>animation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8">
        <v>14000</v>
      </c>
      <c r="E512" s="8">
        <v>0</v>
      </c>
      <c r="F512" s="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2">
        <f t="shared" si="44"/>
        <v>42399.968043981477</v>
      </c>
      <c r="L512" s="12">
        <f t="shared" si="45"/>
        <v>42429.968043981477</v>
      </c>
      <c r="M512" t="b">
        <v>0</v>
      </c>
      <c r="N512">
        <v>0</v>
      </c>
      <c r="O512" t="b">
        <v>0</v>
      </c>
      <c r="P512" t="s">
        <v>8270</v>
      </c>
      <c r="Q512" s="6">
        <f t="shared" si="42"/>
        <v>0</v>
      </c>
      <c r="R512" s="8" t="str">
        <f t="shared" si="43"/>
        <v>-</v>
      </c>
      <c r="S512" t="str">
        <f t="shared" si="46"/>
        <v>film &amp; video</v>
      </c>
      <c r="T512" t="str">
        <f t="shared" si="47"/>
        <v>animation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8">
        <v>5000</v>
      </c>
      <c r="E513" s="8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2">
        <f t="shared" si="44"/>
        <v>41340.09469907407</v>
      </c>
      <c r="L513" s="12">
        <f t="shared" si="45"/>
        <v>41370.053032407406</v>
      </c>
      <c r="M513" t="b">
        <v>0</v>
      </c>
      <c r="N513">
        <v>5</v>
      </c>
      <c r="O513" t="b">
        <v>0</v>
      </c>
      <c r="P513" t="s">
        <v>8270</v>
      </c>
      <c r="Q513" s="6">
        <f t="shared" si="42"/>
        <v>0.03</v>
      </c>
      <c r="R513" s="8">
        <f t="shared" si="43"/>
        <v>30</v>
      </c>
      <c r="S513" t="str">
        <f t="shared" si="46"/>
        <v>film &amp; video</v>
      </c>
      <c r="T513" t="str">
        <f t="shared" si="47"/>
        <v>animation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8">
        <v>8000</v>
      </c>
      <c r="E514" s="8">
        <v>11</v>
      </c>
      <c r="F514" s="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2">
        <f t="shared" si="44"/>
        <v>42649.533877314818</v>
      </c>
      <c r="L514" s="12">
        <f t="shared" si="45"/>
        <v>42694.575543981475</v>
      </c>
      <c r="M514" t="b">
        <v>0</v>
      </c>
      <c r="N514">
        <v>2</v>
      </c>
      <c r="O514" t="b">
        <v>0</v>
      </c>
      <c r="P514" t="s">
        <v>8270</v>
      </c>
      <c r="Q514" s="6">
        <f t="shared" ref="Q514:Q577" si="48">E514/D514</f>
        <v>1.3749999999999999E-3</v>
      </c>
      <c r="R514" s="8">
        <f t="shared" ref="R514:R577" si="49">IF(E514=0,"-",E514/N514)</f>
        <v>5.5</v>
      </c>
      <c r="S514" t="str">
        <f t="shared" si="46"/>
        <v>film &amp; video</v>
      </c>
      <c r="T514" t="str">
        <f t="shared" si="47"/>
        <v>animation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8">
        <v>50000</v>
      </c>
      <c r="E515" s="8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2">
        <f t="shared" ref="K515:K578" si="50">(J515/86400)+25569+(-5/24)</f>
        <v>42552.445659722223</v>
      </c>
      <c r="L515" s="12">
        <f t="shared" ref="L515:L578" si="51">(I515/86400)+25569+(-5/24)</f>
        <v>42597.083333333336</v>
      </c>
      <c r="M515" t="b">
        <v>0</v>
      </c>
      <c r="N515">
        <v>68</v>
      </c>
      <c r="O515" t="b">
        <v>0</v>
      </c>
      <c r="P515" t="s">
        <v>8270</v>
      </c>
      <c r="Q515" s="6">
        <f t="shared" si="48"/>
        <v>0.13924</v>
      </c>
      <c r="R515" s="8">
        <f t="shared" si="49"/>
        <v>102.38235294117646</v>
      </c>
      <c r="S515" t="str">
        <f t="shared" ref="S515:S578" si="52">LEFT($P515, SEARCH("/",$P515,1)-1)</f>
        <v>film &amp; video</v>
      </c>
      <c r="T515" t="str">
        <f t="shared" ref="T515:T578" si="53">RIGHT($P515,LEN($P515) - SEARCH("/", $P515, 1))</f>
        <v>animation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8">
        <v>1500</v>
      </c>
      <c r="E516" s="8">
        <v>50</v>
      </c>
      <c r="F516" s="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2">
        <f t="shared" si="50"/>
        <v>41830.405636574069</v>
      </c>
      <c r="L516" s="12">
        <f t="shared" si="51"/>
        <v>41860.405636574069</v>
      </c>
      <c r="M516" t="b">
        <v>0</v>
      </c>
      <c r="N516">
        <v>3</v>
      </c>
      <c r="O516" t="b">
        <v>0</v>
      </c>
      <c r="P516" t="s">
        <v>8270</v>
      </c>
      <c r="Q516" s="6">
        <f t="shared" si="48"/>
        <v>3.3333333333333333E-2</v>
      </c>
      <c r="R516" s="8">
        <f t="shared" si="49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8">
        <v>97000</v>
      </c>
      <c r="E517" s="8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2">
        <f t="shared" si="50"/>
        <v>42327.282418981478</v>
      </c>
      <c r="L517" s="12">
        <f t="shared" si="51"/>
        <v>42367.282418981478</v>
      </c>
      <c r="M517" t="b">
        <v>0</v>
      </c>
      <c r="N517">
        <v>34</v>
      </c>
      <c r="O517" t="b">
        <v>0</v>
      </c>
      <c r="P517" t="s">
        <v>8270</v>
      </c>
      <c r="Q517" s="6">
        <f t="shared" si="48"/>
        <v>0.25413402061855672</v>
      </c>
      <c r="R517" s="8">
        <f t="shared" si="49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8">
        <v>5000</v>
      </c>
      <c r="E518" s="8">
        <v>0</v>
      </c>
      <c r="F518" s="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2">
        <f t="shared" si="50"/>
        <v>42091.570370370369</v>
      </c>
      <c r="L518" s="12">
        <f t="shared" si="51"/>
        <v>42151.570370370369</v>
      </c>
      <c r="M518" t="b">
        <v>0</v>
      </c>
      <c r="N518">
        <v>0</v>
      </c>
      <c r="O518" t="b">
        <v>0</v>
      </c>
      <c r="P518" t="s">
        <v>8270</v>
      </c>
      <c r="Q518" s="6">
        <f t="shared" si="48"/>
        <v>0</v>
      </c>
      <c r="R518" s="8" t="str">
        <f t="shared" si="49"/>
        <v>-</v>
      </c>
      <c r="S518" t="str">
        <f t="shared" si="52"/>
        <v>film &amp; video</v>
      </c>
      <c r="T518" t="str">
        <f t="shared" si="53"/>
        <v>animation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8">
        <v>15000</v>
      </c>
      <c r="E519" s="8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2">
        <f t="shared" si="50"/>
        <v>42738.406956018516</v>
      </c>
      <c r="L519" s="12">
        <f t="shared" si="51"/>
        <v>42768.406956018516</v>
      </c>
      <c r="M519" t="b">
        <v>0</v>
      </c>
      <c r="N519">
        <v>3</v>
      </c>
      <c r="O519" t="b">
        <v>0</v>
      </c>
      <c r="P519" t="s">
        <v>8270</v>
      </c>
      <c r="Q519" s="6">
        <f t="shared" si="48"/>
        <v>1.3666666666666667E-2</v>
      </c>
      <c r="R519" s="8">
        <f t="shared" si="49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8">
        <v>7175</v>
      </c>
      <c r="E520" s="8">
        <v>0</v>
      </c>
      <c r="F520" s="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2">
        <f t="shared" si="50"/>
        <v>42223.407685185179</v>
      </c>
      <c r="L520" s="12">
        <f t="shared" si="51"/>
        <v>42253.406944444439</v>
      </c>
      <c r="M520" t="b">
        <v>0</v>
      </c>
      <c r="N520">
        <v>0</v>
      </c>
      <c r="O520" t="b">
        <v>0</v>
      </c>
      <c r="P520" t="s">
        <v>8270</v>
      </c>
      <c r="Q520" s="6">
        <f t="shared" si="48"/>
        <v>0</v>
      </c>
      <c r="R520" s="8" t="str">
        <f t="shared" si="49"/>
        <v>-</v>
      </c>
      <c r="S520" t="str">
        <f t="shared" si="52"/>
        <v>film &amp; video</v>
      </c>
      <c r="T520" t="str">
        <f t="shared" si="53"/>
        <v>animation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8">
        <v>12001</v>
      </c>
      <c r="E521" s="8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2">
        <f t="shared" si="50"/>
        <v>41218.183113425919</v>
      </c>
      <c r="L521" s="12">
        <f t="shared" si="51"/>
        <v>41248.183113425919</v>
      </c>
      <c r="M521" t="b">
        <v>0</v>
      </c>
      <c r="N521">
        <v>70</v>
      </c>
      <c r="O521" t="b">
        <v>0</v>
      </c>
      <c r="P521" t="s">
        <v>8270</v>
      </c>
      <c r="Q521" s="6">
        <f t="shared" si="48"/>
        <v>0.22881426547787684</v>
      </c>
      <c r="R521" s="8">
        <f t="shared" si="49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8">
        <v>5000</v>
      </c>
      <c r="E522" s="8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2">
        <f t="shared" si="50"/>
        <v>42318.493761574071</v>
      </c>
      <c r="L522" s="12">
        <f t="shared" si="51"/>
        <v>42348.493761574071</v>
      </c>
      <c r="M522" t="b">
        <v>0</v>
      </c>
      <c r="N522">
        <v>34</v>
      </c>
      <c r="O522" t="b">
        <v>1</v>
      </c>
      <c r="P522" t="s">
        <v>8271</v>
      </c>
      <c r="Q522" s="6">
        <f t="shared" si="48"/>
        <v>1.0209999999999999</v>
      </c>
      <c r="R522" s="8">
        <f t="shared" si="49"/>
        <v>150.14705882352942</v>
      </c>
      <c r="S522" t="str">
        <f t="shared" si="52"/>
        <v>theater</v>
      </c>
      <c r="T522" t="str">
        <f t="shared" si="53"/>
        <v>plays</v>
      </c>
    </row>
    <row r="523" spans="1:20" ht="58" hidden="1" x14ac:dyDescent="0.35">
      <c r="A523">
        <v>521</v>
      </c>
      <c r="B523" s="3" t="s">
        <v>522</v>
      </c>
      <c r="C523" s="3" t="s">
        <v>4631</v>
      </c>
      <c r="D523" s="8">
        <v>5000</v>
      </c>
      <c r="E523" s="8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2">
        <f t="shared" si="50"/>
        <v>42645.884479166663</v>
      </c>
      <c r="L523" s="12">
        <f t="shared" si="51"/>
        <v>42674.999305555553</v>
      </c>
      <c r="M523" t="b">
        <v>0</v>
      </c>
      <c r="N523">
        <v>56</v>
      </c>
      <c r="O523" t="b">
        <v>1</v>
      </c>
      <c r="P523" t="s">
        <v>8271</v>
      </c>
      <c r="Q523" s="6">
        <f t="shared" si="48"/>
        <v>1.0464</v>
      </c>
      <c r="R523" s="8">
        <f t="shared" si="49"/>
        <v>93.428571428571431</v>
      </c>
      <c r="S523" t="str">
        <f t="shared" si="52"/>
        <v>theater</v>
      </c>
      <c r="T523" t="str">
        <f t="shared" si="53"/>
        <v>plays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8">
        <v>3000</v>
      </c>
      <c r="E524" s="8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2">
        <f t="shared" si="50"/>
        <v>42429.832465277774</v>
      </c>
      <c r="L524" s="12">
        <f t="shared" si="51"/>
        <v>42449.790798611109</v>
      </c>
      <c r="M524" t="b">
        <v>0</v>
      </c>
      <c r="N524">
        <v>31</v>
      </c>
      <c r="O524" t="b">
        <v>1</v>
      </c>
      <c r="P524" t="s">
        <v>8271</v>
      </c>
      <c r="Q524" s="6">
        <f t="shared" si="48"/>
        <v>1.1466666666666667</v>
      </c>
      <c r="R524" s="8">
        <f t="shared" si="49"/>
        <v>110.96774193548387</v>
      </c>
      <c r="S524" t="str">
        <f t="shared" si="52"/>
        <v>theater</v>
      </c>
      <c r="T524" t="str">
        <f t="shared" si="53"/>
        <v>plays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8">
        <v>5000</v>
      </c>
      <c r="E525" s="8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2">
        <f t="shared" si="50"/>
        <v>42237.924490740734</v>
      </c>
      <c r="L525" s="12">
        <f t="shared" si="51"/>
        <v>42267.924490740734</v>
      </c>
      <c r="M525" t="b">
        <v>0</v>
      </c>
      <c r="N525">
        <v>84</v>
      </c>
      <c r="O525" t="b">
        <v>1</v>
      </c>
      <c r="P525" t="s">
        <v>8271</v>
      </c>
      <c r="Q525" s="6">
        <f t="shared" si="48"/>
        <v>1.206</v>
      </c>
      <c r="R525" s="8">
        <f t="shared" si="49"/>
        <v>71.785714285714292</v>
      </c>
      <c r="S525" t="str">
        <f t="shared" si="52"/>
        <v>theater</v>
      </c>
      <c r="T525" t="str">
        <f t="shared" si="53"/>
        <v>plays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8">
        <v>3500</v>
      </c>
      <c r="E526" s="8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2">
        <f t="shared" si="50"/>
        <v>42492.508900462963</v>
      </c>
      <c r="L526" s="12">
        <f t="shared" si="51"/>
        <v>42522.508900462963</v>
      </c>
      <c r="M526" t="b">
        <v>0</v>
      </c>
      <c r="N526">
        <v>130</v>
      </c>
      <c r="O526" t="b">
        <v>1</v>
      </c>
      <c r="P526" t="s">
        <v>8271</v>
      </c>
      <c r="Q526" s="6">
        <f t="shared" si="48"/>
        <v>1.0867285714285715</v>
      </c>
      <c r="R526" s="8">
        <f t="shared" si="49"/>
        <v>29.258076923076924</v>
      </c>
      <c r="S526" t="str">
        <f t="shared" si="52"/>
        <v>theater</v>
      </c>
      <c r="T526" t="str">
        <f t="shared" si="53"/>
        <v>plays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8">
        <v>12000</v>
      </c>
      <c r="E527" s="8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2">
        <f t="shared" si="50"/>
        <v>41850.192604166667</v>
      </c>
      <c r="L527" s="12">
        <f t="shared" si="51"/>
        <v>41895.192604166667</v>
      </c>
      <c r="M527" t="b">
        <v>0</v>
      </c>
      <c r="N527">
        <v>12</v>
      </c>
      <c r="O527" t="b">
        <v>1</v>
      </c>
      <c r="P527" t="s">
        <v>8271</v>
      </c>
      <c r="Q527" s="6">
        <f t="shared" si="48"/>
        <v>1</v>
      </c>
      <c r="R527" s="8">
        <f t="shared" si="49"/>
        <v>1000</v>
      </c>
      <c r="S527" t="str">
        <f t="shared" si="52"/>
        <v>theater</v>
      </c>
      <c r="T527" t="str">
        <f t="shared" si="53"/>
        <v>plays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8">
        <v>1500</v>
      </c>
      <c r="E528" s="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2">
        <f t="shared" si="50"/>
        <v>42192.383611111109</v>
      </c>
      <c r="L528" s="12">
        <f t="shared" si="51"/>
        <v>42223.499999999993</v>
      </c>
      <c r="M528" t="b">
        <v>0</v>
      </c>
      <c r="N528">
        <v>23</v>
      </c>
      <c r="O528" t="b">
        <v>1</v>
      </c>
      <c r="P528" t="s">
        <v>8271</v>
      </c>
      <c r="Q528" s="6">
        <f t="shared" si="48"/>
        <v>1.1399999999999999</v>
      </c>
      <c r="R528" s="8">
        <f t="shared" si="49"/>
        <v>74.347826086956516</v>
      </c>
      <c r="S528" t="str">
        <f t="shared" si="52"/>
        <v>theater</v>
      </c>
      <c r="T528" t="str">
        <f t="shared" si="53"/>
        <v>plays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8">
        <v>10000</v>
      </c>
      <c r="E529" s="8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2">
        <f t="shared" si="50"/>
        <v>42752.997291666667</v>
      </c>
      <c r="L529" s="12">
        <f t="shared" si="51"/>
        <v>42783.461805555555</v>
      </c>
      <c r="M529" t="b">
        <v>0</v>
      </c>
      <c r="N529">
        <v>158</v>
      </c>
      <c r="O529" t="b">
        <v>1</v>
      </c>
      <c r="P529" t="s">
        <v>8271</v>
      </c>
      <c r="Q529" s="6">
        <f t="shared" si="48"/>
        <v>1.0085</v>
      </c>
      <c r="R529" s="8">
        <f t="shared" si="49"/>
        <v>63.829113924050631</v>
      </c>
      <c r="S529" t="str">
        <f t="shared" si="52"/>
        <v>theater</v>
      </c>
      <c r="T529" t="str">
        <f t="shared" si="53"/>
        <v>plays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8">
        <v>1150</v>
      </c>
      <c r="E530" s="8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2">
        <f t="shared" si="50"/>
        <v>42155.71188657407</v>
      </c>
      <c r="L530" s="12">
        <f t="shared" si="51"/>
        <v>42176.680555555555</v>
      </c>
      <c r="M530" t="b">
        <v>0</v>
      </c>
      <c r="N530">
        <v>30</v>
      </c>
      <c r="O530" t="b">
        <v>1</v>
      </c>
      <c r="P530" t="s">
        <v>8271</v>
      </c>
      <c r="Q530" s="6">
        <f t="shared" si="48"/>
        <v>1.1565217391304348</v>
      </c>
      <c r="R530" s="8">
        <f t="shared" si="49"/>
        <v>44.333333333333336</v>
      </c>
      <c r="S530" t="str">
        <f t="shared" si="52"/>
        <v>theater</v>
      </c>
      <c r="T530" t="str">
        <f t="shared" si="53"/>
        <v>plays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8">
        <v>1200</v>
      </c>
      <c r="E531" s="8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2">
        <f t="shared" si="50"/>
        <v>42724.822847222218</v>
      </c>
      <c r="L531" s="12">
        <f t="shared" si="51"/>
        <v>42745.999999999993</v>
      </c>
      <c r="M531" t="b">
        <v>0</v>
      </c>
      <c r="N531">
        <v>18</v>
      </c>
      <c r="O531" t="b">
        <v>1</v>
      </c>
      <c r="P531" t="s">
        <v>8271</v>
      </c>
      <c r="Q531" s="6">
        <f t="shared" si="48"/>
        <v>1.3041666666666667</v>
      </c>
      <c r="R531" s="8">
        <f t="shared" si="49"/>
        <v>86.944444444444443</v>
      </c>
      <c r="S531" t="str">
        <f t="shared" si="52"/>
        <v>theater</v>
      </c>
      <c r="T531" t="str">
        <f t="shared" si="53"/>
        <v>plays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8">
        <v>3405</v>
      </c>
      <c r="E532" s="8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2">
        <f t="shared" si="50"/>
        <v>42157.382731481477</v>
      </c>
      <c r="L532" s="12">
        <f t="shared" si="51"/>
        <v>42178.874999999993</v>
      </c>
      <c r="M532" t="b">
        <v>0</v>
      </c>
      <c r="N532">
        <v>29</v>
      </c>
      <c r="O532" t="b">
        <v>1</v>
      </c>
      <c r="P532" t="s">
        <v>8271</v>
      </c>
      <c r="Q532" s="6">
        <f t="shared" si="48"/>
        <v>1.0778267254038179</v>
      </c>
      <c r="R532" s="8">
        <f t="shared" si="49"/>
        <v>126.55172413793103</v>
      </c>
      <c r="S532" t="str">
        <f t="shared" si="52"/>
        <v>theater</v>
      </c>
      <c r="T532" t="str">
        <f t="shared" si="53"/>
        <v>plays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8">
        <v>4000</v>
      </c>
      <c r="E533" s="8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2">
        <f t="shared" si="50"/>
        <v>42675.856817129628</v>
      </c>
      <c r="L533" s="12">
        <f t="shared" si="51"/>
        <v>42721.082638888889</v>
      </c>
      <c r="M533" t="b">
        <v>0</v>
      </c>
      <c r="N533">
        <v>31</v>
      </c>
      <c r="O533" t="b">
        <v>1</v>
      </c>
      <c r="P533" t="s">
        <v>8271</v>
      </c>
      <c r="Q533" s="6">
        <f t="shared" si="48"/>
        <v>1</v>
      </c>
      <c r="R533" s="8">
        <f t="shared" si="49"/>
        <v>129.03225806451613</v>
      </c>
      <c r="S533" t="str">
        <f t="shared" si="52"/>
        <v>theater</v>
      </c>
      <c r="T533" t="str">
        <f t="shared" si="53"/>
        <v>plays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8">
        <v>10000</v>
      </c>
      <c r="E534" s="8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2">
        <f t="shared" si="50"/>
        <v>42472.798703703702</v>
      </c>
      <c r="L534" s="12">
        <f t="shared" si="51"/>
        <v>42502.798703703702</v>
      </c>
      <c r="M534" t="b">
        <v>0</v>
      </c>
      <c r="N534">
        <v>173</v>
      </c>
      <c r="O534" t="b">
        <v>1</v>
      </c>
      <c r="P534" t="s">
        <v>8271</v>
      </c>
      <c r="Q534" s="6">
        <f t="shared" si="48"/>
        <v>1.2324999999999999</v>
      </c>
      <c r="R534" s="8">
        <f t="shared" si="49"/>
        <v>71.242774566473983</v>
      </c>
      <c r="S534" t="str">
        <f t="shared" si="52"/>
        <v>theater</v>
      </c>
      <c r="T534" t="str">
        <f t="shared" si="53"/>
        <v>plays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8">
        <v>2000</v>
      </c>
      <c r="E535" s="8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2">
        <f t="shared" si="50"/>
        <v>42482.226446759254</v>
      </c>
      <c r="L535" s="12">
        <f t="shared" si="51"/>
        <v>42506.226446759254</v>
      </c>
      <c r="M535" t="b">
        <v>0</v>
      </c>
      <c r="N535">
        <v>17</v>
      </c>
      <c r="O535" t="b">
        <v>1</v>
      </c>
      <c r="P535" t="s">
        <v>8271</v>
      </c>
      <c r="Q535" s="6">
        <f t="shared" si="48"/>
        <v>1.002</v>
      </c>
      <c r="R535" s="8">
        <f t="shared" si="49"/>
        <v>117.88235294117646</v>
      </c>
      <c r="S535" t="str">
        <f t="shared" si="52"/>
        <v>theater</v>
      </c>
      <c r="T535" t="str">
        <f t="shared" si="53"/>
        <v>plays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8">
        <v>15000</v>
      </c>
      <c r="E536" s="8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2">
        <f t="shared" si="50"/>
        <v>42270.602662037032</v>
      </c>
      <c r="L536" s="12">
        <f t="shared" si="51"/>
        <v>42309.749999999993</v>
      </c>
      <c r="M536" t="b">
        <v>0</v>
      </c>
      <c r="N536">
        <v>48</v>
      </c>
      <c r="O536" t="b">
        <v>1</v>
      </c>
      <c r="P536" t="s">
        <v>8271</v>
      </c>
      <c r="Q536" s="6">
        <f t="shared" si="48"/>
        <v>1.0466666666666666</v>
      </c>
      <c r="R536" s="8">
        <f t="shared" si="49"/>
        <v>327.08333333333331</v>
      </c>
      <c r="S536" t="str">
        <f t="shared" si="52"/>
        <v>theater</v>
      </c>
      <c r="T536" t="str">
        <f t="shared" si="53"/>
        <v>plays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8">
        <v>2000</v>
      </c>
      <c r="E537" s="8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2">
        <f t="shared" si="50"/>
        <v>42711.336863425924</v>
      </c>
      <c r="L537" s="12">
        <f t="shared" si="51"/>
        <v>42741.336863425924</v>
      </c>
      <c r="M537" t="b">
        <v>0</v>
      </c>
      <c r="N537">
        <v>59</v>
      </c>
      <c r="O537" t="b">
        <v>1</v>
      </c>
      <c r="P537" t="s">
        <v>8271</v>
      </c>
      <c r="Q537" s="6">
        <f t="shared" si="48"/>
        <v>1.0249999999999999</v>
      </c>
      <c r="R537" s="8">
        <f t="shared" si="49"/>
        <v>34.745762711864408</v>
      </c>
      <c r="S537" t="str">
        <f t="shared" si="52"/>
        <v>theater</v>
      </c>
      <c r="T537" t="str">
        <f t="shared" si="53"/>
        <v>plays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8">
        <v>3300</v>
      </c>
      <c r="E538" s="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2">
        <f t="shared" si="50"/>
        <v>42179.136655092589</v>
      </c>
      <c r="L538" s="12">
        <f t="shared" si="51"/>
        <v>42219.541666666664</v>
      </c>
      <c r="M538" t="b">
        <v>0</v>
      </c>
      <c r="N538">
        <v>39</v>
      </c>
      <c r="O538" t="b">
        <v>1</v>
      </c>
      <c r="P538" t="s">
        <v>8271</v>
      </c>
      <c r="Q538" s="6">
        <f t="shared" si="48"/>
        <v>1.1825757575757576</v>
      </c>
      <c r="R538" s="8">
        <f t="shared" si="49"/>
        <v>100.06410256410257</v>
      </c>
      <c r="S538" t="str">
        <f t="shared" si="52"/>
        <v>theater</v>
      </c>
      <c r="T538" t="str">
        <f t="shared" si="53"/>
        <v>plays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8">
        <v>2000</v>
      </c>
      <c r="E539" s="8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2">
        <f t="shared" si="50"/>
        <v>42282.560081018521</v>
      </c>
      <c r="L539" s="12">
        <f t="shared" si="51"/>
        <v>42312.601747685178</v>
      </c>
      <c r="M539" t="b">
        <v>0</v>
      </c>
      <c r="N539">
        <v>59</v>
      </c>
      <c r="O539" t="b">
        <v>1</v>
      </c>
      <c r="P539" t="s">
        <v>8271</v>
      </c>
      <c r="Q539" s="6">
        <f t="shared" si="48"/>
        <v>1.2050000000000001</v>
      </c>
      <c r="R539" s="8">
        <f t="shared" si="49"/>
        <v>40.847457627118644</v>
      </c>
      <c r="S539" t="str">
        <f t="shared" si="52"/>
        <v>theater</v>
      </c>
      <c r="T539" t="str">
        <f t="shared" si="53"/>
        <v>plays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8">
        <v>5000</v>
      </c>
      <c r="E540" s="8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2">
        <f t="shared" si="50"/>
        <v>42473.586377314808</v>
      </c>
      <c r="L540" s="12">
        <f t="shared" si="51"/>
        <v>42503.586377314808</v>
      </c>
      <c r="M540" t="b">
        <v>0</v>
      </c>
      <c r="N540">
        <v>60</v>
      </c>
      <c r="O540" t="b">
        <v>1</v>
      </c>
      <c r="P540" t="s">
        <v>8271</v>
      </c>
      <c r="Q540" s="6">
        <f t="shared" si="48"/>
        <v>3.0242</v>
      </c>
      <c r="R540" s="8">
        <f t="shared" si="49"/>
        <v>252.01666666666668</v>
      </c>
      <c r="S540" t="str">
        <f t="shared" si="52"/>
        <v>theater</v>
      </c>
      <c r="T540" t="str">
        <f t="shared" si="53"/>
        <v>plays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8">
        <v>500</v>
      </c>
      <c r="E541" s="8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2">
        <f t="shared" si="50"/>
        <v>42534.841516203705</v>
      </c>
      <c r="L541" s="12">
        <f t="shared" si="51"/>
        <v>42555.841516203705</v>
      </c>
      <c r="M541" t="b">
        <v>0</v>
      </c>
      <c r="N541">
        <v>20</v>
      </c>
      <c r="O541" t="b">
        <v>1</v>
      </c>
      <c r="P541" t="s">
        <v>8271</v>
      </c>
      <c r="Q541" s="6">
        <f t="shared" si="48"/>
        <v>1.00644</v>
      </c>
      <c r="R541" s="8">
        <f t="shared" si="49"/>
        <v>25.161000000000001</v>
      </c>
      <c r="S541" t="str">
        <f t="shared" si="52"/>
        <v>theater</v>
      </c>
      <c r="T541" t="str">
        <f t="shared" si="53"/>
        <v>plays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8">
        <v>15000</v>
      </c>
      <c r="E542" s="8">
        <v>1</v>
      </c>
      <c r="F542" s="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2">
        <f t="shared" si="50"/>
        <v>42009.608865740738</v>
      </c>
      <c r="L542" s="12">
        <f t="shared" si="51"/>
        <v>42039.608865740738</v>
      </c>
      <c r="M542" t="b">
        <v>0</v>
      </c>
      <c r="N542">
        <v>1</v>
      </c>
      <c r="O542" t="b">
        <v>0</v>
      </c>
      <c r="P542" t="s">
        <v>8272</v>
      </c>
      <c r="Q542" s="6">
        <f t="shared" si="48"/>
        <v>6.666666666666667E-5</v>
      </c>
      <c r="R542" s="8">
        <f t="shared" si="49"/>
        <v>1</v>
      </c>
      <c r="S542" t="str">
        <f t="shared" si="52"/>
        <v>technology</v>
      </c>
      <c r="T542" t="str">
        <f t="shared" si="53"/>
        <v>web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8">
        <v>4500</v>
      </c>
      <c r="E543" s="8">
        <v>25</v>
      </c>
      <c r="F543" s="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2">
        <f t="shared" si="50"/>
        <v>42275.838356481479</v>
      </c>
      <c r="L543" s="12">
        <f t="shared" si="51"/>
        <v>42305.838356481479</v>
      </c>
      <c r="M543" t="b">
        <v>0</v>
      </c>
      <c r="N543">
        <v>1</v>
      </c>
      <c r="O543" t="b">
        <v>0</v>
      </c>
      <c r="P543" t="s">
        <v>8272</v>
      </c>
      <c r="Q543" s="6">
        <f t="shared" si="48"/>
        <v>5.5555555555555558E-3</v>
      </c>
      <c r="R543" s="8">
        <f t="shared" si="49"/>
        <v>25</v>
      </c>
      <c r="S543" t="str">
        <f t="shared" si="52"/>
        <v>technology</v>
      </c>
      <c r="T543" t="str">
        <f t="shared" si="53"/>
        <v>web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8">
        <v>250000</v>
      </c>
      <c r="E544" s="8">
        <v>1</v>
      </c>
      <c r="F544" s="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2">
        <f t="shared" si="50"/>
        <v>42433.529120370367</v>
      </c>
      <c r="L544" s="12">
        <f t="shared" si="51"/>
        <v>42493.487453703703</v>
      </c>
      <c r="M544" t="b">
        <v>0</v>
      </c>
      <c r="N544">
        <v>1</v>
      </c>
      <c r="O544" t="b">
        <v>0</v>
      </c>
      <c r="P544" t="s">
        <v>8272</v>
      </c>
      <c r="Q544" s="6">
        <f t="shared" si="48"/>
        <v>3.9999999999999998E-6</v>
      </c>
      <c r="R544" s="8">
        <f t="shared" si="49"/>
        <v>1</v>
      </c>
      <c r="S544" t="str">
        <f t="shared" si="52"/>
        <v>technology</v>
      </c>
      <c r="T544" t="str">
        <f t="shared" si="53"/>
        <v>web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8">
        <v>22000</v>
      </c>
      <c r="E545" s="8">
        <v>70</v>
      </c>
      <c r="F545" s="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2">
        <f t="shared" si="50"/>
        <v>41913.88381944444</v>
      </c>
      <c r="L545" s="12">
        <f t="shared" si="51"/>
        <v>41943.88381944444</v>
      </c>
      <c r="M545" t="b">
        <v>0</v>
      </c>
      <c r="N545">
        <v>2</v>
      </c>
      <c r="O545" t="b">
        <v>0</v>
      </c>
      <c r="P545" t="s">
        <v>8272</v>
      </c>
      <c r="Q545" s="6">
        <f t="shared" si="48"/>
        <v>3.1818181818181819E-3</v>
      </c>
      <c r="R545" s="8">
        <f t="shared" si="49"/>
        <v>35</v>
      </c>
      <c r="S545" t="str">
        <f t="shared" si="52"/>
        <v>technology</v>
      </c>
      <c r="T545" t="str">
        <f t="shared" si="53"/>
        <v>web</v>
      </c>
    </row>
    <row r="546" spans="1:20" ht="58" hidden="1" x14ac:dyDescent="0.35">
      <c r="A546">
        <v>544</v>
      </c>
      <c r="B546" s="3" t="s">
        <v>545</v>
      </c>
      <c r="C546" s="3" t="s">
        <v>4654</v>
      </c>
      <c r="D546" s="8">
        <v>500</v>
      </c>
      <c r="E546" s="8">
        <v>6</v>
      </c>
      <c r="F546" s="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2">
        <f t="shared" si="50"/>
        <v>42525.448611111111</v>
      </c>
      <c r="L546" s="12">
        <f t="shared" si="51"/>
        <v>42555.448611111111</v>
      </c>
      <c r="M546" t="b">
        <v>0</v>
      </c>
      <c r="N546">
        <v>2</v>
      </c>
      <c r="O546" t="b">
        <v>0</v>
      </c>
      <c r="P546" t="s">
        <v>8272</v>
      </c>
      <c r="Q546" s="6">
        <f t="shared" si="48"/>
        <v>1.2E-2</v>
      </c>
      <c r="R546" s="8">
        <f t="shared" si="49"/>
        <v>3</v>
      </c>
      <c r="S546" t="str">
        <f t="shared" si="52"/>
        <v>technology</v>
      </c>
      <c r="T546" t="str">
        <f t="shared" si="53"/>
        <v>web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8">
        <v>50000</v>
      </c>
      <c r="E547" s="8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2">
        <f t="shared" si="50"/>
        <v>42283.38413194444</v>
      </c>
      <c r="L547" s="12">
        <f t="shared" si="51"/>
        <v>42323.425798611112</v>
      </c>
      <c r="M547" t="b">
        <v>0</v>
      </c>
      <c r="N547">
        <v>34</v>
      </c>
      <c r="O547" t="b">
        <v>0</v>
      </c>
      <c r="P547" t="s">
        <v>8272</v>
      </c>
      <c r="Q547" s="6">
        <f t="shared" si="48"/>
        <v>0.27383999999999997</v>
      </c>
      <c r="R547" s="8">
        <f t="shared" si="49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8">
        <v>60000</v>
      </c>
      <c r="E548" s="8">
        <v>52</v>
      </c>
      <c r="F548" s="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2">
        <f t="shared" si="50"/>
        <v>42249.459664351853</v>
      </c>
      <c r="L548" s="12">
        <f t="shared" si="51"/>
        <v>42294.459664351853</v>
      </c>
      <c r="M548" t="b">
        <v>0</v>
      </c>
      <c r="N548">
        <v>2</v>
      </c>
      <c r="O548" t="b">
        <v>0</v>
      </c>
      <c r="P548" t="s">
        <v>8272</v>
      </c>
      <c r="Q548" s="6">
        <f t="shared" si="48"/>
        <v>8.6666666666666663E-4</v>
      </c>
      <c r="R548" s="8">
        <f t="shared" si="49"/>
        <v>26</v>
      </c>
      <c r="S548" t="str">
        <f t="shared" si="52"/>
        <v>technology</v>
      </c>
      <c r="T548" t="str">
        <f t="shared" si="53"/>
        <v>web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8">
        <v>7500</v>
      </c>
      <c r="E549" s="8">
        <v>0</v>
      </c>
      <c r="F549" s="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2">
        <f t="shared" si="50"/>
        <v>42380.488009259258</v>
      </c>
      <c r="L549" s="12">
        <f t="shared" si="51"/>
        <v>42410.488009259258</v>
      </c>
      <c r="M549" t="b">
        <v>0</v>
      </c>
      <c r="N549">
        <v>0</v>
      </c>
      <c r="O549" t="b">
        <v>0</v>
      </c>
      <c r="P549" t="s">
        <v>8272</v>
      </c>
      <c r="Q549" s="6">
        <f t="shared" si="48"/>
        <v>0</v>
      </c>
      <c r="R549" s="8" t="str">
        <f t="shared" si="49"/>
        <v>-</v>
      </c>
      <c r="S549" t="str">
        <f t="shared" si="52"/>
        <v>technology</v>
      </c>
      <c r="T549" t="str">
        <f t="shared" si="53"/>
        <v>web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8">
        <v>10000</v>
      </c>
      <c r="E550" s="8">
        <v>9</v>
      </c>
      <c r="F550" s="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2">
        <f t="shared" si="50"/>
        <v>42276.695</v>
      </c>
      <c r="L550" s="12">
        <f t="shared" si="51"/>
        <v>42306.695</v>
      </c>
      <c r="M550" t="b">
        <v>0</v>
      </c>
      <c r="N550">
        <v>1</v>
      </c>
      <c r="O550" t="b">
        <v>0</v>
      </c>
      <c r="P550" t="s">
        <v>8272</v>
      </c>
      <c r="Q550" s="6">
        <f t="shared" si="48"/>
        <v>8.9999999999999998E-4</v>
      </c>
      <c r="R550" s="8">
        <f t="shared" si="49"/>
        <v>9</v>
      </c>
      <c r="S550" t="str">
        <f t="shared" si="52"/>
        <v>technology</v>
      </c>
      <c r="T550" t="str">
        <f t="shared" si="53"/>
        <v>web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8">
        <v>2500</v>
      </c>
      <c r="E551" s="8">
        <v>68</v>
      </c>
      <c r="F551" s="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2">
        <f t="shared" si="50"/>
        <v>42163.428495370368</v>
      </c>
      <c r="L551" s="12">
        <f t="shared" si="51"/>
        <v>42193.428495370368</v>
      </c>
      <c r="M551" t="b">
        <v>0</v>
      </c>
      <c r="N551">
        <v>8</v>
      </c>
      <c r="O551" t="b">
        <v>0</v>
      </c>
      <c r="P551" t="s">
        <v>8272</v>
      </c>
      <c r="Q551" s="6">
        <f t="shared" si="48"/>
        <v>2.7199999999999998E-2</v>
      </c>
      <c r="R551" s="8">
        <f t="shared" si="49"/>
        <v>8.5</v>
      </c>
      <c r="S551" t="str">
        <f t="shared" si="52"/>
        <v>technology</v>
      </c>
      <c r="T551" t="str">
        <f t="shared" si="53"/>
        <v>web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8">
        <v>5000</v>
      </c>
      <c r="E552" s="8">
        <v>35</v>
      </c>
      <c r="F552" s="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2">
        <f t="shared" si="50"/>
        <v>42753.47042824074</v>
      </c>
      <c r="L552" s="12">
        <f t="shared" si="51"/>
        <v>42765.999999999993</v>
      </c>
      <c r="M552" t="b">
        <v>0</v>
      </c>
      <c r="N552">
        <v>4</v>
      </c>
      <c r="O552" t="b">
        <v>0</v>
      </c>
      <c r="P552" t="s">
        <v>8272</v>
      </c>
      <c r="Q552" s="6">
        <f t="shared" si="48"/>
        <v>7.0000000000000001E-3</v>
      </c>
      <c r="R552" s="8">
        <f t="shared" si="49"/>
        <v>8.75</v>
      </c>
      <c r="S552" t="str">
        <f t="shared" si="52"/>
        <v>technology</v>
      </c>
      <c r="T552" t="str">
        <f t="shared" si="53"/>
        <v>web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8">
        <v>75000</v>
      </c>
      <c r="E553" s="8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2">
        <f t="shared" si="50"/>
        <v>42173.067407407405</v>
      </c>
      <c r="L553" s="12">
        <f t="shared" si="51"/>
        <v>42217.536805555552</v>
      </c>
      <c r="M553" t="b">
        <v>0</v>
      </c>
      <c r="N553">
        <v>28</v>
      </c>
      <c r="O553" t="b">
        <v>0</v>
      </c>
      <c r="P553" t="s">
        <v>8272</v>
      </c>
      <c r="Q553" s="6">
        <f t="shared" si="48"/>
        <v>5.0413333333333331E-2</v>
      </c>
      <c r="R553" s="8">
        <f t="shared" si="49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8">
        <v>45000</v>
      </c>
      <c r="E554" s="8">
        <v>0</v>
      </c>
      <c r="F554" s="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2">
        <f t="shared" si="50"/>
        <v>42318.408518518518</v>
      </c>
      <c r="L554" s="12">
        <f t="shared" si="51"/>
        <v>42378.408518518518</v>
      </c>
      <c r="M554" t="b">
        <v>0</v>
      </c>
      <c r="N554">
        <v>0</v>
      </c>
      <c r="O554" t="b">
        <v>0</v>
      </c>
      <c r="P554" t="s">
        <v>8272</v>
      </c>
      <c r="Q554" s="6">
        <f t="shared" si="48"/>
        <v>0</v>
      </c>
      <c r="R554" s="8" t="str">
        <f t="shared" si="49"/>
        <v>-</v>
      </c>
      <c r="S554" t="str">
        <f t="shared" si="52"/>
        <v>technology</v>
      </c>
      <c r="T554" t="str">
        <f t="shared" si="53"/>
        <v>web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8">
        <v>25000</v>
      </c>
      <c r="E555" s="8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2">
        <f t="shared" si="50"/>
        <v>41927.511469907404</v>
      </c>
      <c r="L555" s="12">
        <f t="shared" si="51"/>
        <v>41957.553136574068</v>
      </c>
      <c r="M555" t="b">
        <v>0</v>
      </c>
      <c r="N555">
        <v>6</v>
      </c>
      <c r="O555" t="b">
        <v>0</v>
      </c>
      <c r="P555" t="s">
        <v>8272</v>
      </c>
      <c r="Q555" s="6">
        <f t="shared" si="48"/>
        <v>4.9199999999999999E-3</v>
      </c>
      <c r="R555" s="8">
        <f t="shared" si="49"/>
        <v>20.5</v>
      </c>
      <c r="S555" t="str">
        <f t="shared" si="52"/>
        <v>technology</v>
      </c>
      <c r="T555" t="str">
        <f t="shared" si="53"/>
        <v>web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8">
        <v>3870</v>
      </c>
      <c r="E556" s="8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2">
        <f t="shared" si="50"/>
        <v>41901.476527777777</v>
      </c>
      <c r="L556" s="12">
        <f t="shared" si="51"/>
        <v>41931.476527777777</v>
      </c>
      <c r="M556" t="b">
        <v>0</v>
      </c>
      <c r="N556">
        <v>22</v>
      </c>
      <c r="O556" t="b">
        <v>0</v>
      </c>
      <c r="P556" t="s">
        <v>8272</v>
      </c>
      <c r="Q556" s="6">
        <f t="shared" si="48"/>
        <v>0.36589147286821705</v>
      </c>
      <c r="R556" s="8">
        <f t="shared" si="49"/>
        <v>64.36363636363636</v>
      </c>
      <c r="S556" t="str">
        <f t="shared" si="52"/>
        <v>technology</v>
      </c>
      <c r="T556" t="str">
        <f t="shared" si="53"/>
        <v>web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8">
        <v>7500</v>
      </c>
      <c r="E557" s="8">
        <v>0</v>
      </c>
      <c r="F557" s="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2">
        <f t="shared" si="50"/>
        <v>42503.145173611112</v>
      </c>
      <c r="L557" s="12">
        <f t="shared" si="51"/>
        <v>42533.145173611112</v>
      </c>
      <c r="M557" t="b">
        <v>0</v>
      </c>
      <c r="N557">
        <v>0</v>
      </c>
      <c r="O557" t="b">
        <v>0</v>
      </c>
      <c r="P557" t="s">
        <v>8272</v>
      </c>
      <c r="Q557" s="6">
        <f t="shared" si="48"/>
        <v>0</v>
      </c>
      <c r="R557" s="8" t="str">
        <f t="shared" si="49"/>
        <v>-</v>
      </c>
      <c r="S557" t="str">
        <f t="shared" si="52"/>
        <v>technology</v>
      </c>
      <c r="T557" t="str">
        <f t="shared" si="53"/>
        <v>web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8">
        <v>8000</v>
      </c>
      <c r="E558" s="8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2">
        <f t="shared" si="50"/>
        <v>42345.651817129627</v>
      </c>
      <c r="L558" s="12">
        <f t="shared" si="51"/>
        <v>42375.651817129627</v>
      </c>
      <c r="M558" t="b">
        <v>0</v>
      </c>
      <c r="N558">
        <v>1</v>
      </c>
      <c r="O558" t="b">
        <v>0</v>
      </c>
      <c r="P558" t="s">
        <v>8272</v>
      </c>
      <c r="Q558" s="6">
        <f t="shared" si="48"/>
        <v>2.5000000000000001E-2</v>
      </c>
      <c r="R558" s="8">
        <f t="shared" si="49"/>
        <v>200</v>
      </c>
      <c r="S558" t="str">
        <f t="shared" si="52"/>
        <v>technology</v>
      </c>
      <c r="T558" t="str">
        <f t="shared" si="53"/>
        <v>web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8">
        <v>150000</v>
      </c>
      <c r="E559" s="8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2">
        <f t="shared" si="50"/>
        <v>42676.733831018515</v>
      </c>
      <c r="L559" s="12">
        <f t="shared" si="51"/>
        <v>42706.775497685179</v>
      </c>
      <c r="M559" t="b">
        <v>0</v>
      </c>
      <c r="N559">
        <v>20</v>
      </c>
      <c r="O559" t="b">
        <v>0</v>
      </c>
      <c r="P559" t="s">
        <v>8272</v>
      </c>
      <c r="Q559" s="6">
        <f t="shared" si="48"/>
        <v>9.1066666666666674E-3</v>
      </c>
      <c r="R559" s="8">
        <f t="shared" si="49"/>
        <v>68.3</v>
      </c>
      <c r="S559" t="str">
        <f t="shared" si="52"/>
        <v>technology</v>
      </c>
      <c r="T559" t="str">
        <f t="shared" si="53"/>
        <v>web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8">
        <v>750</v>
      </c>
      <c r="E560" s="8">
        <v>0</v>
      </c>
      <c r="F560" s="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2">
        <f t="shared" si="50"/>
        <v>42057.674826388888</v>
      </c>
      <c r="L560" s="12">
        <f t="shared" si="51"/>
        <v>42087.633159722223</v>
      </c>
      <c r="M560" t="b">
        <v>0</v>
      </c>
      <c r="N560">
        <v>0</v>
      </c>
      <c r="O560" t="b">
        <v>0</v>
      </c>
      <c r="P560" t="s">
        <v>8272</v>
      </c>
      <c r="Q560" s="6">
        <f t="shared" si="48"/>
        <v>0</v>
      </c>
      <c r="R560" s="8" t="str">
        <f t="shared" si="49"/>
        <v>-</v>
      </c>
      <c r="S560" t="str">
        <f t="shared" si="52"/>
        <v>technology</v>
      </c>
      <c r="T560" t="str">
        <f t="shared" si="53"/>
        <v>web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8">
        <v>240000</v>
      </c>
      <c r="E561" s="8">
        <v>50</v>
      </c>
      <c r="F561" s="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2">
        <f t="shared" si="50"/>
        <v>42321.074768518512</v>
      </c>
      <c r="L561" s="12">
        <f t="shared" si="51"/>
        <v>42351.074768518512</v>
      </c>
      <c r="M561" t="b">
        <v>0</v>
      </c>
      <c r="N561">
        <v>1</v>
      </c>
      <c r="O561" t="b">
        <v>0</v>
      </c>
      <c r="P561" t="s">
        <v>8272</v>
      </c>
      <c r="Q561" s="6">
        <f t="shared" si="48"/>
        <v>2.0833333333333335E-4</v>
      </c>
      <c r="R561" s="8">
        <f t="shared" si="49"/>
        <v>50</v>
      </c>
      <c r="S561" t="str">
        <f t="shared" si="52"/>
        <v>technology</v>
      </c>
      <c r="T561" t="str">
        <f t="shared" si="53"/>
        <v>web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8">
        <v>100000</v>
      </c>
      <c r="E562" s="8">
        <v>12</v>
      </c>
      <c r="F562" s="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2">
        <f t="shared" si="50"/>
        <v>41960.563020833331</v>
      </c>
      <c r="L562" s="12">
        <f t="shared" si="51"/>
        <v>41990.563020833331</v>
      </c>
      <c r="M562" t="b">
        <v>0</v>
      </c>
      <c r="N562">
        <v>3</v>
      </c>
      <c r="O562" t="b">
        <v>0</v>
      </c>
      <c r="P562" t="s">
        <v>8272</v>
      </c>
      <c r="Q562" s="6">
        <f t="shared" si="48"/>
        <v>1.2E-4</v>
      </c>
      <c r="R562" s="8">
        <f t="shared" si="49"/>
        <v>4</v>
      </c>
      <c r="S562" t="str">
        <f t="shared" si="52"/>
        <v>technology</v>
      </c>
      <c r="T562" t="str">
        <f t="shared" si="53"/>
        <v>web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8">
        <v>15000</v>
      </c>
      <c r="E563" s="8">
        <v>55</v>
      </c>
      <c r="F563" s="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2">
        <f t="shared" si="50"/>
        <v>42268.450381944444</v>
      </c>
      <c r="L563" s="12">
        <f t="shared" si="51"/>
        <v>42303.450381944444</v>
      </c>
      <c r="M563" t="b">
        <v>0</v>
      </c>
      <c r="N563">
        <v>2</v>
      </c>
      <c r="O563" t="b">
        <v>0</v>
      </c>
      <c r="P563" t="s">
        <v>8272</v>
      </c>
      <c r="Q563" s="6">
        <f t="shared" si="48"/>
        <v>3.6666666666666666E-3</v>
      </c>
      <c r="R563" s="8">
        <f t="shared" si="49"/>
        <v>27.5</v>
      </c>
      <c r="S563" t="str">
        <f t="shared" si="52"/>
        <v>technology</v>
      </c>
      <c r="T563" t="str">
        <f t="shared" si="53"/>
        <v>web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8">
        <v>50000</v>
      </c>
      <c r="E564" s="8">
        <v>0</v>
      </c>
      <c r="F564" s="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2">
        <f t="shared" si="50"/>
        <v>42692.180729166663</v>
      </c>
      <c r="L564" s="12">
        <f t="shared" si="51"/>
        <v>42722.180729166663</v>
      </c>
      <c r="M564" t="b">
        <v>0</v>
      </c>
      <c r="N564">
        <v>0</v>
      </c>
      <c r="O564" t="b">
        <v>0</v>
      </c>
      <c r="P564" t="s">
        <v>8272</v>
      </c>
      <c r="Q564" s="6">
        <f t="shared" si="48"/>
        <v>0</v>
      </c>
      <c r="R564" s="8" t="str">
        <f t="shared" si="49"/>
        <v>-</v>
      </c>
      <c r="S564" t="str">
        <f t="shared" si="52"/>
        <v>technology</v>
      </c>
      <c r="T564" t="str">
        <f t="shared" si="53"/>
        <v>web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8">
        <v>75000</v>
      </c>
      <c r="E565" s="8">
        <v>68</v>
      </c>
      <c r="F565" s="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2">
        <f t="shared" si="50"/>
        <v>42021.861655092587</v>
      </c>
      <c r="L565" s="12">
        <f t="shared" si="51"/>
        <v>42051.861655092587</v>
      </c>
      <c r="M565" t="b">
        <v>0</v>
      </c>
      <c r="N565">
        <v>2</v>
      </c>
      <c r="O565" t="b">
        <v>0</v>
      </c>
      <c r="P565" t="s">
        <v>8272</v>
      </c>
      <c r="Q565" s="6">
        <f t="shared" si="48"/>
        <v>9.0666666666666662E-4</v>
      </c>
      <c r="R565" s="8">
        <f t="shared" si="49"/>
        <v>34</v>
      </c>
      <c r="S565" t="str">
        <f t="shared" si="52"/>
        <v>technology</v>
      </c>
      <c r="T565" t="str">
        <f t="shared" si="53"/>
        <v>web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8">
        <v>18000</v>
      </c>
      <c r="E566" s="8">
        <v>1</v>
      </c>
      <c r="F566" s="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2">
        <f t="shared" si="50"/>
        <v>42411.734664351847</v>
      </c>
      <c r="L566" s="12">
        <f t="shared" si="51"/>
        <v>42441.734664351847</v>
      </c>
      <c r="M566" t="b">
        <v>0</v>
      </c>
      <c r="N566">
        <v>1</v>
      </c>
      <c r="O566" t="b">
        <v>0</v>
      </c>
      <c r="P566" t="s">
        <v>8272</v>
      </c>
      <c r="Q566" s="6">
        <f t="shared" si="48"/>
        <v>5.5555555555555558E-5</v>
      </c>
      <c r="R566" s="8">
        <f t="shared" si="49"/>
        <v>1</v>
      </c>
      <c r="S566" t="str">
        <f t="shared" si="52"/>
        <v>technology</v>
      </c>
      <c r="T566" t="str">
        <f t="shared" si="53"/>
        <v>web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8">
        <v>25000</v>
      </c>
      <c r="E567" s="8">
        <v>0</v>
      </c>
      <c r="F567" s="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2">
        <f t="shared" si="50"/>
        <v>42165.576956018514</v>
      </c>
      <c r="L567" s="12">
        <f t="shared" si="51"/>
        <v>42195.576956018514</v>
      </c>
      <c r="M567" t="b">
        <v>0</v>
      </c>
      <c r="N567">
        <v>0</v>
      </c>
      <c r="O567" t="b">
        <v>0</v>
      </c>
      <c r="P567" t="s">
        <v>8272</v>
      </c>
      <c r="Q567" s="6">
        <f t="shared" si="48"/>
        <v>0</v>
      </c>
      <c r="R567" s="8" t="str">
        <f t="shared" si="49"/>
        <v>-</v>
      </c>
      <c r="S567" t="str">
        <f t="shared" si="52"/>
        <v>technology</v>
      </c>
      <c r="T567" t="str">
        <f t="shared" si="53"/>
        <v>web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8">
        <v>5000</v>
      </c>
      <c r="E568" s="8">
        <v>1</v>
      </c>
      <c r="F568" s="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2">
        <f t="shared" si="50"/>
        <v>42535.476076388884</v>
      </c>
      <c r="L568" s="12">
        <f t="shared" si="51"/>
        <v>42565.476076388884</v>
      </c>
      <c r="M568" t="b">
        <v>0</v>
      </c>
      <c r="N568">
        <v>1</v>
      </c>
      <c r="O568" t="b">
        <v>0</v>
      </c>
      <c r="P568" t="s">
        <v>8272</v>
      </c>
      <c r="Q568" s="6">
        <f t="shared" si="48"/>
        <v>2.0000000000000001E-4</v>
      </c>
      <c r="R568" s="8">
        <f t="shared" si="49"/>
        <v>1</v>
      </c>
      <c r="S568" t="str">
        <f t="shared" si="52"/>
        <v>technology</v>
      </c>
      <c r="T568" t="str">
        <f t="shared" si="53"/>
        <v>web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8">
        <v>10000</v>
      </c>
      <c r="E569" s="8">
        <v>0</v>
      </c>
      <c r="F569" s="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2">
        <f t="shared" si="50"/>
        <v>41975.634189814817</v>
      </c>
      <c r="L569" s="12">
        <f t="shared" si="51"/>
        <v>42005.634189814817</v>
      </c>
      <c r="M569" t="b">
        <v>0</v>
      </c>
      <c r="N569">
        <v>0</v>
      </c>
      <c r="O569" t="b">
        <v>0</v>
      </c>
      <c r="P569" t="s">
        <v>8272</v>
      </c>
      <c r="Q569" s="6">
        <f t="shared" si="48"/>
        <v>0</v>
      </c>
      <c r="R569" s="8" t="str">
        <f t="shared" si="49"/>
        <v>-</v>
      </c>
      <c r="S569" t="str">
        <f t="shared" si="52"/>
        <v>technology</v>
      </c>
      <c r="T569" t="str">
        <f t="shared" si="53"/>
        <v>web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8">
        <v>24500</v>
      </c>
      <c r="E570" s="8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2">
        <f t="shared" si="50"/>
        <v>42348.713229166664</v>
      </c>
      <c r="L570" s="12">
        <f t="shared" si="51"/>
        <v>42385.249999999993</v>
      </c>
      <c r="M570" t="b">
        <v>0</v>
      </c>
      <c r="N570">
        <v>5</v>
      </c>
      <c r="O570" t="b">
        <v>0</v>
      </c>
      <c r="P570" t="s">
        <v>8272</v>
      </c>
      <c r="Q570" s="6">
        <f t="shared" si="48"/>
        <v>0.01</v>
      </c>
      <c r="R570" s="8">
        <f t="shared" si="49"/>
        <v>49</v>
      </c>
      <c r="S570" t="str">
        <f t="shared" si="52"/>
        <v>technology</v>
      </c>
      <c r="T570" t="str">
        <f t="shared" si="53"/>
        <v>web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8">
        <v>2500</v>
      </c>
      <c r="E571" s="8">
        <v>20</v>
      </c>
      <c r="F571" s="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2">
        <f t="shared" si="50"/>
        <v>42340.639027777775</v>
      </c>
      <c r="L571" s="12">
        <f t="shared" si="51"/>
        <v>42370.639027777775</v>
      </c>
      <c r="M571" t="b">
        <v>0</v>
      </c>
      <c r="N571">
        <v>1</v>
      </c>
      <c r="O571" t="b">
        <v>0</v>
      </c>
      <c r="P571" t="s">
        <v>8272</v>
      </c>
      <c r="Q571" s="6">
        <f t="shared" si="48"/>
        <v>8.0000000000000002E-3</v>
      </c>
      <c r="R571" s="8">
        <f t="shared" si="49"/>
        <v>20</v>
      </c>
      <c r="S571" t="str">
        <f t="shared" si="52"/>
        <v>technology</v>
      </c>
      <c r="T571" t="str">
        <f t="shared" si="53"/>
        <v>web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8">
        <v>85000</v>
      </c>
      <c r="E572" s="8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2">
        <f t="shared" si="50"/>
        <v>42388.589918981474</v>
      </c>
      <c r="L572" s="12">
        <f t="shared" si="51"/>
        <v>42418.589918981474</v>
      </c>
      <c r="M572" t="b">
        <v>0</v>
      </c>
      <c r="N572">
        <v>1</v>
      </c>
      <c r="O572" t="b">
        <v>0</v>
      </c>
      <c r="P572" t="s">
        <v>8272</v>
      </c>
      <c r="Q572" s="6">
        <f t="shared" si="48"/>
        <v>1.6705882352941177E-3</v>
      </c>
      <c r="R572" s="8">
        <f t="shared" si="49"/>
        <v>142</v>
      </c>
      <c r="S572" t="str">
        <f t="shared" si="52"/>
        <v>technology</v>
      </c>
      <c r="T572" t="str">
        <f t="shared" si="53"/>
        <v>web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8">
        <v>25000</v>
      </c>
      <c r="E573" s="8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2">
        <f t="shared" si="50"/>
        <v>42192.607905092591</v>
      </c>
      <c r="L573" s="12">
        <f t="shared" si="51"/>
        <v>42211.957638888889</v>
      </c>
      <c r="M573" t="b">
        <v>0</v>
      </c>
      <c r="N573">
        <v>2</v>
      </c>
      <c r="O573" t="b">
        <v>0</v>
      </c>
      <c r="P573" t="s">
        <v>8272</v>
      </c>
      <c r="Q573" s="6">
        <f t="shared" si="48"/>
        <v>4.2399999999999998E-3</v>
      </c>
      <c r="R573" s="8">
        <f t="shared" si="49"/>
        <v>53</v>
      </c>
      <c r="S573" t="str">
        <f t="shared" si="52"/>
        <v>technology</v>
      </c>
      <c r="T573" t="str">
        <f t="shared" si="53"/>
        <v>web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8">
        <v>2500</v>
      </c>
      <c r="E574" s="8">
        <v>0</v>
      </c>
      <c r="F574" s="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2">
        <f t="shared" si="50"/>
        <v>42282.507962962962</v>
      </c>
      <c r="L574" s="12">
        <f t="shared" si="51"/>
        <v>42312.549629629626</v>
      </c>
      <c r="M574" t="b">
        <v>0</v>
      </c>
      <c r="N574">
        <v>0</v>
      </c>
      <c r="O574" t="b">
        <v>0</v>
      </c>
      <c r="P574" t="s">
        <v>8272</v>
      </c>
      <c r="Q574" s="6">
        <f t="shared" si="48"/>
        <v>0</v>
      </c>
      <c r="R574" s="8" t="str">
        <f t="shared" si="49"/>
        <v>-</v>
      </c>
      <c r="S574" t="str">
        <f t="shared" si="52"/>
        <v>technology</v>
      </c>
      <c r="T574" t="str">
        <f t="shared" si="53"/>
        <v>web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8">
        <v>88888</v>
      </c>
      <c r="E575" s="8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2">
        <f t="shared" si="50"/>
        <v>41962.841793981475</v>
      </c>
      <c r="L575" s="12">
        <f t="shared" si="51"/>
        <v>42021.841666666667</v>
      </c>
      <c r="M575" t="b">
        <v>0</v>
      </c>
      <c r="N575">
        <v>9</v>
      </c>
      <c r="O575" t="b">
        <v>0</v>
      </c>
      <c r="P575" t="s">
        <v>8272</v>
      </c>
      <c r="Q575" s="6">
        <f t="shared" si="48"/>
        <v>3.892538925389254E-3</v>
      </c>
      <c r="R575" s="8">
        <f t="shared" si="49"/>
        <v>38.444444444444443</v>
      </c>
      <c r="S575" t="str">
        <f t="shared" si="52"/>
        <v>technology</v>
      </c>
      <c r="T575" t="str">
        <f t="shared" si="53"/>
        <v>web</v>
      </c>
    </row>
    <row r="576" spans="1:20" ht="58" hidden="1" x14ac:dyDescent="0.35">
      <c r="A576">
        <v>574</v>
      </c>
      <c r="B576" s="3" t="s">
        <v>575</v>
      </c>
      <c r="C576" s="3" t="s">
        <v>4684</v>
      </c>
      <c r="D576" s="8">
        <v>11180</v>
      </c>
      <c r="E576" s="8">
        <v>80</v>
      </c>
      <c r="F576" s="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2">
        <f t="shared" si="50"/>
        <v>42632.235034722216</v>
      </c>
      <c r="L576" s="12">
        <f t="shared" si="51"/>
        <v>42662.235034722216</v>
      </c>
      <c r="M576" t="b">
        <v>0</v>
      </c>
      <c r="N576">
        <v>4</v>
      </c>
      <c r="O576" t="b">
        <v>0</v>
      </c>
      <c r="P576" t="s">
        <v>8272</v>
      </c>
      <c r="Q576" s="6">
        <f t="shared" si="48"/>
        <v>7.1556350626118068E-3</v>
      </c>
      <c r="R576" s="8">
        <f t="shared" si="49"/>
        <v>20</v>
      </c>
      <c r="S576" t="str">
        <f t="shared" si="52"/>
        <v>technology</v>
      </c>
      <c r="T576" t="str">
        <f t="shared" si="53"/>
        <v>web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8">
        <v>60000</v>
      </c>
      <c r="E577" s="8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2">
        <f t="shared" si="50"/>
        <v>42138.484293981477</v>
      </c>
      <c r="L577" s="12">
        <f t="shared" si="51"/>
        <v>42168.484293981477</v>
      </c>
      <c r="M577" t="b">
        <v>0</v>
      </c>
      <c r="N577">
        <v>4</v>
      </c>
      <c r="O577" t="b">
        <v>0</v>
      </c>
      <c r="P577" t="s">
        <v>8272</v>
      </c>
      <c r="Q577" s="6">
        <f t="shared" si="48"/>
        <v>4.3166666666666666E-3</v>
      </c>
      <c r="R577" s="8">
        <f t="shared" si="49"/>
        <v>64.75</v>
      </c>
      <c r="S577" t="str">
        <f t="shared" si="52"/>
        <v>technology</v>
      </c>
      <c r="T577" t="str">
        <f t="shared" si="53"/>
        <v>web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8">
        <v>80000</v>
      </c>
      <c r="E578" s="8">
        <v>1</v>
      </c>
      <c r="F578" s="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2">
        <f t="shared" si="50"/>
        <v>42031.263333333329</v>
      </c>
      <c r="L578" s="12">
        <f t="shared" si="51"/>
        <v>42091.221666666665</v>
      </c>
      <c r="M578" t="b">
        <v>0</v>
      </c>
      <c r="N578">
        <v>1</v>
      </c>
      <c r="O578" t="b">
        <v>0</v>
      </c>
      <c r="P578" t="s">
        <v>8272</v>
      </c>
      <c r="Q578" s="6">
        <f t="shared" ref="Q578:Q641" si="54">E578/D578</f>
        <v>1.2500000000000001E-5</v>
      </c>
      <c r="R578" s="8">
        <f t="shared" ref="R578:R641" si="55">IF(E578=0,"-",E578/N578)</f>
        <v>1</v>
      </c>
      <c r="S578" t="str">
        <f t="shared" si="52"/>
        <v>technology</v>
      </c>
      <c r="T578" t="str">
        <f t="shared" si="53"/>
        <v>web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8">
        <v>5000</v>
      </c>
      <c r="E579" s="8">
        <v>10</v>
      </c>
      <c r="F579" s="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2">
        <f t="shared" ref="K579:K642" si="56">(J579/86400)+25569+(-5/24)</f>
        <v>42450.380810185183</v>
      </c>
      <c r="L579" s="12">
        <f t="shared" ref="L579:L642" si="57">(I579/86400)+25569+(-5/24)</f>
        <v>42510.380810185183</v>
      </c>
      <c r="M579" t="b">
        <v>0</v>
      </c>
      <c r="N579">
        <v>1</v>
      </c>
      <c r="O579" t="b">
        <v>0</v>
      </c>
      <c r="P579" t="s">
        <v>8272</v>
      </c>
      <c r="Q579" s="6">
        <f t="shared" si="54"/>
        <v>2E-3</v>
      </c>
      <c r="R579" s="8">
        <f t="shared" si="55"/>
        <v>10</v>
      </c>
      <c r="S579" t="str">
        <f t="shared" ref="S579:S642" si="58">LEFT($P579, SEARCH("/",$P579,1)-1)</f>
        <v>technology</v>
      </c>
      <c r="T579" t="str">
        <f t="shared" ref="T579:T642" si="59">RIGHT($P579,LEN($P579) - SEARCH("/", $P579, 1))</f>
        <v>web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8">
        <v>125000</v>
      </c>
      <c r="E580" s="8">
        <v>14</v>
      </c>
      <c r="F580" s="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2">
        <f t="shared" si="56"/>
        <v>42230.370289351849</v>
      </c>
      <c r="L580" s="12">
        <f t="shared" si="57"/>
        <v>42254.370289351849</v>
      </c>
      <c r="M580" t="b">
        <v>0</v>
      </c>
      <c r="N580">
        <v>7</v>
      </c>
      <c r="O580" t="b">
        <v>0</v>
      </c>
      <c r="P580" t="s">
        <v>8272</v>
      </c>
      <c r="Q580" s="6">
        <f t="shared" si="54"/>
        <v>1.12E-4</v>
      </c>
      <c r="R580" s="8">
        <f t="shared" si="55"/>
        <v>2</v>
      </c>
      <c r="S580" t="str">
        <f t="shared" si="58"/>
        <v>technology</v>
      </c>
      <c r="T580" t="str">
        <f t="shared" si="59"/>
        <v>web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8">
        <v>12000</v>
      </c>
      <c r="E581" s="8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2">
        <f t="shared" si="56"/>
        <v>41968.643784722219</v>
      </c>
      <c r="L581" s="12">
        <f t="shared" si="57"/>
        <v>41998.643784722219</v>
      </c>
      <c r="M581" t="b">
        <v>0</v>
      </c>
      <c r="N581">
        <v>5</v>
      </c>
      <c r="O581" t="b">
        <v>0</v>
      </c>
      <c r="P581" t="s">
        <v>8272</v>
      </c>
      <c r="Q581" s="6">
        <f t="shared" si="54"/>
        <v>1.4583333333333334E-2</v>
      </c>
      <c r="R581" s="8">
        <f t="shared" si="55"/>
        <v>35</v>
      </c>
      <c r="S581" t="str">
        <f t="shared" si="58"/>
        <v>technology</v>
      </c>
      <c r="T581" t="str">
        <f t="shared" si="59"/>
        <v>web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8">
        <v>3000</v>
      </c>
      <c r="E582" s="8">
        <v>1</v>
      </c>
      <c r="F582" s="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2">
        <f t="shared" si="56"/>
        <v>42605.699849537035</v>
      </c>
      <c r="L582" s="12">
        <f t="shared" si="57"/>
        <v>42635.699849537035</v>
      </c>
      <c r="M582" t="b">
        <v>0</v>
      </c>
      <c r="N582">
        <v>1</v>
      </c>
      <c r="O582" t="b">
        <v>0</v>
      </c>
      <c r="P582" t="s">
        <v>8272</v>
      </c>
      <c r="Q582" s="6">
        <f t="shared" si="54"/>
        <v>3.3333333333333332E-4</v>
      </c>
      <c r="R582" s="8">
        <f t="shared" si="55"/>
        <v>1</v>
      </c>
      <c r="S582" t="str">
        <f t="shared" si="58"/>
        <v>technology</v>
      </c>
      <c r="T582" t="str">
        <f t="shared" si="59"/>
        <v>web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8">
        <v>400</v>
      </c>
      <c r="E583" s="8">
        <v>0</v>
      </c>
      <c r="F583" s="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2">
        <f t="shared" si="56"/>
        <v>42187.804444444446</v>
      </c>
      <c r="L583" s="12">
        <f t="shared" si="57"/>
        <v>42217.804444444446</v>
      </c>
      <c r="M583" t="b">
        <v>0</v>
      </c>
      <c r="N583">
        <v>0</v>
      </c>
      <c r="O583" t="b">
        <v>0</v>
      </c>
      <c r="P583" t="s">
        <v>8272</v>
      </c>
      <c r="Q583" s="6">
        <f t="shared" si="54"/>
        <v>0</v>
      </c>
      <c r="R583" s="8" t="str">
        <f t="shared" si="55"/>
        <v>-</v>
      </c>
      <c r="S583" t="str">
        <f t="shared" si="58"/>
        <v>technology</v>
      </c>
      <c r="T583" t="str">
        <f t="shared" si="59"/>
        <v>web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8">
        <v>100000</v>
      </c>
      <c r="E584" s="8">
        <v>0</v>
      </c>
      <c r="F584" s="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2">
        <f t="shared" si="56"/>
        <v>42055.531469907401</v>
      </c>
      <c r="L584" s="12">
        <f t="shared" si="57"/>
        <v>42078.541666666664</v>
      </c>
      <c r="M584" t="b">
        <v>0</v>
      </c>
      <c r="N584">
        <v>0</v>
      </c>
      <c r="O584" t="b">
        <v>0</v>
      </c>
      <c r="P584" t="s">
        <v>8272</v>
      </c>
      <c r="Q584" s="6">
        <f t="shared" si="54"/>
        <v>0</v>
      </c>
      <c r="R584" s="8" t="str">
        <f t="shared" si="55"/>
        <v>-</v>
      </c>
      <c r="S584" t="str">
        <f t="shared" si="58"/>
        <v>technology</v>
      </c>
      <c r="T584" t="str">
        <f t="shared" si="59"/>
        <v>web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8">
        <v>9000</v>
      </c>
      <c r="E585" s="8">
        <v>1</v>
      </c>
      <c r="F585" s="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2">
        <f t="shared" si="56"/>
        <v>42052.730173611104</v>
      </c>
      <c r="L585" s="12">
        <f t="shared" si="57"/>
        <v>42082.688506944447</v>
      </c>
      <c r="M585" t="b">
        <v>0</v>
      </c>
      <c r="N585">
        <v>1</v>
      </c>
      <c r="O585" t="b">
        <v>0</v>
      </c>
      <c r="P585" t="s">
        <v>8272</v>
      </c>
      <c r="Q585" s="6">
        <f t="shared" si="54"/>
        <v>1.1111111111111112E-4</v>
      </c>
      <c r="R585" s="8">
        <f t="shared" si="55"/>
        <v>1</v>
      </c>
      <c r="S585" t="str">
        <f t="shared" si="58"/>
        <v>technology</v>
      </c>
      <c r="T585" t="str">
        <f t="shared" si="59"/>
        <v>web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8">
        <v>1000</v>
      </c>
      <c r="E586" s="8">
        <v>10</v>
      </c>
      <c r="F586" s="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2">
        <f t="shared" si="56"/>
        <v>42049.508287037032</v>
      </c>
      <c r="L586" s="12">
        <f t="shared" si="57"/>
        <v>42079.466620370367</v>
      </c>
      <c r="M586" t="b">
        <v>0</v>
      </c>
      <c r="N586">
        <v>2</v>
      </c>
      <c r="O586" t="b">
        <v>0</v>
      </c>
      <c r="P586" t="s">
        <v>8272</v>
      </c>
      <c r="Q586" s="6">
        <f t="shared" si="54"/>
        <v>0.01</v>
      </c>
      <c r="R586" s="8">
        <f t="shared" si="55"/>
        <v>5</v>
      </c>
      <c r="S586" t="str">
        <f t="shared" si="58"/>
        <v>technology</v>
      </c>
      <c r="T586" t="str">
        <f t="shared" si="59"/>
        <v>web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8">
        <v>9000</v>
      </c>
      <c r="E587" s="8">
        <v>0</v>
      </c>
      <c r="F587" s="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2">
        <f t="shared" si="56"/>
        <v>42283.182604166665</v>
      </c>
      <c r="L587" s="12">
        <f t="shared" si="57"/>
        <v>42338.791666666664</v>
      </c>
      <c r="M587" t="b">
        <v>0</v>
      </c>
      <c r="N587">
        <v>0</v>
      </c>
      <c r="O587" t="b">
        <v>0</v>
      </c>
      <c r="P587" t="s">
        <v>8272</v>
      </c>
      <c r="Q587" s="6">
        <f t="shared" si="54"/>
        <v>0</v>
      </c>
      <c r="R587" s="8" t="str">
        <f t="shared" si="55"/>
        <v>-</v>
      </c>
      <c r="S587" t="str">
        <f t="shared" si="58"/>
        <v>technology</v>
      </c>
      <c r="T587" t="str">
        <f t="shared" si="59"/>
        <v>web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8">
        <v>10000</v>
      </c>
      <c r="E588" s="8">
        <v>56</v>
      </c>
      <c r="F588" s="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2">
        <f t="shared" si="56"/>
        <v>42020.645914351851</v>
      </c>
      <c r="L588" s="12">
        <f t="shared" si="57"/>
        <v>42050.645914351851</v>
      </c>
      <c r="M588" t="b">
        <v>0</v>
      </c>
      <c r="N588">
        <v>4</v>
      </c>
      <c r="O588" t="b">
        <v>0</v>
      </c>
      <c r="P588" t="s">
        <v>8272</v>
      </c>
      <c r="Q588" s="6">
        <f t="shared" si="54"/>
        <v>5.5999999999999999E-3</v>
      </c>
      <c r="R588" s="8">
        <f t="shared" si="55"/>
        <v>14</v>
      </c>
      <c r="S588" t="str">
        <f t="shared" si="58"/>
        <v>technology</v>
      </c>
      <c r="T588" t="str">
        <f t="shared" si="59"/>
        <v>web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8">
        <v>30000</v>
      </c>
      <c r="E589" s="8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2">
        <f t="shared" si="56"/>
        <v>42080.548993055556</v>
      </c>
      <c r="L589" s="12">
        <f t="shared" si="57"/>
        <v>42110.548993055556</v>
      </c>
      <c r="M589" t="b">
        <v>0</v>
      </c>
      <c r="N589">
        <v>7</v>
      </c>
      <c r="O589" t="b">
        <v>0</v>
      </c>
      <c r="P589" t="s">
        <v>8272</v>
      </c>
      <c r="Q589" s="6">
        <f t="shared" si="54"/>
        <v>9.0833333333333335E-2</v>
      </c>
      <c r="R589" s="8">
        <f t="shared" si="55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8">
        <v>9000</v>
      </c>
      <c r="E590" s="8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2">
        <f t="shared" si="56"/>
        <v>42631.561180555553</v>
      </c>
      <c r="L590" s="12">
        <f t="shared" si="57"/>
        <v>42691.602847222217</v>
      </c>
      <c r="M590" t="b">
        <v>0</v>
      </c>
      <c r="N590">
        <v>2</v>
      </c>
      <c r="O590" t="b">
        <v>0</v>
      </c>
      <c r="P590" t="s">
        <v>8272</v>
      </c>
      <c r="Q590" s="6">
        <f t="shared" si="54"/>
        <v>3.3444444444444443E-2</v>
      </c>
      <c r="R590" s="8">
        <f t="shared" si="55"/>
        <v>150.5</v>
      </c>
      <c r="S590" t="str">
        <f t="shared" si="58"/>
        <v>technology</v>
      </c>
      <c r="T590" t="str">
        <f t="shared" si="59"/>
        <v>web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8">
        <v>7500</v>
      </c>
      <c r="E591" s="8">
        <v>1</v>
      </c>
      <c r="F591" s="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2">
        <f t="shared" si="56"/>
        <v>42178.406238425923</v>
      </c>
      <c r="L591" s="12">
        <f t="shared" si="57"/>
        <v>42193.406238425923</v>
      </c>
      <c r="M591" t="b">
        <v>0</v>
      </c>
      <c r="N591">
        <v>1</v>
      </c>
      <c r="O591" t="b">
        <v>0</v>
      </c>
      <c r="P591" t="s">
        <v>8272</v>
      </c>
      <c r="Q591" s="6">
        <f t="shared" si="54"/>
        <v>1.3333333333333334E-4</v>
      </c>
      <c r="R591" s="8">
        <f t="shared" si="55"/>
        <v>1</v>
      </c>
      <c r="S591" t="str">
        <f t="shared" si="58"/>
        <v>technology</v>
      </c>
      <c r="T591" t="str">
        <f t="shared" si="59"/>
        <v>web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8">
        <v>5000</v>
      </c>
      <c r="E592" s="8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2">
        <f t="shared" si="56"/>
        <v>42377.34642361111</v>
      </c>
      <c r="L592" s="12">
        <f t="shared" si="57"/>
        <v>42408.334027777775</v>
      </c>
      <c r="M592" t="b">
        <v>0</v>
      </c>
      <c r="N592">
        <v>9</v>
      </c>
      <c r="O592" t="b">
        <v>0</v>
      </c>
      <c r="P592" t="s">
        <v>8272</v>
      </c>
      <c r="Q592" s="6">
        <f t="shared" si="54"/>
        <v>4.4600000000000001E-2</v>
      </c>
      <c r="R592" s="8">
        <f t="shared" si="55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8">
        <v>100000</v>
      </c>
      <c r="E593" s="8">
        <v>61</v>
      </c>
      <c r="F593" s="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2">
        <f t="shared" si="56"/>
        <v>42177.334837962961</v>
      </c>
      <c r="L593" s="12">
        <f t="shared" si="57"/>
        <v>42207.334837962961</v>
      </c>
      <c r="M593" t="b">
        <v>0</v>
      </c>
      <c r="N593">
        <v>2</v>
      </c>
      <c r="O593" t="b">
        <v>0</v>
      </c>
      <c r="P593" t="s">
        <v>8272</v>
      </c>
      <c r="Q593" s="6">
        <f t="shared" si="54"/>
        <v>6.0999999999999997E-4</v>
      </c>
      <c r="R593" s="8">
        <f t="shared" si="55"/>
        <v>30.5</v>
      </c>
      <c r="S593" t="str">
        <f t="shared" si="58"/>
        <v>technology</v>
      </c>
      <c r="T593" t="str">
        <f t="shared" si="59"/>
        <v>web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8">
        <v>7500</v>
      </c>
      <c r="E594" s="8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2">
        <f t="shared" si="56"/>
        <v>41946.023842592593</v>
      </c>
      <c r="L594" s="12">
        <f t="shared" si="57"/>
        <v>41976.023842592585</v>
      </c>
      <c r="M594" t="b">
        <v>0</v>
      </c>
      <c r="N594">
        <v>1</v>
      </c>
      <c r="O594" t="b">
        <v>0</v>
      </c>
      <c r="P594" t="s">
        <v>8272</v>
      </c>
      <c r="Q594" s="6">
        <f t="shared" si="54"/>
        <v>3.3333333333333333E-2</v>
      </c>
      <c r="R594" s="8">
        <f t="shared" si="55"/>
        <v>250</v>
      </c>
      <c r="S594" t="str">
        <f t="shared" si="58"/>
        <v>technology</v>
      </c>
      <c r="T594" t="str">
        <f t="shared" si="59"/>
        <v>web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8">
        <v>500</v>
      </c>
      <c r="E595" s="8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2">
        <f t="shared" si="56"/>
        <v>42070.469270833331</v>
      </c>
      <c r="L595" s="12">
        <f t="shared" si="57"/>
        <v>42100.427604166667</v>
      </c>
      <c r="M595" t="b">
        <v>0</v>
      </c>
      <c r="N595">
        <v>7</v>
      </c>
      <c r="O595" t="b">
        <v>0</v>
      </c>
      <c r="P595" t="s">
        <v>8272</v>
      </c>
      <c r="Q595" s="6">
        <f t="shared" si="54"/>
        <v>0.23</v>
      </c>
      <c r="R595" s="8">
        <f t="shared" si="55"/>
        <v>16.428571428571427</v>
      </c>
      <c r="S595" t="str">
        <f t="shared" si="58"/>
        <v>technology</v>
      </c>
      <c r="T595" t="str">
        <f t="shared" si="59"/>
        <v>web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8">
        <v>25000</v>
      </c>
      <c r="E596" s="8">
        <v>26</v>
      </c>
      <c r="F596" s="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2">
        <f t="shared" si="56"/>
        <v>42446.571828703702</v>
      </c>
      <c r="L596" s="12">
        <f t="shared" si="57"/>
        <v>42476.571828703702</v>
      </c>
      <c r="M596" t="b">
        <v>0</v>
      </c>
      <c r="N596">
        <v>2</v>
      </c>
      <c r="O596" t="b">
        <v>0</v>
      </c>
      <c r="P596" t="s">
        <v>8272</v>
      </c>
      <c r="Q596" s="6">
        <f t="shared" si="54"/>
        <v>1.0399999999999999E-3</v>
      </c>
      <c r="R596" s="8">
        <f t="shared" si="55"/>
        <v>13</v>
      </c>
      <c r="S596" t="str">
        <f t="shared" si="58"/>
        <v>technology</v>
      </c>
      <c r="T596" t="str">
        <f t="shared" si="59"/>
        <v>web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8">
        <v>100000</v>
      </c>
      <c r="E597" s="8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2">
        <f t="shared" si="56"/>
        <v>42082.861550925925</v>
      </c>
      <c r="L597" s="12">
        <f t="shared" si="57"/>
        <v>42127.861550925925</v>
      </c>
      <c r="M597" t="b">
        <v>0</v>
      </c>
      <c r="N597">
        <v>8</v>
      </c>
      <c r="O597" t="b">
        <v>0</v>
      </c>
      <c r="P597" t="s">
        <v>8272</v>
      </c>
      <c r="Q597" s="6">
        <f t="shared" si="54"/>
        <v>4.2599999999999999E-3</v>
      </c>
      <c r="R597" s="8">
        <f t="shared" si="55"/>
        <v>53.25</v>
      </c>
      <c r="S597" t="str">
        <f t="shared" si="58"/>
        <v>technology</v>
      </c>
      <c r="T597" t="str">
        <f t="shared" si="59"/>
        <v>web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8">
        <v>20000</v>
      </c>
      <c r="E598" s="8">
        <v>6</v>
      </c>
      <c r="F598" s="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2">
        <f t="shared" si="56"/>
        <v>42646.688564814809</v>
      </c>
      <c r="L598" s="12">
        <f t="shared" si="57"/>
        <v>42676.688564814809</v>
      </c>
      <c r="M598" t="b">
        <v>0</v>
      </c>
      <c r="N598">
        <v>2</v>
      </c>
      <c r="O598" t="b">
        <v>0</v>
      </c>
      <c r="P598" t="s">
        <v>8272</v>
      </c>
      <c r="Q598" s="6">
        <f t="shared" si="54"/>
        <v>2.9999999999999997E-4</v>
      </c>
      <c r="R598" s="8">
        <f t="shared" si="55"/>
        <v>3</v>
      </c>
      <c r="S598" t="str">
        <f t="shared" si="58"/>
        <v>technology</v>
      </c>
      <c r="T598" t="str">
        <f t="shared" si="59"/>
        <v>web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8">
        <v>7500</v>
      </c>
      <c r="E599" s="8">
        <v>20</v>
      </c>
      <c r="F599" s="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2">
        <f t="shared" si="56"/>
        <v>42545.496932870366</v>
      </c>
      <c r="L599" s="12">
        <f t="shared" si="57"/>
        <v>42582.458333333336</v>
      </c>
      <c r="M599" t="b">
        <v>0</v>
      </c>
      <c r="N599">
        <v>2</v>
      </c>
      <c r="O599" t="b">
        <v>0</v>
      </c>
      <c r="P599" t="s">
        <v>8272</v>
      </c>
      <c r="Q599" s="6">
        <f t="shared" si="54"/>
        <v>2.6666666666666666E-3</v>
      </c>
      <c r="R599" s="8">
        <f t="shared" si="55"/>
        <v>10</v>
      </c>
      <c r="S599" t="str">
        <f t="shared" si="58"/>
        <v>technology</v>
      </c>
      <c r="T599" t="str">
        <f t="shared" si="59"/>
        <v>web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8">
        <v>2500</v>
      </c>
      <c r="E600" s="8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2">
        <f t="shared" si="56"/>
        <v>41947.793761574074</v>
      </c>
      <c r="L600" s="12">
        <f t="shared" si="57"/>
        <v>41977.793761574074</v>
      </c>
      <c r="M600" t="b">
        <v>0</v>
      </c>
      <c r="N600">
        <v>7</v>
      </c>
      <c r="O600" t="b">
        <v>0</v>
      </c>
      <c r="P600" t="s">
        <v>8272</v>
      </c>
      <c r="Q600" s="6">
        <f t="shared" si="54"/>
        <v>0.34</v>
      </c>
      <c r="R600" s="8">
        <f t="shared" si="55"/>
        <v>121.42857142857143</v>
      </c>
      <c r="S600" t="str">
        <f t="shared" si="58"/>
        <v>technology</v>
      </c>
      <c r="T600" t="str">
        <f t="shared" si="59"/>
        <v>web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8">
        <v>50000</v>
      </c>
      <c r="E601" s="8">
        <v>31</v>
      </c>
      <c r="F601" s="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2">
        <f t="shared" si="56"/>
        <v>42047.604189814818</v>
      </c>
      <c r="L601" s="12">
        <f t="shared" si="57"/>
        <v>42071.427777777775</v>
      </c>
      <c r="M601" t="b">
        <v>0</v>
      </c>
      <c r="N601">
        <v>2</v>
      </c>
      <c r="O601" t="b">
        <v>0</v>
      </c>
      <c r="P601" t="s">
        <v>8272</v>
      </c>
      <c r="Q601" s="6">
        <f t="shared" si="54"/>
        <v>6.2E-4</v>
      </c>
      <c r="R601" s="8">
        <f t="shared" si="55"/>
        <v>15.5</v>
      </c>
      <c r="S601" t="str">
        <f t="shared" si="58"/>
        <v>technology</v>
      </c>
      <c r="T601" t="str">
        <f t="shared" si="59"/>
        <v>web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8">
        <v>5000</v>
      </c>
      <c r="E602" s="8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2">
        <f t="shared" si="56"/>
        <v>42073.589837962958</v>
      </c>
      <c r="L602" s="12">
        <f t="shared" si="57"/>
        <v>42133.589837962958</v>
      </c>
      <c r="M602" t="b">
        <v>0</v>
      </c>
      <c r="N602">
        <v>1</v>
      </c>
      <c r="O602" t="b">
        <v>0</v>
      </c>
      <c r="P602" t="s">
        <v>8272</v>
      </c>
      <c r="Q602" s="6">
        <f t="shared" si="54"/>
        <v>0.02</v>
      </c>
      <c r="R602" s="8">
        <f t="shared" si="55"/>
        <v>100</v>
      </c>
      <c r="S602" t="str">
        <f t="shared" si="58"/>
        <v>technology</v>
      </c>
      <c r="T602" t="str">
        <f t="shared" si="59"/>
        <v>web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8">
        <v>10000</v>
      </c>
      <c r="E603" s="8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2">
        <f t="shared" si="56"/>
        <v>41969.64975694444</v>
      </c>
      <c r="L603" s="12">
        <f t="shared" si="57"/>
        <v>41999.64975694444</v>
      </c>
      <c r="M603" t="b">
        <v>0</v>
      </c>
      <c r="N603">
        <v>6</v>
      </c>
      <c r="O603" t="b">
        <v>0</v>
      </c>
      <c r="P603" t="s">
        <v>8272</v>
      </c>
      <c r="Q603" s="6">
        <f t="shared" si="54"/>
        <v>1.4E-2</v>
      </c>
      <c r="R603" s="8">
        <f t="shared" si="55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8">
        <v>70000</v>
      </c>
      <c r="E604" s="8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2">
        <f t="shared" si="56"/>
        <v>42143.585821759254</v>
      </c>
      <c r="L604" s="12">
        <f t="shared" si="57"/>
        <v>42173.585821759254</v>
      </c>
      <c r="M604" t="b">
        <v>0</v>
      </c>
      <c r="N604">
        <v>0</v>
      </c>
      <c r="O604" t="b">
        <v>0</v>
      </c>
      <c r="P604" t="s">
        <v>8272</v>
      </c>
      <c r="Q604" s="6">
        <f t="shared" si="54"/>
        <v>0</v>
      </c>
      <c r="R604" s="8" t="str">
        <f t="shared" si="55"/>
        <v>-</v>
      </c>
      <c r="S604" t="str">
        <f t="shared" si="58"/>
        <v>technology</v>
      </c>
      <c r="T604" t="str">
        <f t="shared" si="59"/>
        <v>web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8">
        <v>15000</v>
      </c>
      <c r="E605" s="8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2">
        <f t="shared" si="56"/>
        <v>41835.430821759255</v>
      </c>
      <c r="L605" s="12">
        <f t="shared" si="57"/>
        <v>41865.430821759255</v>
      </c>
      <c r="M605" t="b">
        <v>0</v>
      </c>
      <c r="N605">
        <v>13</v>
      </c>
      <c r="O605" t="b">
        <v>0</v>
      </c>
      <c r="P605" t="s">
        <v>8272</v>
      </c>
      <c r="Q605" s="6">
        <f t="shared" si="54"/>
        <v>3.9334666666666664E-2</v>
      </c>
      <c r="R605" s="8">
        <f t="shared" si="55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8">
        <v>1500</v>
      </c>
      <c r="E606" s="8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2">
        <f t="shared" si="56"/>
        <v>41848.827037037037</v>
      </c>
      <c r="L606" s="12">
        <f t="shared" si="57"/>
        <v>41878.827037037037</v>
      </c>
      <c r="M606" t="b">
        <v>0</v>
      </c>
      <c r="N606">
        <v>0</v>
      </c>
      <c r="O606" t="b">
        <v>0</v>
      </c>
      <c r="P606" t="s">
        <v>8272</v>
      </c>
      <c r="Q606" s="6">
        <f t="shared" si="54"/>
        <v>0</v>
      </c>
      <c r="R606" s="8" t="str">
        <f t="shared" si="55"/>
        <v>-</v>
      </c>
      <c r="S606" t="str">
        <f t="shared" si="58"/>
        <v>technology</v>
      </c>
      <c r="T606" t="str">
        <f t="shared" si="59"/>
        <v>web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8">
        <v>5000</v>
      </c>
      <c r="E607" s="8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2">
        <f t="shared" si="56"/>
        <v>42194.149398148147</v>
      </c>
      <c r="L607" s="12">
        <f t="shared" si="57"/>
        <v>42239.149398148147</v>
      </c>
      <c r="M607" t="b">
        <v>0</v>
      </c>
      <c r="N607">
        <v>8</v>
      </c>
      <c r="O607" t="b">
        <v>0</v>
      </c>
      <c r="P607" t="s">
        <v>8272</v>
      </c>
      <c r="Q607" s="6">
        <f t="shared" si="54"/>
        <v>2.6200000000000001E-2</v>
      </c>
      <c r="R607" s="8">
        <f t="shared" si="55"/>
        <v>16.375</v>
      </c>
      <c r="S607" t="str">
        <f t="shared" si="58"/>
        <v>technology</v>
      </c>
      <c r="T607" t="str">
        <f t="shared" si="59"/>
        <v>web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8">
        <v>5000</v>
      </c>
      <c r="E608" s="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2">
        <f t="shared" si="56"/>
        <v>42102.442233796297</v>
      </c>
      <c r="L608" s="12">
        <f t="shared" si="57"/>
        <v>42148.416666666664</v>
      </c>
      <c r="M608" t="b">
        <v>0</v>
      </c>
      <c r="N608">
        <v>1</v>
      </c>
      <c r="O608" t="b">
        <v>0</v>
      </c>
      <c r="P608" t="s">
        <v>8272</v>
      </c>
      <c r="Q608" s="6">
        <f t="shared" si="54"/>
        <v>2E-3</v>
      </c>
      <c r="R608" s="8">
        <f t="shared" si="55"/>
        <v>10</v>
      </c>
      <c r="S608" t="str">
        <f t="shared" si="58"/>
        <v>technology</v>
      </c>
      <c r="T608" t="str">
        <f t="shared" si="59"/>
        <v>web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8">
        <v>250</v>
      </c>
      <c r="E609" s="8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2">
        <f t="shared" si="56"/>
        <v>42300.617314814815</v>
      </c>
      <c r="L609" s="12">
        <f t="shared" si="57"/>
        <v>42330.65898148148</v>
      </c>
      <c r="M609" t="b">
        <v>0</v>
      </c>
      <c r="N609">
        <v>0</v>
      </c>
      <c r="O609" t="b">
        <v>0</v>
      </c>
      <c r="P609" t="s">
        <v>8272</v>
      </c>
      <c r="Q609" s="6">
        <f t="shared" si="54"/>
        <v>0</v>
      </c>
      <c r="R609" s="8" t="str">
        <f t="shared" si="55"/>
        <v>-</v>
      </c>
      <c r="S609" t="str">
        <f t="shared" si="58"/>
        <v>technology</v>
      </c>
      <c r="T609" t="str">
        <f t="shared" si="59"/>
        <v>web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8">
        <v>150000</v>
      </c>
      <c r="E610" s="8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2">
        <f t="shared" si="56"/>
        <v>42140.712731481479</v>
      </c>
      <c r="L610" s="12">
        <f t="shared" si="57"/>
        <v>42170.712731481479</v>
      </c>
      <c r="M610" t="b">
        <v>0</v>
      </c>
      <c r="N610">
        <v>5</v>
      </c>
      <c r="O610" t="b">
        <v>0</v>
      </c>
      <c r="P610" t="s">
        <v>8272</v>
      </c>
      <c r="Q610" s="6">
        <f t="shared" si="54"/>
        <v>9.7400000000000004E-3</v>
      </c>
      <c r="R610" s="8">
        <f t="shared" si="55"/>
        <v>292.2</v>
      </c>
      <c r="S610" t="str">
        <f t="shared" si="58"/>
        <v>technology</v>
      </c>
      <c r="T610" t="str">
        <f t="shared" si="59"/>
        <v>web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8">
        <v>780</v>
      </c>
      <c r="E611" s="8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2">
        <f t="shared" si="56"/>
        <v>42306.825740740744</v>
      </c>
      <c r="L611" s="12">
        <f t="shared" si="57"/>
        <v>42336.867407407401</v>
      </c>
      <c r="M611" t="b">
        <v>0</v>
      </c>
      <c r="N611">
        <v>1</v>
      </c>
      <c r="O611" t="b">
        <v>0</v>
      </c>
      <c r="P611" t="s">
        <v>8272</v>
      </c>
      <c r="Q611" s="6">
        <f t="shared" si="54"/>
        <v>6.41025641025641E-3</v>
      </c>
      <c r="R611" s="8">
        <f t="shared" si="55"/>
        <v>5</v>
      </c>
      <c r="S611" t="str">
        <f t="shared" si="58"/>
        <v>technology</v>
      </c>
      <c r="T611" t="str">
        <f t="shared" si="59"/>
        <v>web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8">
        <v>13803</v>
      </c>
      <c r="E612" s="8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2">
        <f t="shared" si="56"/>
        <v>42086.622523148144</v>
      </c>
      <c r="L612" s="12">
        <f t="shared" si="57"/>
        <v>42116.622523148144</v>
      </c>
      <c r="M612" t="b">
        <v>0</v>
      </c>
      <c r="N612">
        <v>0</v>
      </c>
      <c r="O612" t="b">
        <v>0</v>
      </c>
      <c r="P612" t="s">
        <v>8272</v>
      </c>
      <c r="Q612" s="6">
        <f t="shared" si="54"/>
        <v>0</v>
      </c>
      <c r="R612" s="8" t="str">
        <f t="shared" si="55"/>
        <v>-</v>
      </c>
      <c r="S612" t="str">
        <f t="shared" si="58"/>
        <v>technology</v>
      </c>
      <c r="T612" t="str">
        <f t="shared" si="59"/>
        <v>web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8">
        <v>80000</v>
      </c>
      <c r="E613" s="8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2">
        <f t="shared" si="56"/>
        <v>42328.352280092593</v>
      </c>
      <c r="L613" s="12">
        <f t="shared" si="57"/>
        <v>42388.352280092593</v>
      </c>
      <c r="M613" t="b">
        <v>0</v>
      </c>
      <c r="N613">
        <v>0</v>
      </c>
      <c r="O613" t="b">
        <v>0</v>
      </c>
      <c r="P613" t="s">
        <v>8272</v>
      </c>
      <c r="Q613" s="6">
        <f t="shared" si="54"/>
        <v>0</v>
      </c>
      <c r="R613" s="8" t="str">
        <f t="shared" si="55"/>
        <v>-</v>
      </c>
      <c r="S613" t="str">
        <f t="shared" si="58"/>
        <v>technology</v>
      </c>
      <c r="T613" t="str">
        <f t="shared" si="59"/>
        <v>web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8">
        <v>10000</v>
      </c>
      <c r="E614" s="8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2">
        <f t="shared" si="56"/>
        <v>42584.823449074072</v>
      </c>
      <c r="L614" s="12">
        <f t="shared" si="57"/>
        <v>42614.823449074072</v>
      </c>
      <c r="M614" t="b">
        <v>0</v>
      </c>
      <c r="N614">
        <v>0</v>
      </c>
      <c r="O614" t="b">
        <v>0</v>
      </c>
      <c r="P614" t="s">
        <v>8272</v>
      </c>
      <c r="Q614" s="6">
        <f t="shared" si="54"/>
        <v>0</v>
      </c>
      <c r="R614" s="8" t="str">
        <f t="shared" si="55"/>
        <v>-</v>
      </c>
      <c r="S614" t="str">
        <f t="shared" si="58"/>
        <v>technology</v>
      </c>
      <c r="T614" t="str">
        <f t="shared" si="59"/>
        <v>web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8">
        <v>60000</v>
      </c>
      <c r="E615" s="8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2">
        <f t="shared" si="56"/>
        <v>42247.288425925923</v>
      </c>
      <c r="L615" s="12">
        <f t="shared" si="57"/>
        <v>42277.999305555553</v>
      </c>
      <c r="M615" t="b">
        <v>0</v>
      </c>
      <c r="N615">
        <v>121</v>
      </c>
      <c r="O615" t="b">
        <v>0</v>
      </c>
      <c r="P615" t="s">
        <v>8272</v>
      </c>
      <c r="Q615" s="6">
        <f t="shared" si="54"/>
        <v>0.21363333333333334</v>
      </c>
      <c r="R615" s="8">
        <f t="shared" si="55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8">
        <v>10000</v>
      </c>
      <c r="E616" s="8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2">
        <f t="shared" si="56"/>
        <v>42514.853472222218</v>
      </c>
      <c r="L616" s="12">
        <f t="shared" si="57"/>
        <v>42544.853472222218</v>
      </c>
      <c r="M616" t="b">
        <v>0</v>
      </c>
      <c r="N616">
        <v>0</v>
      </c>
      <c r="O616" t="b">
        <v>0</v>
      </c>
      <c r="P616" t="s">
        <v>8272</v>
      </c>
      <c r="Q616" s="6">
        <f t="shared" si="54"/>
        <v>0</v>
      </c>
      <c r="R616" s="8" t="str">
        <f t="shared" si="55"/>
        <v>-</v>
      </c>
      <c r="S616" t="str">
        <f t="shared" si="58"/>
        <v>technology</v>
      </c>
      <c r="T616" t="str">
        <f t="shared" si="59"/>
        <v>web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8">
        <v>515</v>
      </c>
      <c r="E617" s="8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2">
        <f t="shared" si="56"/>
        <v>42241.913877314808</v>
      </c>
      <c r="L617" s="12">
        <f t="shared" si="57"/>
        <v>42271.913877314808</v>
      </c>
      <c r="M617" t="b">
        <v>0</v>
      </c>
      <c r="N617">
        <v>0</v>
      </c>
      <c r="O617" t="b">
        <v>0</v>
      </c>
      <c r="P617" t="s">
        <v>8272</v>
      </c>
      <c r="Q617" s="6">
        <f t="shared" si="54"/>
        <v>0</v>
      </c>
      <c r="R617" s="8" t="str">
        <f t="shared" si="55"/>
        <v>-</v>
      </c>
      <c r="S617" t="str">
        <f t="shared" si="58"/>
        <v>technology</v>
      </c>
      <c r="T617" t="str">
        <f t="shared" si="59"/>
        <v>web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8">
        <v>5000</v>
      </c>
      <c r="E618" s="8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2">
        <f t="shared" si="56"/>
        <v>42761.167905092589</v>
      </c>
      <c r="L618" s="12">
        <f t="shared" si="57"/>
        <v>42791.167905092589</v>
      </c>
      <c r="M618" t="b">
        <v>0</v>
      </c>
      <c r="N618">
        <v>0</v>
      </c>
      <c r="O618" t="b">
        <v>0</v>
      </c>
      <c r="P618" t="s">
        <v>8272</v>
      </c>
      <c r="Q618" s="6">
        <f t="shared" si="54"/>
        <v>0</v>
      </c>
      <c r="R618" s="8" t="str">
        <f t="shared" si="55"/>
        <v>-</v>
      </c>
      <c r="S618" t="str">
        <f t="shared" si="58"/>
        <v>technology</v>
      </c>
      <c r="T618" t="str">
        <f t="shared" si="59"/>
        <v>web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8">
        <v>2000</v>
      </c>
      <c r="E619" s="8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2">
        <f t="shared" si="56"/>
        <v>42087.134756944441</v>
      </c>
      <c r="L619" s="12">
        <f t="shared" si="57"/>
        <v>42132.134756944441</v>
      </c>
      <c r="M619" t="b">
        <v>0</v>
      </c>
      <c r="N619">
        <v>3</v>
      </c>
      <c r="O619" t="b">
        <v>0</v>
      </c>
      <c r="P619" t="s">
        <v>8272</v>
      </c>
      <c r="Q619" s="6">
        <f t="shared" si="54"/>
        <v>0.03</v>
      </c>
      <c r="R619" s="8">
        <f t="shared" si="55"/>
        <v>20</v>
      </c>
      <c r="S619" t="str">
        <f t="shared" si="58"/>
        <v>technology</v>
      </c>
      <c r="T619" t="str">
        <f t="shared" si="59"/>
        <v>web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8">
        <v>400</v>
      </c>
      <c r="E620" s="8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2">
        <f t="shared" si="56"/>
        <v>42317.60188657407</v>
      </c>
      <c r="L620" s="12">
        <f t="shared" si="57"/>
        <v>42347.60188657407</v>
      </c>
      <c r="M620" t="b">
        <v>0</v>
      </c>
      <c r="N620">
        <v>0</v>
      </c>
      <c r="O620" t="b">
        <v>0</v>
      </c>
      <c r="P620" t="s">
        <v>8272</v>
      </c>
      <c r="Q620" s="6">
        <f t="shared" si="54"/>
        <v>0</v>
      </c>
      <c r="R620" s="8" t="str">
        <f t="shared" si="55"/>
        <v>-</v>
      </c>
      <c r="S620" t="str">
        <f t="shared" si="58"/>
        <v>technology</v>
      </c>
      <c r="T620" t="str">
        <f t="shared" si="59"/>
        <v>web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8">
        <v>2500000</v>
      </c>
      <c r="E621" s="8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2">
        <f t="shared" si="56"/>
        <v>41908.442013888889</v>
      </c>
      <c r="L621" s="12">
        <f t="shared" si="57"/>
        <v>41968.483680555553</v>
      </c>
      <c r="M621" t="b">
        <v>0</v>
      </c>
      <c r="N621">
        <v>1</v>
      </c>
      <c r="O621" t="b">
        <v>0</v>
      </c>
      <c r="P621" t="s">
        <v>8272</v>
      </c>
      <c r="Q621" s="6">
        <f t="shared" si="54"/>
        <v>3.9999999999999998E-7</v>
      </c>
      <c r="R621" s="8">
        <f t="shared" si="55"/>
        <v>1</v>
      </c>
      <c r="S621" t="str">
        <f t="shared" si="58"/>
        <v>technology</v>
      </c>
      <c r="T621" t="str">
        <f t="shared" si="59"/>
        <v>web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8">
        <v>30000</v>
      </c>
      <c r="E622" s="8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2">
        <f t="shared" si="56"/>
        <v>41831.508541666662</v>
      </c>
      <c r="L622" s="12">
        <f t="shared" si="57"/>
        <v>41876.508541666662</v>
      </c>
      <c r="M622" t="b">
        <v>0</v>
      </c>
      <c r="N622">
        <v>1</v>
      </c>
      <c r="O622" t="b">
        <v>0</v>
      </c>
      <c r="P622" t="s">
        <v>8272</v>
      </c>
      <c r="Q622" s="6">
        <f t="shared" si="54"/>
        <v>0.01</v>
      </c>
      <c r="R622" s="8">
        <f t="shared" si="55"/>
        <v>300</v>
      </c>
      <c r="S622" t="str">
        <f t="shared" si="58"/>
        <v>technology</v>
      </c>
      <c r="T622" t="str">
        <f t="shared" si="59"/>
        <v>web</v>
      </c>
    </row>
    <row r="623" spans="1:20" ht="58" x14ac:dyDescent="0.35">
      <c r="A623">
        <v>621</v>
      </c>
      <c r="B623" s="3" t="s">
        <v>622</v>
      </c>
      <c r="C623" s="3" t="s">
        <v>4731</v>
      </c>
      <c r="D623" s="8">
        <v>25000</v>
      </c>
      <c r="E623" s="8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2">
        <f t="shared" si="56"/>
        <v>42528.779363425921</v>
      </c>
      <c r="L623" s="12">
        <f t="shared" si="57"/>
        <v>42558.779363425921</v>
      </c>
      <c r="M623" t="b">
        <v>0</v>
      </c>
      <c r="N623">
        <v>3</v>
      </c>
      <c r="O623" t="b">
        <v>0</v>
      </c>
      <c r="P623" t="s">
        <v>8272</v>
      </c>
      <c r="Q623" s="6">
        <f t="shared" si="54"/>
        <v>1.044E-2</v>
      </c>
      <c r="R623" s="8">
        <f t="shared" si="55"/>
        <v>87</v>
      </c>
      <c r="S623" t="str">
        <f t="shared" si="58"/>
        <v>technology</v>
      </c>
      <c r="T623" t="str">
        <f t="shared" si="59"/>
        <v>web</v>
      </c>
    </row>
    <row r="624" spans="1:20" ht="58" x14ac:dyDescent="0.35">
      <c r="A624">
        <v>622</v>
      </c>
      <c r="B624" s="3" t="s">
        <v>623</v>
      </c>
      <c r="C624" s="3" t="s">
        <v>4732</v>
      </c>
      <c r="D624" s="8">
        <v>6000</v>
      </c>
      <c r="E624" s="8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2">
        <f t="shared" si="56"/>
        <v>42532.566412037035</v>
      </c>
      <c r="L624" s="12">
        <f t="shared" si="57"/>
        <v>42552.566412037035</v>
      </c>
      <c r="M624" t="b">
        <v>0</v>
      </c>
      <c r="N624">
        <v>9</v>
      </c>
      <c r="O624" t="b">
        <v>0</v>
      </c>
      <c r="P624" t="s">
        <v>8272</v>
      </c>
      <c r="Q624" s="6">
        <f t="shared" si="54"/>
        <v>5.6833333333333333E-2</v>
      </c>
      <c r="R624" s="8">
        <f t="shared" si="55"/>
        <v>37.888888888888886</v>
      </c>
      <c r="S624" t="str">
        <f t="shared" si="58"/>
        <v>technology</v>
      </c>
      <c r="T624" t="str">
        <f t="shared" si="59"/>
        <v>web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8">
        <v>75000</v>
      </c>
      <c r="E625" s="8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2">
        <f t="shared" si="56"/>
        <v>42121.800891203697</v>
      </c>
      <c r="L625" s="12">
        <f t="shared" si="57"/>
        <v>42151.800891203697</v>
      </c>
      <c r="M625" t="b">
        <v>0</v>
      </c>
      <c r="N625">
        <v>0</v>
      </c>
      <c r="O625" t="b">
        <v>0</v>
      </c>
      <c r="P625" t="s">
        <v>8272</v>
      </c>
      <c r="Q625" s="6">
        <f t="shared" si="54"/>
        <v>0</v>
      </c>
      <c r="R625" s="8" t="str">
        <f t="shared" si="55"/>
        <v>-</v>
      </c>
      <c r="S625" t="str">
        <f t="shared" si="58"/>
        <v>technology</v>
      </c>
      <c r="T625" t="str">
        <f t="shared" si="59"/>
        <v>web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8">
        <v>5000</v>
      </c>
      <c r="E626" s="8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2">
        <f t="shared" si="56"/>
        <v>42108.78056712963</v>
      </c>
      <c r="L626" s="12">
        <f t="shared" si="57"/>
        <v>42138.78056712963</v>
      </c>
      <c r="M626" t="b">
        <v>0</v>
      </c>
      <c r="N626">
        <v>0</v>
      </c>
      <c r="O626" t="b">
        <v>0</v>
      </c>
      <c r="P626" t="s">
        <v>8272</v>
      </c>
      <c r="Q626" s="6">
        <f t="shared" si="54"/>
        <v>0</v>
      </c>
      <c r="R626" s="8" t="str">
        <f t="shared" si="55"/>
        <v>-</v>
      </c>
      <c r="S626" t="str">
        <f t="shared" si="58"/>
        <v>technology</v>
      </c>
      <c r="T626" t="str">
        <f t="shared" si="59"/>
        <v>web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8">
        <v>25000</v>
      </c>
      <c r="E627" s="8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2">
        <f t="shared" si="56"/>
        <v>42790.687233796292</v>
      </c>
      <c r="L627" s="12">
        <f t="shared" si="57"/>
        <v>42820.645567129628</v>
      </c>
      <c r="M627" t="b">
        <v>0</v>
      </c>
      <c r="N627">
        <v>0</v>
      </c>
      <c r="O627" t="b">
        <v>0</v>
      </c>
      <c r="P627" t="s">
        <v>8272</v>
      </c>
      <c r="Q627" s="6">
        <f t="shared" si="54"/>
        <v>0</v>
      </c>
      <c r="R627" s="8" t="str">
        <f t="shared" si="55"/>
        <v>-</v>
      </c>
      <c r="S627" t="str">
        <f t="shared" si="58"/>
        <v>technology</v>
      </c>
      <c r="T627" t="str">
        <f t="shared" si="59"/>
        <v>web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8">
        <v>25000</v>
      </c>
      <c r="E628" s="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2">
        <f t="shared" si="56"/>
        <v>42198.351145833331</v>
      </c>
      <c r="L628" s="12">
        <f t="shared" si="57"/>
        <v>42231.348611111105</v>
      </c>
      <c r="M628" t="b">
        <v>0</v>
      </c>
      <c r="N628">
        <v>39</v>
      </c>
      <c r="O628" t="b">
        <v>0</v>
      </c>
      <c r="P628" t="s">
        <v>8272</v>
      </c>
      <c r="Q628" s="6">
        <f t="shared" si="54"/>
        <v>0.17380000000000001</v>
      </c>
      <c r="R628" s="8">
        <f t="shared" si="55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8">
        <v>450000</v>
      </c>
      <c r="E629" s="8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2">
        <f t="shared" si="56"/>
        <v>42384.098506944443</v>
      </c>
      <c r="L629" s="12">
        <f t="shared" si="57"/>
        <v>42443.749999999993</v>
      </c>
      <c r="M629" t="b">
        <v>0</v>
      </c>
      <c r="N629">
        <v>1</v>
      </c>
      <c r="O629" t="b">
        <v>0</v>
      </c>
      <c r="P629" t="s">
        <v>8272</v>
      </c>
      <c r="Q629" s="6">
        <f t="shared" si="54"/>
        <v>2.0000000000000001E-4</v>
      </c>
      <c r="R629" s="8">
        <f t="shared" si="55"/>
        <v>90</v>
      </c>
      <c r="S629" t="str">
        <f t="shared" si="58"/>
        <v>technology</v>
      </c>
      <c r="T629" t="str">
        <f t="shared" si="59"/>
        <v>web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8">
        <v>5000</v>
      </c>
      <c r="E630" s="8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2">
        <f t="shared" si="56"/>
        <v>41803.484456018516</v>
      </c>
      <c r="L630" s="12">
        <f t="shared" si="57"/>
        <v>41833.484456018516</v>
      </c>
      <c r="M630" t="b">
        <v>0</v>
      </c>
      <c r="N630">
        <v>0</v>
      </c>
      <c r="O630" t="b">
        <v>0</v>
      </c>
      <c r="P630" t="s">
        <v>8272</v>
      </c>
      <c r="Q630" s="6">
        <f t="shared" si="54"/>
        <v>0</v>
      </c>
      <c r="R630" s="8" t="str">
        <f t="shared" si="55"/>
        <v>-</v>
      </c>
      <c r="S630" t="str">
        <f t="shared" si="58"/>
        <v>technology</v>
      </c>
      <c r="T630" t="str">
        <f t="shared" si="59"/>
        <v>web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8">
        <v>200000</v>
      </c>
      <c r="E631" s="8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2">
        <f t="shared" si="56"/>
        <v>42474.429490740738</v>
      </c>
      <c r="L631" s="12">
        <f t="shared" si="57"/>
        <v>42504.429490740738</v>
      </c>
      <c r="M631" t="b">
        <v>0</v>
      </c>
      <c r="N631">
        <v>3</v>
      </c>
      <c r="O631" t="b">
        <v>0</v>
      </c>
      <c r="P631" t="s">
        <v>8272</v>
      </c>
      <c r="Q631" s="6">
        <f t="shared" si="54"/>
        <v>1.75E-3</v>
      </c>
      <c r="R631" s="8">
        <f t="shared" si="55"/>
        <v>116.66666666666667</v>
      </c>
      <c r="S631" t="str">
        <f t="shared" si="58"/>
        <v>technology</v>
      </c>
      <c r="T631" t="str">
        <f t="shared" si="59"/>
        <v>web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8">
        <v>11999</v>
      </c>
      <c r="E632" s="8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2">
        <f t="shared" si="56"/>
        <v>42223.411122685182</v>
      </c>
      <c r="L632" s="12">
        <f t="shared" si="57"/>
        <v>42253.006944444445</v>
      </c>
      <c r="M632" t="b">
        <v>0</v>
      </c>
      <c r="N632">
        <v>1</v>
      </c>
      <c r="O632" t="b">
        <v>0</v>
      </c>
      <c r="P632" t="s">
        <v>8272</v>
      </c>
      <c r="Q632" s="6">
        <f t="shared" si="54"/>
        <v>8.3340278356529708E-4</v>
      </c>
      <c r="R632" s="8">
        <f t="shared" si="55"/>
        <v>10</v>
      </c>
      <c r="S632" t="str">
        <f t="shared" si="58"/>
        <v>technology</v>
      </c>
      <c r="T632" t="str">
        <f t="shared" si="59"/>
        <v>web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8">
        <v>50000</v>
      </c>
      <c r="E633" s="8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2">
        <f t="shared" si="56"/>
        <v>42489.563993055555</v>
      </c>
      <c r="L633" s="12">
        <f t="shared" si="57"/>
        <v>42518.563993055555</v>
      </c>
      <c r="M633" t="b">
        <v>0</v>
      </c>
      <c r="N633">
        <v>9</v>
      </c>
      <c r="O633" t="b">
        <v>0</v>
      </c>
      <c r="P633" t="s">
        <v>8272</v>
      </c>
      <c r="Q633" s="6">
        <f t="shared" si="54"/>
        <v>1.38E-2</v>
      </c>
      <c r="R633" s="8">
        <f t="shared" si="55"/>
        <v>76.666666666666671</v>
      </c>
      <c r="S633" t="str">
        <f t="shared" si="58"/>
        <v>technology</v>
      </c>
      <c r="T633" t="str">
        <f t="shared" si="59"/>
        <v>web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8">
        <v>20000</v>
      </c>
      <c r="E634" s="8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2">
        <f t="shared" si="56"/>
        <v>42303.450983796291</v>
      </c>
      <c r="L634" s="12">
        <f t="shared" si="57"/>
        <v>42333.492650462962</v>
      </c>
      <c r="M634" t="b">
        <v>0</v>
      </c>
      <c r="N634">
        <v>0</v>
      </c>
      <c r="O634" t="b">
        <v>0</v>
      </c>
      <c r="P634" t="s">
        <v>8272</v>
      </c>
      <c r="Q634" s="6">
        <f t="shared" si="54"/>
        <v>0</v>
      </c>
      <c r="R634" s="8" t="str">
        <f t="shared" si="55"/>
        <v>-</v>
      </c>
      <c r="S634" t="str">
        <f t="shared" si="58"/>
        <v>technology</v>
      </c>
      <c r="T634" t="str">
        <f t="shared" si="59"/>
        <v>web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8">
        <v>10000</v>
      </c>
      <c r="E635" s="8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2">
        <f t="shared" si="56"/>
        <v>42507.090995370367</v>
      </c>
      <c r="L635" s="12">
        <f t="shared" si="57"/>
        <v>42538.749999999993</v>
      </c>
      <c r="M635" t="b">
        <v>0</v>
      </c>
      <c r="N635">
        <v>25</v>
      </c>
      <c r="O635" t="b">
        <v>0</v>
      </c>
      <c r="P635" t="s">
        <v>8272</v>
      </c>
      <c r="Q635" s="6">
        <f t="shared" si="54"/>
        <v>0.1245</v>
      </c>
      <c r="R635" s="8">
        <f t="shared" si="55"/>
        <v>49.8</v>
      </c>
      <c r="S635" t="str">
        <f t="shared" si="58"/>
        <v>technology</v>
      </c>
      <c r="T635" t="str">
        <f t="shared" si="59"/>
        <v>web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8">
        <v>5000</v>
      </c>
      <c r="E636" s="8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2">
        <f t="shared" si="56"/>
        <v>42031.720243055555</v>
      </c>
      <c r="L636" s="12">
        <f t="shared" si="57"/>
        <v>42061.720243055555</v>
      </c>
      <c r="M636" t="b">
        <v>0</v>
      </c>
      <c r="N636">
        <v>1</v>
      </c>
      <c r="O636" t="b">
        <v>0</v>
      </c>
      <c r="P636" t="s">
        <v>8272</v>
      </c>
      <c r="Q636" s="6">
        <f t="shared" si="54"/>
        <v>2.0000000000000001E-4</v>
      </c>
      <c r="R636" s="8">
        <f t="shared" si="55"/>
        <v>1</v>
      </c>
      <c r="S636" t="str">
        <f t="shared" si="58"/>
        <v>technology</v>
      </c>
      <c r="T636" t="str">
        <f t="shared" si="59"/>
        <v>web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8">
        <v>25000</v>
      </c>
      <c r="E637" s="8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2">
        <f t="shared" si="56"/>
        <v>42075.883819444447</v>
      </c>
      <c r="L637" s="12">
        <f t="shared" si="57"/>
        <v>42105.883819444447</v>
      </c>
      <c r="M637" t="b">
        <v>0</v>
      </c>
      <c r="N637">
        <v>1</v>
      </c>
      <c r="O637" t="b">
        <v>0</v>
      </c>
      <c r="P637" t="s">
        <v>8272</v>
      </c>
      <c r="Q637" s="6">
        <f t="shared" si="54"/>
        <v>8.0000000000000007E-5</v>
      </c>
      <c r="R637" s="8">
        <f t="shared" si="55"/>
        <v>2</v>
      </c>
      <c r="S637" t="str">
        <f t="shared" si="58"/>
        <v>technology</v>
      </c>
      <c r="T637" t="str">
        <f t="shared" si="59"/>
        <v>web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8">
        <v>2000</v>
      </c>
      <c r="E638" s="8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2">
        <f t="shared" si="56"/>
        <v>42131.247106481482</v>
      </c>
      <c r="L638" s="12">
        <f t="shared" si="57"/>
        <v>42161.240972222215</v>
      </c>
      <c r="M638" t="b">
        <v>0</v>
      </c>
      <c r="N638">
        <v>1</v>
      </c>
      <c r="O638" t="b">
        <v>0</v>
      </c>
      <c r="P638" t="s">
        <v>8272</v>
      </c>
      <c r="Q638" s="6">
        <f t="shared" si="54"/>
        <v>2E-3</v>
      </c>
      <c r="R638" s="8">
        <f t="shared" si="55"/>
        <v>4</v>
      </c>
      <c r="S638" t="str">
        <f t="shared" si="58"/>
        <v>technology</v>
      </c>
      <c r="T638" t="str">
        <f t="shared" si="59"/>
        <v>web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8">
        <v>100000</v>
      </c>
      <c r="E639" s="8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2">
        <f t="shared" si="56"/>
        <v>42762.75368055555</v>
      </c>
      <c r="L639" s="12">
        <f t="shared" si="57"/>
        <v>42791.75277777778</v>
      </c>
      <c r="M639" t="b">
        <v>0</v>
      </c>
      <c r="N639">
        <v>0</v>
      </c>
      <c r="O639" t="b">
        <v>0</v>
      </c>
      <c r="P639" t="s">
        <v>8272</v>
      </c>
      <c r="Q639" s="6">
        <f t="shared" si="54"/>
        <v>0</v>
      </c>
      <c r="R639" s="8" t="str">
        <f t="shared" si="55"/>
        <v>-</v>
      </c>
      <c r="S639" t="str">
        <f t="shared" si="58"/>
        <v>technology</v>
      </c>
      <c r="T639" t="str">
        <f t="shared" si="59"/>
        <v>web</v>
      </c>
    </row>
    <row r="640" spans="1:20" x14ac:dyDescent="0.35">
      <c r="A640">
        <v>638</v>
      </c>
      <c r="B640" s="3" t="s">
        <v>639</v>
      </c>
      <c r="C640" s="3" t="s">
        <v>4748</v>
      </c>
      <c r="D640" s="8">
        <v>200000</v>
      </c>
      <c r="E640" s="8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2">
        <f t="shared" si="56"/>
        <v>42759.384976851848</v>
      </c>
      <c r="L640" s="12">
        <f t="shared" si="57"/>
        <v>42819.343310185184</v>
      </c>
      <c r="M640" t="b">
        <v>0</v>
      </c>
      <c r="N640">
        <v>6</v>
      </c>
      <c r="O640" t="b">
        <v>0</v>
      </c>
      <c r="P640" t="s">
        <v>8272</v>
      </c>
      <c r="Q640" s="6">
        <f t="shared" si="54"/>
        <v>9.0000000000000006E-5</v>
      </c>
      <c r="R640" s="8">
        <f t="shared" si="55"/>
        <v>3</v>
      </c>
      <c r="S640" t="str">
        <f t="shared" si="58"/>
        <v>technology</v>
      </c>
      <c r="T640" t="str">
        <f t="shared" si="59"/>
        <v>web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8">
        <v>1000000</v>
      </c>
      <c r="E641" s="8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2">
        <f t="shared" si="56"/>
        <v>41865.374942129631</v>
      </c>
      <c r="L641" s="12">
        <f t="shared" si="57"/>
        <v>41925.374942129631</v>
      </c>
      <c r="M641" t="b">
        <v>0</v>
      </c>
      <c r="N641">
        <v>1</v>
      </c>
      <c r="O641" t="b">
        <v>0</v>
      </c>
      <c r="P641" t="s">
        <v>8272</v>
      </c>
      <c r="Q641" s="6">
        <f t="shared" si="54"/>
        <v>9.9999999999999995E-7</v>
      </c>
      <c r="R641" s="8">
        <f t="shared" si="55"/>
        <v>1</v>
      </c>
      <c r="S641" t="str">
        <f t="shared" si="58"/>
        <v>technology</v>
      </c>
      <c r="T641" t="str">
        <f t="shared" si="59"/>
        <v>web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8">
        <v>70</v>
      </c>
      <c r="E642" s="8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2">
        <f t="shared" si="56"/>
        <v>42683.211979166663</v>
      </c>
      <c r="L642" s="12">
        <f t="shared" si="57"/>
        <v>42698.749999999993</v>
      </c>
      <c r="M642" t="b">
        <v>0</v>
      </c>
      <c r="N642">
        <v>2</v>
      </c>
      <c r="O642" t="b">
        <v>1</v>
      </c>
      <c r="P642" t="s">
        <v>8273</v>
      </c>
      <c r="Q642" s="6">
        <f t="shared" ref="Q642:Q705" si="60">E642/D642</f>
        <v>1.4428571428571428</v>
      </c>
      <c r="R642" s="8">
        <f t="shared" ref="R642:R705" si="61">IF(E642=0,"-",E642/N642)</f>
        <v>50.5</v>
      </c>
      <c r="S642" t="str">
        <f t="shared" si="58"/>
        <v>technology</v>
      </c>
      <c r="T642" t="str">
        <f t="shared" si="59"/>
        <v>wearables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8">
        <v>40000</v>
      </c>
      <c r="E643" s="8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2">
        <f t="shared" ref="K643:K706" si="62">(J643/86400)+25569+(-5/24)</f>
        <v>42199.361666666664</v>
      </c>
      <c r="L643" s="12">
        <f t="shared" ref="L643:L706" si="63">(I643/86400)+25569+(-5/24)</f>
        <v>42229.361666666664</v>
      </c>
      <c r="M643" t="b">
        <v>0</v>
      </c>
      <c r="N643">
        <v>315</v>
      </c>
      <c r="O643" t="b">
        <v>1</v>
      </c>
      <c r="P643" t="s">
        <v>8273</v>
      </c>
      <c r="Q643" s="6">
        <f t="shared" si="60"/>
        <v>1.1916249999999999</v>
      </c>
      <c r="R643" s="8">
        <f t="shared" si="61"/>
        <v>151.31746031746033</v>
      </c>
      <c r="S643" t="str">
        <f t="shared" ref="S643:S706" si="64">LEFT($P643, SEARCH("/",$P643,1)-1)</f>
        <v>technology</v>
      </c>
      <c r="T643" t="str">
        <f t="shared" ref="T643:T706" si="65">RIGHT($P643,LEN($P643) - SEARCH("/", $P643, 1))</f>
        <v>wearables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8">
        <v>20000</v>
      </c>
      <c r="E644" s="8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2">
        <f t="shared" si="62"/>
        <v>42199.442986111106</v>
      </c>
      <c r="L644" s="12">
        <f t="shared" si="63"/>
        <v>42235.442986111106</v>
      </c>
      <c r="M644" t="b">
        <v>0</v>
      </c>
      <c r="N644">
        <v>2174</v>
      </c>
      <c r="O644" t="b">
        <v>1</v>
      </c>
      <c r="P644" t="s">
        <v>8273</v>
      </c>
      <c r="Q644" s="6">
        <f t="shared" si="60"/>
        <v>14.604850000000001</v>
      </c>
      <c r="R644" s="8">
        <f t="shared" si="61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8">
        <v>25000</v>
      </c>
      <c r="E645" s="8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2">
        <f t="shared" si="62"/>
        <v>42100.43373842592</v>
      </c>
      <c r="L645" s="12">
        <f t="shared" si="63"/>
        <v>42155.43373842592</v>
      </c>
      <c r="M645" t="b">
        <v>0</v>
      </c>
      <c r="N645">
        <v>152</v>
      </c>
      <c r="O645" t="b">
        <v>1</v>
      </c>
      <c r="P645" t="s">
        <v>8273</v>
      </c>
      <c r="Q645" s="6">
        <f t="shared" si="60"/>
        <v>1.0580799999999999</v>
      </c>
      <c r="R645" s="8">
        <f t="shared" si="61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8">
        <v>25000</v>
      </c>
      <c r="E646" s="8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2">
        <f t="shared" si="62"/>
        <v>41898.457627314812</v>
      </c>
      <c r="L646" s="12">
        <f t="shared" si="63"/>
        <v>41940.833333333328</v>
      </c>
      <c r="M646" t="b">
        <v>0</v>
      </c>
      <c r="N646">
        <v>1021</v>
      </c>
      <c r="O646" t="b">
        <v>1</v>
      </c>
      <c r="P646" t="s">
        <v>8273</v>
      </c>
      <c r="Q646" s="6">
        <f t="shared" si="60"/>
        <v>3.0011791999999997</v>
      </c>
      <c r="R646" s="8">
        <f t="shared" si="61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8">
        <v>2000</v>
      </c>
      <c r="E647" s="8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2">
        <f t="shared" si="62"/>
        <v>42563.817986111106</v>
      </c>
      <c r="L647" s="12">
        <f t="shared" si="63"/>
        <v>42593.817986111106</v>
      </c>
      <c r="M647" t="b">
        <v>0</v>
      </c>
      <c r="N647">
        <v>237</v>
      </c>
      <c r="O647" t="b">
        <v>1</v>
      </c>
      <c r="P647" t="s">
        <v>8273</v>
      </c>
      <c r="Q647" s="6">
        <f t="shared" si="60"/>
        <v>2.7869999999999999</v>
      </c>
      <c r="R647" s="8">
        <f t="shared" si="61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8">
        <v>800</v>
      </c>
      <c r="E648" s="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2">
        <f t="shared" si="62"/>
        <v>41832.644293981481</v>
      </c>
      <c r="L648" s="12">
        <f t="shared" si="63"/>
        <v>41862.644293981481</v>
      </c>
      <c r="M648" t="b">
        <v>0</v>
      </c>
      <c r="N648">
        <v>27</v>
      </c>
      <c r="O648" t="b">
        <v>1</v>
      </c>
      <c r="P648" t="s">
        <v>8273</v>
      </c>
      <c r="Q648" s="6">
        <f t="shared" si="60"/>
        <v>1.3187625000000001</v>
      </c>
      <c r="R648" s="8">
        <f t="shared" si="61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58" hidden="1" x14ac:dyDescent="0.35">
      <c r="A649">
        <v>647</v>
      </c>
      <c r="B649" s="3" t="s">
        <v>648</v>
      </c>
      <c r="C649" s="3" t="s">
        <v>4757</v>
      </c>
      <c r="D649" s="8">
        <v>2000</v>
      </c>
      <c r="E649" s="8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2">
        <f t="shared" si="62"/>
        <v>42416.559594907405</v>
      </c>
      <c r="L649" s="12">
        <f t="shared" si="63"/>
        <v>42446.517928240741</v>
      </c>
      <c r="M649" t="b">
        <v>0</v>
      </c>
      <c r="N649">
        <v>17</v>
      </c>
      <c r="O649" t="b">
        <v>1</v>
      </c>
      <c r="P649" t="s">
        <v>8273</v>
      </c>
      <c r="Q649" s="6">
        <f t="shared" si="60"/>
        <v>1.0705</v>
      </c>
      <c r="R649" s="8">
        <f t="shared" si="61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8">
        <v>35000</v>
      </c>
      <c r="E650" s="8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2">
        <f t="shared" si="62"/>
        <v>41891.485046296293</v>
      </c>
      <c r="L650" s="12">
        <f t="shared" si="63"/>
        <v>41926.485046296293</v>
      </c>
      <c r="M650" t="b">
        <v>0</v>
      </c>
      <c r="N650">
        <v>27</v>
      </c>
      <c r="O650" t="b">
        <v>1</v>
      </c>
      <c r="P650" t="s">
        <v>8273</v>
      </c>
      <c r="Q650" s="6">
        <f t="shared" si="60"/>
        <v>1.2682285714285715</v>
      </c>
      <c r="R650" s="8">
        <f t="shared" si="61"/>
        <v>1644</v>
      </c>
      <c r="S650" t="str">
        <f t="shared" si="64"/>
        <v>technology</v>
      </c>
      <c r="T650" t="str">
        <f t="shared" si="65"/>
        <v>wearables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8">
        <v>2500</v>
      </c>
      <c r="E651" s="8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2">
        <f t="shared" si="62"/>
        <v>41877.703854166662</v>
      </c>
      <c r="L651" s="12">
        <f t="shared" si="63"/>
        <v>41898.703854166662</v>
      </c>
      <c r="M651" t="b">
        <v>0</v>
      </c>
      <c r="N651">
        <v>82</v>
      </c>
      <c r="O651" t="b">
        <v>1</v>
      </c>
      <c r="P651" t="s">
        <v>8273</v>
      </c>
      <c r="Q651" s="6">
        <f t="shared" si="60"/>
        <v>1.3996</v>
      </c>
      <c r="R651" s="8">
        <f t="shared" si="61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8">
        <v>1500</v>
      </c>
      <c r="E652" s="8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2">
        <f t="shared" si="62"/>
        <v>41931.828518518516</v>
      </c>
      <c r="L652" s="12">
        <f t="shared" si="63"/>
        <v>41991.870185185187</v>
      </c>
      <c r="M652" t="b">
        <v>0</v>
      </c>
      <c r="N652">
        <v>48</v>
      </c>
      <c r="O652" t="b">
        <v>1</v>
      </c>
      <c r="P652" t="s">
        <v>8273</v>
      </c>
      <c r="Q652" s="6">
        <f t="shared" si="60"/>
        <v>1.1240000000000001</v>
      </c>
      <c r="R652" s="8">
        <f t="shared" si="61"/>
        <v>35.125</v>
      </c>
      <c r="S652" t="str">
        <f t="shared" si="64"/>
        <v>technology</v>
      </c>
      <c r="T652" t="str">
        <f t="shared" si="65"/>
        <v>wearables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8">
        <v>25000</v>
      </c>
      <c r="E653" s="8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2">
        <f t="shared" si="62"/>
        <v>41955.809155092589</v>
      </c>
      <c r="L653" s="12">
        <f t="shared" si="63"/>
        <v>41985.809155092589</v>
      </c>
      <c r="M653" t="b">
        <v>0</v>
      </c>
      <c r="N653">
        <v>105</v>
      </c>
      <c r="O653" t="b">
        <v>1</v>
      </c>
      <c r="P653" t="s">
        <v>8273</v>
      </c>
      <c r="Q653" s="6">
        <f t="shared" si="60"/>
        <v>1.00528</v>
      </c>
      <c r="R653" s="8">
        <f t="shared" si="61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8">
        <v>3000</v>
      </c>
      <c r="E654" s="8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2">
        <f t="shared" si="62"/>
        <v>42675.482060185182</v>
      </c>
      <c r="L654" s="12">
        <f t="shared" si="63"/>
        <v>42705.523726851847</v>
      </c>
      <c r="M654" t="b">
        <v>0</v>
      </c>
      <c r="N654">
        <v>28</v>
      </c>
      <c r="O654" t="b">
        <v>1</v>
      </c>
      <c r="P654" t="s">
        <v>8273</v>
      </c>
      <c r="Q654" s="6">
        <f t="shared" si="60"/>
        <v>1.0046666666666666</v>
      </c>
      <c r="R654" s="8">
        <f t="shared" si="61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8">
        <v>75000</v>
      </c>
      <c r="E655" s="8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2">
        <f t="shared" si="62"/>
        <v>42199.410185185181</v>
      </c>
      <c r="L655" s="12">
        <f t="shared" si="63"/>
        <v>42236.410185185181</v>
      </c>
      <c r="M655" t="b">
        <v>0</v>
      </c>
      <c r="N655">
        <v>1107</v>
      </c>
      <c r="O655" t="b">
        <v>1</v>
      </c>
      <c r="P655" t="s">
        <v>8273</v>
      </c>
      <c r="Q655" s="6">
        <f t="shared" si="60"/>
        <v>1.4144600000000001</v>
      </c>
      <c r="R655" s="8">
        <f t="shared" si="61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8">
        <v>12000</v>
      </c>
      <c r="E656" s="8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2">
        <f t="shared" si="62"/>
        <v>42163.748993055553</v>
      </c>
      <c r="L656" s="12">
        <f t="shared" si="63"/>
        <v>42193.748993055553</v>
      </c>
      <c r="M656" t="b">
        <v>0</v>
      </c>
      <c r="N656">
        <v>1013</v>
      </c>
      <c r="O656" t="b">
        <v>1</v>
      </c>
      <c r="P656" t="s">
        <v>8273</v>
      </c>
      <c r="Q656" s="6">
        <f t="shared" si="60"/>
        <v>2.6729166666666666</v>
      </c>
      <c r="R656" s="8">
        <f t="shared" si="61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8">
        <v>8000</v>
      </c>
      <c r="E657" s="8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2">
        <f t="shared" si="62"/>
        <v>42045.748981481483</v>
      </c>
      <c r="L657" s="12">
        <f t="shared" si="63"/>
        <v>42075.707314814812</v>
      </c>
      <c r="M657" t="b">
        <v>0</v>
      </c>
      <c r="N657">
        <v>274</v>
      </c>
      <c r="O657" t="b">
        <v>1</v>
      </c>
      <c r="P657" t="s">
        <v>8273</v>
      </c>
      <c r="Q657" s="6">
        <f t="shared" si="60"/>
        <v>1.4688749999999999</v>
      </c>
      <c r="R657" s="8">
        <f t="shared" si="61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8">
        <v>5000</v>
      </c>
      <c r="E658" s="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2">
        <f t="shared" si="62"/>
        <v>42417.596284722218</v>
      </c>
      <c r="L658" s="12">
        <f t="shared" si="63"/>
        <v>42477.554618055554</v>
      </c>
      <c r="M658" t="b">
        <v>0</v>
      </c>
      <c r="N658">
        <v>87</v>
      </c>
      <c r="O658" t="b">
        <v>1</v>
      </c>
      <c r="P658" t="s">
        <v>8273</v>
      </c>
      <c r="Q658" s="6">
        <f t="shared" si="60"/>
        <v>2.1356000000000002</v>
      </c>
      <c r="R658" s="8">
        <f t="shared" si="61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8">
        <v>15000</v>
      </c>
      <c r="E659" s="8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2">
        <f t="shared" si="62"/>
        <v>42331.637407407405</v>
      </c>
      <c r="L659" s="12">
        <f t="shared" si="63"/>
        <v>42361.637407407405</v>
      </c>
      <c r="M659" t="b">
        <v>0</v>
      </c>
      <c r="N659">
        <v>99</v>
      </c>
      <c r="O659" t="b">
        <v>1</v>
      </c>
      <c r="P659" t="s">
        <v>8273</v>
      </c>
      <c r="Q659" s="6">
        <f t="shared" si="60"/>
        <v>1.2569999999999999</v>
      </c>
      <c r="R659" s="8">
        <f t="shared" si="61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58" hidden="1" x14ac:dyDescent="0.35">
      <c r="A660">
        <v>658</v>
      </c>
      <c r="B660" s="3" t="s">
        <v>659</v>
      </c>
      <c r="C660" s="3" t="s">
        <v>4768</v>
      </c>
      <c r="D660" s="8">
        <v>28888</v>
      </c>
      <c r="E660" s="8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2">
        <f t="shared" si="62"/>
        <v>42178.952418981477</v>
      </c>
      <c r="L660" s="12">
        <f t="shared" si="63"/>
        <v>42211.541666666664</v>
      </c>
      <c r="M660" t="b">
        <v>0</v>
      </c>
      <c r="N660">
        <v>276</v>
      </c>
      <c r="O660" t="b">
        <v>1</v>
      </c>
      <c r="P660" t="s">
        <v>8273</v>
      </c>
      <c r="Q660" s="6">
        <f t="shared" si="60"/>
        <v>1.0446206037108834</v>
      </c>
      <c r="R660" s="8">
        <f t="shared" si="61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8">
        <v>3000</v>
      </c>
      <c r="E661" s="8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2">
        <f t="shared" si="62"/>
        <v>42209.385358796295</v>
      </c>
      <c r="L661" s="12">
        <f t="shared" si="63"/>
        <v>42239.385358796295</v>
      </c>
      <c r="M661" t="b">
        <v>0</v>
      </c>
      <c r="N661">
        <v>21</v>
      </c>
      <c r="O661" t="b">
        <v>1</v>
      </c>
      <c r="P661" t="s">
        <v>8273</v>
      </c>
      <c r="Q661" s="6">
        <f t="shared" si="60"/>
        <v>1.0056666666666667</v>
      </c>
      <c r="R661" s="8">
        <f t="shared" si="61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8">
        <v>50000</v>
      </c>
      <c r="E662" s="8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2">
        <f t="shared" si="62"/>
        <v>41922.533321759256</v>
      </c>
      <c r="L662" s="12">
        <f t="shared" si="63"/>
        <v>41952.57498842592</v>
      </c>
      <c r="M662" t="b">
        <v>0</v>
      </c>
      <c r="N662">
        <v>18</v>
      </c>
      <c r="O662" t="b">
        <v>0</v>
      </c>
      <c r="P662" t="s">
        <v>8273</v>
      </c>
      <c r="Q662" s="6">
        <f t="shared" si="60"/>
        <v>3.058E-2</v>
      </c>
      <c r="R662" s="8">
        <f t="shared" si="61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8">
        <v>10000</v>
      </c>
      <c r="E663" s="8">
        <v>95</v>
      </c>
      <c r="F663" s="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2">
        <f t="shared" si="62"/>
        <v>42636.437025462961</v>
      </c>
      <c r="L663" s="12">
        <f t="shared" si="63"/>
        <v>42666.437025462961</v>
      </c>
      <c r="M663" t="b">
        <v>0</v>
      </c>
      <c r="N663">
        <v>9</v>
      </c>
      <c r="O663" t="b">
        <v>0</v>
      </c>
      <c r="P663" t="s">
        <v>8273</v>
      </c>
      <c r="Q663" s="6">
        <f t="shared" si="60"/>
        <v>9.4999999999999998E-3</v>
      </c>
      <c r="R663" s="8">
        <f t="shared" si="61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8">
        <v>39000</v>
      </c>
      <c r="E664" s="8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2">
        <f t="shared" si="62"/>
        <v>41990.229710648149</v>
      </c>
      <c r="L664" s="12">
        <f t="shared" si="63"/>
        <v>42020.229710648149</v>
      </c>
      <c r="M664" t="b">
        <v>0</v>
      </c>
      <c r="N664">
        <v>4</v>
      </c>
      <c r="O664" t="b">
        <v>0</v>
      </c>
      <c r="P664" t="s">
        <v>8273</v>
      </c>
      <c r="Q664" s="6">
        <f t="shared" si="60"/>
        <v>4.0000000000000001E-3</v>
      </c>
      <c r="R664" s="8">
        <f t="shared" si="61"/>
        <v>39</v>
      </c>
      <c r="S664" t="str">
        <f t="shared" si="64"/>
        <v>technology</v>
      </c>
      <c r="T664" t="str">
        <f t="shared" si="65"/>
        <v>wearables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8">
        <v>200000</v>
      </c>
      <c r="E665" s="8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2">
        <f t="shared" si="62"/>
        <v>42173.634907407402</v>
      </c>
      <c r="L665" s="12">
        <f t="shared" si="63"/>
        <v>42203.634907407402</v>
      </c>
      <c r="M665" t="b">
        <v>0</v>
      </c>
      <c r="N665">
        <v>7</v>
      </c>
      <c r="O665" t="b">
        <v>0</v>
      </c>
      <c r="P665" t="s">
        <v>8273</v>
      </c>
      <c r="Q665" s="6">
        <f t="shared" si="60"/>
        <v>3.5000000000000001E-3</v>
      </c>
      <c r="R665" s="8">
        <f t="shared" si="61"/>
        <v>100</v>
      </c>
      <c r="S665" t="str">
        <f t="shared" si="64"/>
        <v>technology</v>
      </c>
      <c r="T665" t="str">
        <f t="shared" si="65"/>
        <v>wearables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8">
        <v>12000</v>
      </c>
      <c r="E666" s="8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2">
        <f t="shared" si="62"/>
        <v>42077.458043981482</v>
      </c>
      <c r="L666" s="12">
        <f t="shared" si="63"/>
        <v>42107.458043981482</v>
      </c>
      <c r="M666" t="b">
        <v>0</v>
      </c>
      <c r="N666">
        <v>29</v>
      </c>
      <c r="O666" t="b">
        <v>0</v>
      </c>
      <c r="P666" t="s">
        <v>8273</v>
      </c>
      <c r="Q666" s="6">
        <f t="shared" si="60"/>
        <v>7.5333333333333335E-2</v>
      </c>
      <c r="R666" s="8">
        <f t="shared" si="61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8">
        <v>10000</v>
      </c>
      <c r="E667" s="8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2">
        <f t="shared" si="62"/>
        <v>42688.503020833326</v>
      </c>
      <c r="L667" s="12">
        <f t="shared" si="63"/>
        <v>42748.503020833326</v>
      </c>
      <c r="M667" t="b">
        <v>0</v>
      </c>
      <c r="N667">
        <v>12</v>
      </c>
      <c r="O667" t="b">
        <v>0</v>
      </c>
      <c r="P667" t="s">
        <v>8273</v>
      </c>
      <c r="Q667" s="6">
        <f t="shared" si="60"/>
        <v>0.18640000000000001</v>
      </c>
      <c r="R667" s="8">
        <f t="shared" si="61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8">
        <v>200000</v>
      </c>
      <c r="E668" s="8">
        <v>8</v>
      </c>
      <c r="F668" s="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2">
        <f t="shared" si="62"/>
        <v>41838.623819444438</v>
      </c>
      <c r="L668" s="12">
        <f t="shared" si="63"/>
        <v>41868.623819444438</v>
      </c>
      <c r="M668" t="b">
        <v>0</v>
      </c>
      <c r="N668">
        <v>4</v>
      </c>
      <c r="O668" t="b">
        <v>0</v>
      </c>
      <c r="P668" t="s">
        <v>8273</v>
      </c>
      <c r="Q668" s="6">
        <f t="shared" si="60"/>
        <v>4.0000000000000003E-5</v>
      </c>
      <c r="R668" s="8">
        <f t="shared" si="61"/>
        <v>2</v>
      </c>
      <c r="S668" t="str">
        <f t="shared" si="64"/>
        <v>technology</v>
      </c>
      <c r="T668" t="str">
        <f t="shared" si="65"/>
        <v>wearables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8">
        <v>50000</v>
      </c>
      <c r="E669" s="8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2">
        <f t="shared" si="62"/>
        <v>42632.165081018517</v>
      </c>
      <c r="L669" s="12">
        <f t="shared" si="63"/>
        <v>42672.165081018517</v>
      </c>
      <c r="M669" t="b">
        <v>0</v>
      </c>
      <c r="N669">
        <v>28</v>
      </c>
      <c r="O669" t="b">
        <v>0</v>
      </c>
      <c r="P669" t="s">
        <v>8273</v>
      </c>
      <c r="Q669" s="6">
        <f t="shared" si="60"/>
        <v>0.1002</v>
      </c>
      <c r="R669" s="8">
        <f t="shared" si="61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8">
        <v>15000</v>
      </c>
      <c r="E670" s="8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2">
        <f t="shared" si="62"/>
        <v>42090.622939814813</v>
      </c>
      <c r="L670" s="12">
        <f t="shared" si="63"/>
        <v>42135.622939814813</v>
      </c>
      <c r="M670" t="b">
        <v>0</v>
      </c>
      <c r="N670">
        <v>25</v>
      </c>
      <c r="O670" t="b">
        <v>0</v>
      </c>
      <c r="P670" t="s">
        <v>8273</v>
      </c>
      <c r="Q670" s="6">
        <f t="shared" si="60"/>
        <v>4.5600000000000002E-2</v>
      </c>
      <c r="R670" s="8">
        <f t="shared" si="61"/>
        <v>27.36</v>
      </c>
      <c r="S670" t="str">
        <f t="shared" si="64"/>
        <v>technology</v>
      </c>
      <c r="T670" t="str">
        <f t="shared" si="65"/>
        <v>wearables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8">
        <v>200000</v>
      </c>
      <c r="E671" s="8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2">
        <f t="shared" si="62"/>
        <v>42527.417337962957</v>
      </c>
      <c r="L671" s="12">
        <f t="shared" si="63"/>
        <v>42557.417337962957</v>
      </c>
      <c r="M671" t="b">
        <v>0</v>
      </c>
      <c r="N671">
        <v>28</v>
      </c>
      <c r="O671" t="b">
        <v>0</v>
      </c>
      <c r="P671" t="s">
        <v>8273</v>
      </c>
      <c r="Q671" s="6">
        <f t="shared" si="60"/>
        <v>0.21507499999999999</v>
      </c>
      <c r="R671" s="8">
        <f t="shared" si="61"/>
        <v>1536.25</v>
      </c>
      <c r="S671" t="str">
        <f t="shared" si="64"/>
        <v>technology</v>
      </c>
      <c r="T671" t="str">
        <f t="shared" si="65"/>
        <v>wearables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8">
        <v>90000</v>
      </c>
      <c r="E672" s="8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2">
        <f t="shared" si="62"/>
        <v>42506.501388888886</v>
      </c>
      <c r="L672" s="12">
        <f t="shared" si="63"/>
        <v>42540.131944444445</v>
      </c>
      <c r="M672" t="b">
        <v>0</v>
      </c>
      <c r="N672">
        <v>310</v>
      </c>
      <c r="O672" t="b">
        <v>0</v>
      </c>
      <c r="P672" t="s">
        <v>8273</v>
      </c>
      <c r="Q672" s="6">
        <f t="shared" si="60"/>
        <v>0.29276666666666668</v>
      </c>
      <c r="R672" s="8">
        <f t="shared" si="61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8">
        <v>30000</v>
      </c>
      <c r="E673" s="8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2">
        <f t="shared" si="62"/>
        <v>41984.484398148146</v>
      </c>
      <c r="L673" s="12">
        <f t="shared" si="63"/>
        <v>42017.958333333336</v>
      </c>
      <c r="M673" t="b">
        <v>0</v>
      </c>
      <c r="N673">
        <v>15</v>
      </c>
      <c r="O673" t="b">
        <v>0</v>
      </c>
      <c r="P673" t="s">
        <v>8273</v>
      </c>
      <c r="Q673" s="6">
        <f t="shared" si="60"/>
        <v>0.39426666666666665</v>
      </c>
      <c r="R673" s="8">
        <f t="shared" si="61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8">
        <v>50000</v>
      </c>
      <c r="E674" s="8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2">
        <f t="shared" si="62"/>
        <v>41974.011157407404</v>
      </c>
      <c r="L674" s="12">
        <f t="shared" si="63"/>
        <v>42004.999305555553</v>
      </c>
      <c r="M674" t="b">
        <v>0</v>
      </c>
      <c r="N674">
        <v>215</v>
      </c>
      <c r="O674" t="b">
        <v>0</v>
      </c>
      <c r="P674" t="s">
        <v>8273</v>
      </c>
      <c r="Q674" s="6">
        <f t="shared" si="60"/>
        <v>0.21628</v>
      </c>
      <c r="R674" s="8">
        <f t="shared" si="61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8">
        <v>100000</v>
      </c>
      <c r="E675" s="8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2">
        <f t="shared" si="62"/>
        <v>41838.6321412037</v>
      </c>
      <c r="L675" s="12">
        <f t="shared" si="63"/>
        <v>41883.6321412037</v>
      </c>
      <c r="M675" t="b">
        <v>0</v>
      </c>
      <c r="N675">
        <v>3</v>
      </c>
      <c r="O675" t="b">
        <v>0</v>
      </c>
      <c r="P675" t="s">
        <v>8273</v>
      </c>
      <c r="Q675" s="6">
        <f t="shared" si="60"/>
        <v>2.0500000000000002E-3</v>
      </c>
      <c r="R675" s="8">
        <f t="shared" si="61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8">
        <v>50000</v>
      </c>
      <c r="E676" s="8">
        <v>15</v>
      </c>
      <c r="F676" s="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2">
        <f t="shared" si="62"/>
        <v>41802.907719907402</v>
      </c>
      <c r="L676" s="12">
        <f t="shared" si="63"/>
        <v>41862.907719907402</v>
      </c>
      <c r="M676" t="b">
        <v>0</v>
      </c>
      <c r="N676">
        <v>2</v>
      </c>
      <c r="O676" t="b">
        <v>0</v>
      </c>
      <c r="P676" t="s">
        <v>8273</v>
      </c>
      <c r="Q676" s="6">
        <f t="shared" si="60"/>
        <v>2.9999999999999997E-4</v>
      </c>
      <c r="R676" s="8">
        <f t="shared" si="61"/>
        <v>7.5</v>
      </c>
      <c r="S676" t="str">
        <f t="shared" si="64"/>
        <v>technology</v>
      </c>
      <c r="T676" t="str">
        <f t="shared" si="65"/>
        <v>wearables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8">
        <v>6000</v>
      </c>
      <c r="E677" s="8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2">
        <f t="shared" si="62"/>
        <v>41975.722268518519</v>
      </c>
      <c r="L677" s="12">
        <f t="shared" si="63"/>
        <v>42005.082638888889</v>
      </c>
      <c r="M677" t="b">
        <v>0</v>
      </c>
      <c r="N677">
        <v>26</v>
      </c>
      <c r="O677" t="b">
        <v>0</v>
      </c>
      <c r="P677" t="s">
        <v>8273</v>
      </c>
      <c r="Q677" s="6">
        <f t="shared" si="60"/>
        <v>0.14849999999999999</v>
      </c>
      <c r="R677" s="8">
        <f t="shared" si="61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8">
        <v>100000</v>
      </c>
      <c r="E678" s="8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2">
        <f t="shared" si="62"/>
        <v>42012.559965277775</v>
      </c>
      <c r="L678" s="12">
        <f t="shared" si="63"/>
        <v>42042.559965277775</v>
      </c>
      <c r="M678" t="b">
        <v>0</v>
      </c>
      <c r="N678">
        <v>24</v>
      </c>
      <c r="O678" t="b">
        <v>0</v>
      </c>
      <c r="P678" t="s">
        <v>8273</v>
      </c>
      <c r="Q678" s="6">
        <f t="shared" si="60"/>
        <v>1.4710000000000001E-2</v>
      </c>
      <c r="R678" s="8">
        <f t="shared" si="61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8">
        <v>50000</v>
      </c>
      <c r="E679" s="8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2">
        <f t="shared" si="62"/>
        <v>42504.195543981477</v>
      </c>
      <c r="L679" s="12">
        <f t="shared" si="63"/>
        <v>42549.195543981477</v>
      </c>
      <c r="M679" t="b">
        <v>0</v>
      </c>
      <c r="N679">
        <v>96</v>
      </c>
      <c r="O679" t="b">
        <v>0</v>
      </c>
      <c r="P679" t="s">
        <v>8273</v>
      </c>
      <c r="Q679" s="6">
        <f t="shared" si="60"/>
        <v>0.25584000000000001</v>
      </c>
      <c r="R679" s="8">
        <f t="shared" si="61"/>
        <v>133.25</v>
      </c>
      <c r="S679" t="str">
        <f t="shared" si="64"/>
        <v>technology</v>
      </c>
      <c r="T679" t="str">
        <f t="shared" si="65"/>
        <v>wearables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8">
        <v>29000</v>
      </c>
      <c r="E680" s="8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2">
        <f t="shared" si="62"/>
        <v>42481.168263888881</v>
      </c>
      <c r="L680" s="12">
        <f t="shared" si="63"/>
        <v>42511.168263888881</v>
      </c>
      <c r="M680" t="b">
        <v>0</v>
      </c>
      <c r="N680">
        <v>17</v>
      </c>
      <c r="O680" t="b">
        <v>0</v>
      </c>
      <c r="P680" t="s">
        <v>8273</v>
      </c>
      <c r="Q680" s="6">
        <f t="shared" si="60"/>
        <v>3.8206896551724136E-2</v>
      </c>
      <c r="R680" s="8">
        <f t="shared" si="61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8">
        <v>57000</v>
      </c>
      <c r="E681" s="8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2">
        <f t="shared" si="62"/>
        <v>42556.487372685187</v>
      </c>
      <c r="L681" s="12">
        <f t="shared" si="63"/>
        <v>42616.487372685187</v>
      </c>
      <c r="M681" t="b">
        <v>0</v>
      </c>
      <c r="N681">
        <v>94</v>
      </c>
      <c r="O681" t="b">
        <v>0</v>
      </c>
      <c r="P681" t="s">
        <v>8273</v>
      </c>
      <c r="Q681" s="6">
        <f t="shared" si="60"/>
        <v>0.15485964912280703</v>
      </c>
      <c r="R681" s="8">
        <f t="shared" si="61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8">
        <v>75000</v>
      </c>
      <c r="E682" s="8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2">
        <f t="shared" si="62"/>
        <v>41864.293182870366</v>
      </c>
      <c r="L682" s="12">
        <f t="shared" si="63"/>
        <v>41899.293182870366</v>
      </c>
      <c r="M682" t="b">
        <v>0</v>
      </c>
      <c r="N682">
        <v>129</v>
      </c>
      <c r="O682" t="b">
        <v>0</v>
      </c>
      <c r="P682" t="s">
        <v>8273</v>
      </c>
      <c r="Q682" s="6">
        <f t="shared" si="60"/>
        <v>0.25912000000000002</v>
      </c>
      <c r="R682" s="8">
        <f t="shared" si="61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8">
        <v>2500</v>
      </c>
      <c r="E683" s="8">
        <v>1</v>
      </c>
      <c r="F683" s="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2">
        <f t="shared" si="62"/>
        <v>42639.597268518519</v>
      </c>
      <c r="L683" s="12">
        <f t="shared" si="63"/>
        <v>42669.597268518519</v>
      </c>
      <c r="M683" t="b">
        <v>0</v>
      </c>
      <c r="N683">
        <v>1</v>
      </c>
      <c r="O683" t="b">
        <v>0</v>
      </c>
      <c r="P683" t="s">
        <v>8273</v>
      </c>
      <c r="Q683" s="6">
        <f t="shared" si="60"/>
        <v>4.0000000000000002E-4</v>
      </c>
      <c r="R683" s="8">
        <f t="shared" si="61"/>
        <v>1</v>
      </c>
      <c r="S683" t="str">
        <f t="shared" si="64"/>
        <v>technology</v>
      </c>
      <c r="T683" t="str">
        <f t="shared" si="65"/>
        <v>wearables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8">
        <v>50000</v>
      </c>
      <c r="E684" s="8">
        <v>53</v>
      </c>
      <c r="F684" s="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2">
        <f t="shared" si="62"/>
        <v>42778.556967592587</v>
      </c>
      <c r="L684" s="12">
        <f t="shared" si="63"/>
        <v>42808.515300925923</v>
      </c>
      <c r="M684" t="b">
        <v>0</v>
      </c>
      <c r="N684">
        <v>4</v>
      </c>
      <c r="O684" t="b">
        <v>0</v>
      </c>
      <c r="P684" t="s">
        <v>8273</v>
      </c>
      <c r="Q684" s="6">
        <f t="shared" si="60"/>
        <v>1.06E-3</v>
      </c>
      <c r="R684" s="8">
        <f t="shared" si="61"/>
        <v>13.25</v>
      </c>
      <c r="S684" t="str">
        <f t="shared" si="64"/>
        <v>technology</v>
      </c>
      <c r="T684" t="str">
        <f t="shared" si="65"/>
        <v>wearables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8">
        <v>35000</v>
      </c>
      <c r="E685" s="8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2">
        <f t="shared" si="62"/>
        <v>42634.691712962966</v>
      </c>
      <c r="L685" s="12">
        <f t="shared" si="63"/>
        <v>42674.691712962966</v>
      </c>
      <c r="M685" t="b">
        <v>0</v>
      </c>
      <c r="N685">
        <v>3</v>
      </c>
      <c r="O685" t="b">
        <v>0</v>
      </c>
      <c r="P685" t="s">
        <v>8273</v>
      </c>
      <c r="Q685" s="6">
        <f t="shared" si="60"/>
        <v>8.5142857142857138E-3</v>
      </c>
      <c r="R685" s="8">
        <f t="shared" si="61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8">
        <v>320000</v>
      </c>
      <c r="E686" s="8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2">
        <f t="shared" si="62"/>
        <v>41809.26494212963</v>
      </c>
      <c r="L686" s="12">
        <f t="shared" si="63"/>
        <v>41844.916666666664</v>
      </c>
      <c r="M686" t="b">
        <v>0</v>
      </c>
      <c r="N686">
        <v>135</v>
      </c>
      <c r="O686" t="b">
        <v>0</v>
      </c>
      <c r="P686" t="s">
        <v>8273</v>
      </c>
      <c r="Q686" s="6">
        <f t="shared" si="60"/>
        <v>7.4837500000000001E-2</v>
      </c>
      <c r="R686" s="8">
        <f t="shared" si="61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8">
        <v>2000</v>
      </c>
      <c r="E687" s="8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2">
        <f t="shared" si="62"/>
        <v>41971.658240740733</v>
      </c>
      <c r="L687" s="12">
        <f t="shared" si="63"/>
        <v>42016.658240740733</v>
      </c>
      <c r="M687" t="b">
        <v>0</v>
      </c>
      <c r="N687">
        <v>10</v>
      </c>
      <c r="O687" t="b">
        <v>0</v>
      </c>
      <c r="P687" t="s">
        <v>8273</v>
      </c>
      <c r="Q687" s="6">
        <f t="shared" si="60"/>
        <v>0.27650000000000002</v>
      </c>
      <c r="R687" s="8">
        <f t="shared" si="61"/>
        <v>55.3</v>
      </c>
      <c r="S687" t="str">
        <f t="shared" si="64"/>
        <v>technology</v>
      </c>
      <c r="T687" t="str">
        <f t="shared" si="65"/>
        <v>wearables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8">
        <v>500000</v>
      </c>
      <c r="E688" s="8">
        <v>0</v>
      </c>
      <c r="F688" s="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2">
        <f t="shared" si="62"/>
        <v>42189.464930555558</v>
      </c>
      <c r="L688" s="12">
        <f t="shared" si="63"/>
        <v>42219.464930555558</v>
      </c>
      <c r="M688" t="b">
        <v>0</v>
      </c>
      <c r="N688">
        <v>0</v>
      </c>
      <c r="O688" t="b">
        <v>0</v>
      </c>
      <c r="P688" t="s">
        <v>8273</v>
      </c>
      <c r="Q688" s="6">
        <f t="shared" si="60"/>
        <v>0</v>
      </c>
      <c r="R688" s="8" t="str">
        <f t="shared" si="61"/>
        <v>-</v>
      </c>
      <c r="S688" t="str">
        <f t="shared" si="64"/>
        <v>technology</v>
      </c>
      <c r="T688" t="str">
        <f t="shared" si="65"/>
        <v>wearables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8">
        <v>100000</v>
      </c>
      <c r="E689" s="8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2">
        <f t="shared" si="62"/>
        <v>42711.542280092595</v>
      </c>
      <c r="L689" s="12">
        <f t="shared" si="63"/>
        <v>42771.542280092595</v>
      </c>
      <c r="M689" t="b">
        <v>0</v>
      </c>
      <c r="N689">
        <v>6</v>
      </c>
      <c r="O689" t="b">
        <v>0</v>
      </c>
      <c r="P689" t="s">
        <v>8273</v>
      </c>
      <c r="Q689" s="6">
        <f t="shared" si="60"/>
        <v>3.5499999999999997E-2</v>
      </c>
      <c r="R689" s="8">
        <f t="shared" si="61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8">
        <v>20000</v>
      </c>
      <c r="E690" s="8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2">
        <f t="shared" si="62"/>
        <v>42261.896446759252</v>
      </c>
      <c r="L690" s="12">
        <f t="shared" si="63"/>
        <v>42291.896446759252</v>
      </c>
      <c r="M690" t="b">
        <v>0</v>
      </c>
      <c r="N690">
        <v>36</v>
      </c>
      <c r="O690" t="b">
        <v>0</v>
      </c>
      <c r="P690" t="s">
        <v>8273</v>
      </c>
      <c r="Q690" s="6">
        <f t="shared" si="60"/>
        <v>0.72989999999999999</v>
      </c>
      <c r="R690" s="8">
        <f t="shared" si="61"/>
        <v>405.5</v>
      </c>
      <c r="S690" t="str">
        <f t="shared" si="64"/>
        <v>technology</v>
      </c>
      <c r="T690" t="str">
        <f t="shared" si="65"/>
        <v>wearables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8">
        <v>200000</v>
      </c>
      <c r="E691" s="8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2">
        <f t="shared" si="62"/>
        <v>42675.459456018514</v>
      </c>
      <c r="L691" s="12">
        <f t="shared" si="63"/>
        <v>42711.999305555553</v>
      </c>
      <c r="M691" t="b">
        <v>0</v>
      </c>
      <c r="N691">
        <v>336</v>
      </c>
      <c r="O691" t="b">
        <v>0</v>
      </c>
      <c r="P691" t="s">
        <v>8273</v>
      </c>
      <c r="Q691" s="6">
        <f t="shared" si="60"/>
        <v>0.57648750000000004</v>
      </c>
      <c r="R691" s="8">
        <f t="shared" si="61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8">
        <v>20000</v>
      </c>
      <c r="E692" s="8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2">
        <f t="shared" si="62"/>
        <v>42579.426400462959</v>
      </c>
      <c r="L692" s="12">
        <f t="shared" si="63"/>
        <v>42622.041666666664</v>
      </c>
      <c r="M692" t="b">
        <v>0</v>
      </c>
      <c r="N692">
        <v>34</v>
      </c>
      <c r="O692" t="b">
        <v>0</v>
      </c>
      <c r="P692" t="s">
        <v>8273</v>
      </c>
      <c r="Q692" s="6">
        <f t="shared" si="60"/>
        <v>0.1234</v>
      </c>
      <c r="R692" s="8">
        <f t="shared" si="61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8">
        <v>50000</v>
      </c>
      <c r="E693" s="8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2">
        <f t="shared" si="62"/>
        <v>42157.819976851846</v>
      </c>
      <c r="L693" s="12">
        <f t="shared" si="63"/>
        <v>42185.819976851846</v>
      </c>
      <c r="M693" t="b">
        <v>0</v>
      </c>
      <c r="N693">
        <v>10</v>
      </c>
      <c r="O693" t="b">
        <v>0</v>
      </c>
      <c r="P693" t="s">
        <v>8273</v>
      </c>
      <c r="Q693" s="6">
        <f t="shared" si="60"/>
        <v>5.1999999999999998E-3</v>
      </c>
      <c r="R693" s="8">
        <f t="shared" si="61"/>
        <v>26</v>
      </c>
      <c r="S693" t="str">
        <f t="shared" si="64"/>
        <v>technology</v>
      </c>
      <c r="T693" t="str">
        <f t="shared" si="65"/>
        <v>wearables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8">
        <v>20000</v>
      </c>
      <c r="E694" s="8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2">
        <f t="shared" si="62"/>
        <v>42696.167395833334</v>
      </c>
      <c r="L694" s="12">
        <f t="shared" si="63"/>
        <v>42726.167395833334</v>
      </c>
      <c r="M694" t="b">
        <v>0</v>
      </c>
      <c r="N694">
        <v>201</v>
      </c>
      <c r="O694" t="b">
        <v>0</v>
      </c>
      <c r="P694" t="s">
        <v>8273</v>
      </c>
      <c r="Q694" s="6">
        <f t="shared" si="60"/>
        <v>6.5299999999999997E-2</v>
      </c>
      <c r="R694" s="8">
        <f t="shared" si="61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8">
        <v>100000</v>
      </c>
      <c r="E695" s="8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2">
        <f t="shared" si="62"/>
        <v>42094.599849537037</v>
      </c>
      <c r="L695" s="12">
        <f t="shared" si="63"/>
        <v>42124.599849537037</v>
      </c>
      <c r="M695" t="b">
        <v>0</v>
      </c>
      <c r="N695">
        <v>296</v>
      </c>
      <c r="O695" t="b">
        <v>0</v>
      </c>
      <c r="P695" t="s">
        <v>8273</v>
      </c>
      <c r="Q695" s="6">
        <f t="shared" si="60"/>
        <v>0.35338000000000003</v>
      </c>
      <c r="R695" s="8">
        <f t="shared" si="61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8">
        <v>150000</v>
      </c>
      <c r="E696" s="8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2">
        <f t="shared" si="62"/>
        <v>42737.455543981479</v>
      </c>
      <c r="L696" s="12">
        <f t="shared" si="63"/>
        <v>42767.455543981479</v>
      </c>
      <c r="M696" t="b">
        <v>0</v>
      </c>
      <c r="N696">
        <v>7</v>
      </c>
      <c r="O696" t="b">
        <v>0</v>
      </c>
      <c r="P696" t="s">
        <v>8273</v>
      </c>
      <c r="Q696" s="6">
        <f t="shared" si="60"/>
        <v>3.933333333333333E-3</v>
      </c>
      <c r="R696" s="8">
        <f t="shared" si="61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8">
        <v>60000</v>
      </c>
      <c r="E697" s="8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2">
        <f t="shared" si="62"/>
        <v>41913.312731481477</v>
      </c>
      <c r="L697" s="12">
        <f t="shared" si="63"/>
        <v>41943.312731481477</v>
      </c>
      <c r="M697" t="b">
        <v>0</v>
      </c>
      <c r="N697">
        <v>7</v>
      </c>
      <c r="O697" t="b">
        <v>0</v>
      </c>
      <c r="P697" t="s">
        <v>8273</v>
      </c>
      <c r="Q697" s="6">
        <f t="shared" si="60"/>
        <v>1.06E-2</v>
      </c>
      <c r="R697" s="8">
        <f t="shared" si="61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8">
        <v>175000</v>
      </c>
      <c r="E698" s="8">
        <v>1</v>
      </c>
      <c r="F698" s="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2">
        <f t="shared" si="62"/>
        <v>41815.718773148146</v>
      </c>
      <c r="L698" s="12">
        <f t="shared" si="63"/>
        <v>41845.718773148146</v>
      </c>
      <c r="M698" t="b">
        <v>0</v>
      </c>
      <c r="N698">
        <v>1</v>
      </c>
      <c r="O698" t="b">
        <v>0</v>
      </c>
      <c r="P698" t="s">
        <v>8273</v>
      </c>
      <c r="Q698" s="6">
        <f t="shared" si="60"/>
        <v>5.7142857142857145E-6</v>
      </c>
      <c r="R698" s="8">
        <f t="shared" si="61"/>
        <v>1</v>
      </c>
      <c r="S698" t="str">
        <f t="shared" si="64"/>
        <v>technology</v>
      </c>
      <c r="T698" t="str">
        <f t="shared" si="65"/>
        <v>wearables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8">
        <v>5000</v>
      </c>
      <c r="E699" s="8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2">
        <f t="shared" si="62"/>
        <v>42388.314687500002</v>
      </c>
      <c r="L699" s="12">
        <f t="shared" si="63"/>
        <v>42403.314687500002</v>
      </c>
      <c r="M699" t="b">
        <v>0</v>
      </c>
      <c r="N699">
        <v>114</v>
      </c>
      <c r="O699" t="b">
        <v>0</v>
      </c>
      <c r="P699" t="s">
        <v>8273</v>
      </c>
      <c r="Q699" s="6">
        <f t="shared" si="60"/>
        <v>0.46379999999999999</v>
      </c>
      <c r="R699" s="8">
        <f t="shared" si="61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8">
        <v>100000</v>
      </c>
      <c r="E700" s="8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2">
        <f t="shared" si="62"/>
        <v>41866.722743055558</v>
      </c>
      <c r="L700" s="12">
        <f t="shared" si="63"/>
        <v>41899.875</v>
      </c>
      <c r="M700" t="b">
        <v>0</v>
      </c>
      <c r="N700">
        <v>29</v>
      </c>
      <c r="O700" t="b">
        <v>0</v>
      </c>
      <c r="P700" t="s">
        <v>8273</v>
      </c>
      <c r="Q700" s="6">
        <f t="shared" si="60"/>
        <v>0.15390000000000001</v>
      </c>
      <c r="R700" s="8">
        <f t="shared" si="61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8">
        <v>130000</v>
      </c>
      <c r="E701" s="8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2">
        <f t="shared" si="62"/>
        <v>41563.277175925927</v>
      </c>
      <c r="L701" s="12">
        <f t="shared" si="63"/>
        <v>41600.458333333328</v>
      </c>
      <c r="M701" t="b">
        <v>0</v>
      </c>
      <c r="N701">
        <v>890</v>
      </c>
      <c r="O701" t="b">
        <v>0</v>
      </c>
      <c r="P701" t="s">
        <v>8273</v>
      </c>
      <c r="Q701" s="6">
        <f t="shared" si="60"/>
        <v>0.824221076923077</v>
      </c>
      <c r="R701" s="8">
        <f t="shared" si="61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8">
        <v>15000</v>
      </c>
      <c r="E702" s="8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2">
        <f t="shared" si="62"/>
        <v>42715.480104166665</v>
      </c>
      <c r="L702" s="12">
        <f t="shared" si="63"/>
        <v>42745.480104166665</v>
      </c>
      <c r="M702" t="b">
        <v>0</v>
      </c>
      <c r="N702">
        <v>31</v>
      </c>
      <c r="O702" t="b">
        <v>0</v>
      </c>
      <c r="P702" t="s">
        <v>8273</v>
      </c>
      <c r="Q702" s="6">
        <f t="shared" si="60"/>
        <v>2.6866666666666667E-2</v>
      </c>
      <c r="R702" s="8">
        <f t="shared" si="61"/>
        <v>13</v>
      </c>
      <c r="S702" t="str">
        <f t="shared" si="64"/>
        <v>technology</v>
      </c>
      <c r="T702" t="str">
        <f t="shared" si="65"/>
        <v>wearables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8">
        <v>23000</v>
      </c>
      <c r="E703" s="8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2">
        <f t="shared" si="62"/>
        <v>41813.454629629625</v>
      </c>
      <c r="L703" s="12">
        <f t="shared" si="63"/>
        <v>41843.454629629625</v>
      </c>
      <c r="M703" t="b">
        <v>0</v>
      </c>
      <c r="N703">
        <v>21</v>
      </c>
      <c r="O703" t="b">
        <v>0</v>
      </c>
      <c r="P703" t="s">
        <v>8273</v>
      </c>
      <c r="Q703" s="6">
        <f t="shared" si="60"/>
        <v>0.26600000000000001</v>
      </c>
      <c r="R703" s="8">
        <f t="shared" si="61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8">
        <v>15000</v>
      </c>
      <c r="E704" s="8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2">
        <f t="shared" si="62"/>
        <v>42668.518368055556</v>
      </c>
      <c r="L704" s="12">
        <f t="shared" si="63"/>
        <v>42698.560034722221</v>
      </c>
      <c r="M704" t="b">
        <v>0</v>
      </c>
      <c r="N704">
        <v>37</v>
      </c>
      <c r="O704" t="b">
        <v>0</v>
      </c>
      <c r="P704" t="s">
        <v>8273</v>
      </c>
      <c r="Q704" s="6">
        <f t="shared" si="60"/>
        <v>0.30813400000000002</v>
      </c>
      <c r="R704" s="8">
        <f t="shared" si="61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8">
        <v>15000</v>
      </c>
      <c r="E705" s="8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2">
        <f t="shared" si="62"/>
        <v>42711.742465277777</v>
      </c>
      <c r="L705" s="12">
        <f t="shared" si="63"/>
        <v>42766.772222222215</v>
      </c>
      <c r="M705" t="b">
        <v>0</v>
      </c>
      <c r="N705">
        <v>7</v>
      </c>
      <c r="O705" t="b">
        <v>0</v>
      </c>
      <c r="P705" t="s">
        <v>8273</v>
      </c>
      <c r="Q705" s="6">
        <f t="shared" si="60"/>
        <v>5.5800000000000002E-2</v>
      </c>
      <c r="R705" s="8">
        <f t="shared" si="61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8">
        <v>55000</v>
      </c>
      <c r="E706" s="8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2">
        <f t="shared" si="62"/>
        <v>42725.984583333331</v>
      </c>
      <c r="L706" s="12">
        <f t="shared" si="63"/>
        <v>42785.984583333331</v>
      </c>
      <c r="M706" t="b">
        <v>0</v>
      </c>
      <c r="N706">
        <v>4</v>
      </c>
      <c r="O706" t="b">
        <v>0</v>
      </c>
      <c r="P706" t="s">
        <v>8273</v>
      </c>
      <c r="Q706" s="6">
        <f t="shared" ref="Q706:Q769" si="66">E706/D706</f>
        <v>8.7454545454545458E-3</v>
      </c>
      <c r="R706" s="8">
        <f t="shared" ref="R706:R769" si="67">IF(E706=0,"-",E706/N706)</f>
        <v>120.25</v>
      </c>
      <c r="S706" t="str">
        <f t="shared" si="64"/>
        <v>technology</v>
      </c>
      <c r="T706" t="str">
        <f t="shared" si="65"/>
        <v>wearables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8">
        <v>100000</v>
      </c>
      <c r="E707" s="8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2">
        <f t="shared" ref="K707:K770" si="68">(J707/86400)+25569+(-5/24)</f>
        <v>42726.283310185179</v>
      </c>
      <c r="L707" s="12">
        <f t="shared" ref="L707:L770" si="69">(I707/86400)+25569+(-5/24)</f>
        <v>42756.283310185179</v>
      </c>
      <c r="M707" t="b">
        <v>0</v>
      </c>
      <c r="N707">
        <v>5</v>
      </c>
      <c r="O707" t="b">
        <v>0</v>
      </c>
      <c r="P707" t="s">
        <v>8273</v>
      </c>
      <c r="Q707" s="6">
        <f t="shared" si="66"/>
        <v>9.7699999999999992E-3</v>
      </c>
      <c r="R707" s="8">
        <f t="shared" si="67"/>
        <v>195.4</v>
      </c>
      <c r="S707" t="str">
        <f t="shared" ref="S707:S770" si="70">LEFT($P707, SEARCH("/",$P707,1)-1)</f>
        <v>technology</v>
      </c>
      <c r="T707" t="str">
        <f t="shared" ref="T707:T770" si="71">RIGHT($P707,LEN($P707) - SEARCH("/", $P707, 1))</f>
        <v>wearables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8">
        <v>100000</v>
      </c>
      <c r="E708" s="8">
        <v>0</v>
      </c>
      <c r="F708" s="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2">
        <f t="shared" si="68"/>
        <v>42676.786840277775</v>
      </c>
      <c r="L708" s="12">
        <f t="shared" si="69"/>
        <v>42718.568749999999</v>
      </c>
      <c r="M708" t="b">
        <v>0</v>
      </c>
      <c r="N708">
        <v>0</v>
      </c>
      <c r="O708" t="b">
        <v>0</v>
      </c>
      <c r="P708" t="s">
        <v>8273</v>
      </c>
      <c r="Q708" s="6">
        <f t="shared" si="66"/>
        <v>0</v>
      </c>
      <c r="R708" s="8" t="str">
        <f t="shared" si="67"/>
        <v>-</v>
      </c>
      <c r="S708" t="str">
        <f t="shared" si="70"/>
        <v>technology</v>
      </c>
      <c r="T708" t="str">
        <f t="shared" si="71"/>
        <v>wearables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8">
        <v>68000</v>
      </c>
      <c r="E709" s="8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2">
        <f t="shared" si="68"/>
        <v>42696.45517361111</v>
      </c>
      <c r="L709" s="12">
        <f t="shared" si="69"/>
        <v>42736.45517361111</v>
      </c>
      <c r="M709" t="b">
        <v>0</v>
      </c>
      <c r="N709">
        <v>456</v>
      </c>
      <c r="O709" t="b">
        <v>0</v>
      </c>
      <c r="P709" t="s">
        <v>8273</v>
      </c>
      <c r="Q709" s="6">
        <f t="shared" si="66"/>
        <v>0.78927352941176465</v>
      </c>
      <c r="R709" s="8">
        <f t="shared" si="67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8">
        <v>40000</v>
      </c>
      <c r="E710" s="8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2">
        <f t="shared" si="68"/>
        <v>41835.372685185182</v>
      </c>
      <c r="L710" s="12">
        <f t="shared" si="69"/>
        <v>41895.372685185182</v>
      </c>
      <c r="M710" t="b">
        <v>0</v>
      </c>
      <c r="N710">
        <v>369</v>
      </c>
      <c r="O710" t="b">
        <v>0</v>
      </c>
      <c r="P710" t="s">
        <v>8273</v>
      </c>
      <c r="Q710" s="6">
        <f t="shared" si="66"/>
        <v>0.22092500000000001</v>
      </c>
      <c r="R710" s="8">
        <f t="shared" si="67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8">
        <v>15000</v>
      </c>
      <c r="E711" s="8">
        <v>61</v>
      </c>
      <c r="F711" s="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2">
        <f t="shared" si="68"/>
        <v>41947.832858796297</v>
      </c>
      <c r="L711" s="12">
        <f t="shared" si="69"/>
        <v>41977.832858796297</v>
      </c>
      <c r="M711" t="b">
        <v>0</v>
      </c>
      <c r="N711">
        <v>2</v>
      </c>
      <c r="O711" t="b">
        <v>0</v>
      </c>
      <c r="P711" t="s">
        <v>8273</v>
      </c>
      <c r="Q711" s="6">
        <f t="shared" si="66"/>
        <v>4.0666666666666663E-3</v>
      </c>
      <c r="R711" s="8">
        <f t="shared" si="67"/>
        <v>30.5</v>
      </c>
      <c r="S711" t="str">
        <f t="shared" si="70"/>
        <v>technology</v>
      </c>
      <c r="T711" t="str">
        <f t="shared" si="71"/>
        <v>wearables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8">
        <v>1200</v>
      </c>
      <c r="E712" s="8">
        <v>0</v>
      </c>
      <c r="F712" s="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2">
        <f t="shared" si="68"/>
        <v>41837.776643518519</v>
      </c>
      <c r="L712" s="12">
        <f t="shared" si="69"/>
        <v>41870.822222222218</v>
      </c>
      <c r="M712" t="b">
        <v>0</v>
      </c>
      <c r="N712">
        <v>0</v>
      </c>
      <c r="O712" t="b">
        <v>0</v>
      </c>
      <c r="P712" t="s">
        <v>8273</v>
      </c>
      <c r="Q712" s="6">
        <f t="shared" si="66"/>
        <v>0</v>
      </c>
      <c r="R712" s="8" t="str">
        <f t="shared" si="67"/>
        <v>-</v>
      </c>
      <c r="S712" t="str">
        <f t="shared" si="70"/>
        <v>technology</v>
      </c>
      <c r="T712" t="str">
        <f t="shared" si="71"/>
        <v>wearables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8">
        <v>100000</v>
      </c>
      <c r="E713" s="8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2">
        <f t="shared" si="68"/>
        <v>42678.250787037039</v>
      </c>
      <c r="L713" s="12">
        <f t="shared" si="69"/>
        <v>42718.292453703696</v>
      </c>
      <c r="M713" t="b">
        <v>0</v>
      </c>
      <c r="N713">
        <v>338</v>
      </c>
      <c r="O713" t="b">
        <v>0</v>
      </c>
      <c r="P713" t="s">
        <v>8273</v>
      </c>
      <c r="Q713" s="6">
        <f t="shared" si="66"/>
        <v>0.33790999999999999</v>
      </c>
      <c r="R713" s="8">
        <f t="shared" si="67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8">
        <v>48500</v>
      </c>
      <c r="E714" s="8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2">
        <f t="shared" si="68"/>
        <v>42384.472592592589</v>
      </c>
      <c r="L714" s="12">
        <f t="shared" si="69"/>
        <v>42414.472592592589</v>
      </c>
      <c r="M714" t="b">
        <v>0</v>
      </c>
      <c r="N714">
        <v>4</v>
      </c>
      <c r="O714" t="b">
        <v>0</v>
      </c>
      <c r="P714" t="s">
        <v>8273</v>
      </c>
      <c r="Q714" s="6">
        <f t="shared" si="66"/>
        <v>2.1649484536082476E-3</v>
      </c>
      <c r="R714" s="8">
        <f t="shared" si="67"/>
        <v>26.25</v>
      </c>
      <c r="S714" t="str">
        <f t="shared" si="70"/>
        <v>technology</v>
      </c>
      <c r="T714" t="str">
        <f t="shared" si="71"/>
        <v>wearables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8">
        <v>25000</v>
      </c>
      <c r="E715" s="8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2">
        <f t="shared" si="68"/>
        <v>42496.320972222216</v>
      </c>
      <c r="L715" s="12">
        <f t="shared" si="69"/>
        <v>42526.320972222216</v>
      </c>
      <c r="M715" t="b">
        <v>0</v>
      </c>
      <c r="N715">
        <v>1</v>
      </c>
      <c r="O715" t="b">
        <v>0</v>
      </c>
      <c r="P715" t="s">
        <v>8273</v>
      </c>
      <c r="Q715" s="6">
        <f t="shared" si="66"/>
        <v>7.9600000000000001E-3</v>
      </c>
      <c r="R715" s="8">
        <f t="shared" si="67"/>
        <v>199</v>
      </c>
      <c r="S715" t="str">
        <f t="shared" si="70"/>
        <v>technology</v>
      </c>
      <c r="T715" t="str">
        <f t="shared" si="71"/>
        <v>wearables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8">
        <v>15000</v>
      </c>
      <c r="E716" s="8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2">
        <f t="shared" si="68"/>
        <v>42734.579652777778</v>
      </c>
      <c r="L716" s="12">
        <f t="shared" si="69"/>
        <v>42794.579652777778</v>
      </c>
      <c r="M716" t="b">
        <v>0</v>
      </c>
      <c r="N716">
        <v>28</v>
      </c>
      <c r="O716" t="b">
        <v>0</v>
      </c>
      <c r="P716" t="s">
        <v>8273</v>
      </c>
      <c r="Q716" s="6">
        <f t="shared" si="66"/>
        <v>0.14993333333333334</v>
      </c>
      <c r="R716" s="8">
        <f t="shared" si="67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8">
        <v>27500</v>
      </c>
      <c r="E717" s="8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2">
        <f t="shared" si="68"/>
        <v>42272.8824074074</v>
      </c>
      <c r="L717" s="12">
        <f t="shared" si="69"/>
        <v>42312.924074074072</v>
      </c>
      <c r="M717" t="b">
        <v>0</v>
      </c>
      <c r="N717">
        <v>12</v>
      </c>
      <c r="O717" t="b">
        <v>0</v>
      </c>
      <c r="P717" t="s">
        <v>8273</v>
      </c>
      <c r="Q717" s="6">
        <f t="shared" si="66"/>
        <v>5.0509090909090906E-2</v>
      </c>
      <c r="R717" s="8">
        <f t="shared" si="67"/>
        <v>115.75</v>
      </c>
      <c r="S717" t="str">
        <f t="shared" si="70"/>
        <v>technology</v>
      </c>
      <c r="T717" t="str">
        <f t="shared" si="71"/>
        <v>wearables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8">
        <v>7000</v>
      </c>
      <c r="E718" s="8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2">
        <f t="shared" si="68"/>
        <v>41940.450312499997</v>
      </c>
      <c r="L718" s="12">
        <f t="shared" si="69"/>
        <v>41973.791666666664</v>
      </c>
      <c r="M718" t="b">
        <v>0</v>
      </c>
      <c r="N718">
        <v>16</v>
      </c>
      <c r="O718" t="b">
        <v>0</v>
      </c>
      <c r="P718" t="s">
        <v>8273</v>
      </c>
      <c r="Q718" s="6">
        <f t="shared" si="66"/>
        <v>0.10214285714285715</v>
      </c>
      <c r="R718" s="8">
        <f t="shared" si="67"/>
        <v>44.6875</v>
      </c>
      <c r="S718" t="str">
        <f t="shared" si="70"/>
        <v>technology</v>
      </c>
      <c r="T718" t="str">
        <f t="shared" si="71"/>
        <v>wearables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8">
        <v>100000</v>
      </c>
      <c r="E719" s="8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2">
        <f t="shared" si="68"/>
        <v>41857.645856481475</v>
      </c>
      <c r="L719" s="12">
        <f t="shared" si="69"/>
        <v>41887.645856481475</v>
      </c>
      <c r="M719" t="b">
        <v>0</v>
      </c>
      <c r="N719">
        <v>4</v>
      </c>
      <c r="O719" t="b">
        <v>0</v>
      </c>
      <c r="P719" t="s">
        <v>8273</v>
      </c>
      <c r="Q719" s="6">
        <f t="shared" si="66"/>
        <v>3.0500000000000002E-3</v>
      </c>
      <c r="R719" s="8">
        <f t="shared" si="67"/>
        <v>76.25</v>
      </c>
      <c r="S719" t="str">
        <f t="shared" si="70"/>
        <v>technology</v>
      </c>
      <c r="T719" t="str">
        <f t="shared" si="71"/>
        <v>wearables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8">
        <v>12000</v>
      </c>
      <c r="E720" s="8">
        <v>90</v>
      </c>
      <c r="F720" s="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2">
        <f t="shared" si="68"/>
        <v>42752.637118055551</v>
      </c>
      <c r="L720" s="12">
        <f t="shared" si="69"/>
        <v>42784.040972222218</v>
      </c>
      <c r="M720" t="b">
        <v>0</v>
      </c>
      <c r="N720">
        <v>4</v>
      </c>
      <c r="O720" t="b">
        <v>0</v>
      </c>
      <c r="P720" t="s">
        <v>8273</v>
      </c>
      <c r="Q720" s="6">
        <f t="shared" si="66"/>
        <v>7.4999999999999997E-3</v>
      </c>
      <c r="R720" s="8">
        <f t="shared" si="67"/>
        <v>22.5</v>
      </c>
      <c r="S720" t="str">
        <f t="shared" si="70"/>
        <v>technology</v>
      </c>
      <c r="T720" t="str">
        <f t="shared" si="71"/>
        <v>wearables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8">
        <v>15000</v>
      </c>
      <c r="E721" s="8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2">
        <f t="shared" si="68"/>
        <v>42408.83189814815</v>
      </c>
      <c r="L721" s="12">
        <f t="shared" si="69"/>
        <v>42422.83189814815</v>
      </c>
      <c r="M721" t="b">
        <v>0</v>
      </c>
      <c r="N721">
        <v>10</v>
      </c>
      <c r="O721" t="b">
        <v>0</v>
      </c>
      <c r="P721" t="s">
        <v>8273</v>
      </c>
      <c r="Q721" s="6">
        <f t="shared" si="66"/>
        <v>1.2933333333333333E-2</v>
      </c>
      <c r="R721" s="8">
        <f t="shared" si="67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8">
        <v>1900</v>
      </c>
      <c r="E722" s="8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2">
        <f t="shared" si="68"/>
        <v>40909.440868055557</v>
      </c>
      <c r="L722" s="12">
        <f t="shared" si="69"/>
        <v>40937.440868055557</v>
      </c>
      <c r="M722" t="b">
        <v>0</v>
      </c>
      <c r="N722">
        <v>41</v>
      </c>
      <c r="O722" t="b">
        <v>1</v>
      </c>
      <c r="P722" t="s">
        <v>8274</v>
      </c>
      <c r="Q722" s="6">
        <f t="shared" si="66"/>
        <v>1.4394736842105262</v>
      </c>
      <c r="R722" s="8">
        <f t="shared" si="67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8">
        <v>8200</v>
      </c>
      <c r="E723" s="8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2">
        <f t="shared" si="68"/>
        <v>41807.363506944443</v>
      </c>
      <c r="L723" s="12">
        <f t="shared" si="69"/>
        <v>41852.363506944443</v>
      </c>
      <c r="M723" t="b">
        <v>0</v>
      </c>
      <c r="N723">
        <v>119</v>
      </c>
      <c r="O723" t="b">
        <v>1</v>
      </c>
      <c r="P723" t="s">
        <v>8274</v>
      </c>
      <c r="Q723" s="6">
        <f t="shared" si="66"/>
        <v>1.2210975609756098</v>
      </c>
      <c r="R723" s="8">
        <f t="shared" si="67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8">
        <v>25000</v>
      </c>
      <c r="E724" s="8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2">
        <f t="shared" si="68"/>
        <v>40977.596967592588</v>
      </c>
      <c r="L724" s="12">
        <f t="shared" si="69"/>
        <v>41007.555300925924</v>
      </c>
      <c r="M724" t="b">
        <v>0</v>
      </c>
      <c r="N724">
        <v>153</v>
      </c>
      <c r="O724" t="b">
        <v>1</v>
      </c>
      <c r="P724" t="s">
        <v>8274</v>
      </c>
      <c r="Q724" s="6">
        <f t="shared" si="66"/>
        <v>1.3202400000000001</v>
      </c>
      <c r="R724" s="8">
        <f t="shared" si="67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8">
        <v>5000</v>
      </c>
      <c r="E725" s="8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2">
        <f t="shared" si="68"/>
        <v>42184.608206018514</v>
      </c>
      <c r="L725" s="12">
        <f t="shared" si="69"/>
        <v>42214.957638888889</v>
      </c>
      <c r="M725" t="b">
        <v>0</v>
      </c>
      <c r="N725">
        <v>100</v>
      </c>
      <c r="O725" t="b">
        <v>1</v>
      </c>
      <c r="P725" t="s">
        <v>8274</v>
      </c>
      <c r="Q725" s="6">
        <f t="shared" si="66"/>
        <v>1.0938000000000001</v>
      </c>
      <c r="R725" s="8">
        <f t="shared" si="67"/>
        <v>54.69</v>
      </c>
      <c r="S725" t="str">
        <f t="shared" si="70"/>
        <v>publishing</v>
      </c>
      <c r="T725" t="str">
        <f t="shared" si="71"/>
        <v>nonfiction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8">
        <v>7000</v>
      </c>
      <c r="E726" s="8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2">
        <f t="shared" si="68"/>
        <v>40694.430127314808</v>
      </c>
      <c r="L726" s="12">
        <f t="shared" si="69"/>
        <v>40724.430127314808</v>
      </c>
      <c r="M726" t="b">
        <v>0</v>
      </c>
      <c r="N726">
        <v>143</v>
      </c>
      <c r="O726" t="b">
        <v>1</v>
      </c>
      <c r="P726" t="s">
        <v>8274</v>
      </c>
      <c r="Q726" s="6">
        <f t="shared" si="66"/>
        <v>1.0547157142857144</v>
      </c>
      <c r="R726" s="8">
        <f t="shared" si="67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8">
        <v>20000</v>
      </c>
      <c r="E727" s="8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2">
        <f t="shared" si="68"/>
        <v>42321.417962962958</v>
      </c>
      <c r="L727" s="12">
        <f t="shared" si="69"/>
        <v>42351.417962962958</v>
      </c>
      <c r="M727" t="b">
        <v>0</v>
      </c>
      <c r="N727">
        <v>140</v>
      </c>
      <c r="O727" t="b">
        <v>1</v>
      </c>
      <c r="P727" t="s">
        <v>8274</v>
      </c>
      <c r="Q727" s="6">
        <f t="shared" si="66"/>
        <v>1.0035000000000001</v>
      </c>
      <c r="R727" s="8">
        <f t="shared" si="67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8">
        <v>2500</v>
      </c>
      <c r="E728" s="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2">
        <f t="shared" si="68"/>
        <v>41345.834340277775</v>
      </c>
      <c r="L728" s="12">
        <f t="shared" si="69"/>
        <v>41375.834340277775</v>
      </c>
      <c r="M728" t="b">
        <v>0</v>
      </c>
      <c r="N728">
        <v>35</v>
      </c>
      <c r="O728" t="b">
        <v>1</v>
      </c>
      <c r="P728" t="s">
        <v>8274</v>
      </c>
      <c r="Q728" s="6">
        <f t="shared" si="66"/>
        <v>1.014</v>
      </c>
      <c r="R728" s="8">
        <f t="shared" si="67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8">
        <v>3500</v>
      </c>
      <c r="E729" s="8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2">
        <f t="shared" si="68"/>
        <v>41246.811909722222</v>
      </c>
      <c r="L729" s="12">
        <f t="shared" si="69"/>
        <v>41288.680555555555</v>
      </c>
      <c r="M729" t="b">
        <v>0</v>
      </c>
      <c r="N729">
        <v>149</v>
      </c>
      <c r="O729" t="b">
        <v>1</v>
      </c>
      <c r="P729" t="s">
        <v>8274</v>
      </c>
      <c r="Q729" s="6">
        <f t="shared" si="66"/>
        <v>1.5551428571428572</v>
      </c>
      <c r="R729" s="8">
        <f t="shared" si="67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8">
        <v>7500</v>
      </c>
      <c r="E730" s="8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2">
        <f t="shared" si="68"/>
        <v>40731.629131944443</v>
      </c>
      <c r="L730" s="12">
        <f t="shared" si="69"/>
        <v>40776.629131944443</v>
      </c>
      <c r="M730" t="b">
        <v>0</v>
      </c>
      <c r="N730">
        <v>130</v>
      </c>
      <c r="O730" t="b">
        <v>1</v>
      </c>
      <c r="P730" t="s">
        <v>8274</v>
      </c>
      <c r="Q730" s="6">
        <f t="shared" si="66"/>
        <v>1.05566</v>
      </c>
      <c r="R730" s="8">
        <f t="shared" si="67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8">
        <v>4000</v>
      </c>
      <c r="E731" s="8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2">
        <f t="shared" si="68"/>
        <v>41110.97755787037</v>
      </c>
      <c r="L731" s="12">
        <f t="shared" si="69"/>
        <v>41170.97755787037</v>
      </c>
      <c r="M731" t="b">
        <v>0</v>
      </c>
      <c r="N731">
        <v>120</v>
      </c>
      <c r="O731" t="b">
        <v>1</v>
      </c>
      <c r="P731" t="s">
        <v>8274</v>
      </c>
      <c r="Q731" s="6">
        <f t="shared" si="66"/>
        <v>1.3065</v>
      </c>
      <c r="R731" s="8">
        <f t="shared" si="67"/>
        <v>43.55</v>
      </c>
      <c r="S731" t="str">
        <f t="shared" si="70"/>
        <v>publishing</v>
      </c>
      <c r="T731" t="str">
        <f t="shared" si="71"/>
        <v>nonfiction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8">
        <v>20000</v>
      </c>
      <c r="E732" s="8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2">
        <f t="shared" si="68"/>
        <v>40854.536932870367</v>
      </c>
      <c r="L732" s="12">
        <f t="shared" si="69"/>
        <v>40884.536932870367</v>
      </c>
      <c r="M732" t="b">
        <v>0</v>
      </c>
      <c r="N732">
        <v>265</v>
      </c>
      <c r="O732" t="b">
        <v>1</v>
      </c>
      <c r="P732" t="s">
        <v>8274</v>
      </c>
      <c r="Q732" s="6">
        <f t="shared" si="66"/>
        <v>1.3219000000000001</v>
      </c>
      <c r="R732" s="8">
        <f t="shared" si="67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8">
        <v>5000</v>
      </c>
      <c r="E733" s="8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2">
        <f t="shared" si="68"/>
        <v>40879.587349537032</v>
      </c>
      <c r="L733" s="12">
        <f t="shared" si="69"/>
        <v>40930.041666666664</v>
      </c>
      <c r="M733" t="b">
        <v>0</v>
      </c>
      <c r="N733">
        <v>71</v>
      </c>
      <c r="O733" t="b">
        <v>1</v>
      </c>
      <c r="P733" t="s">
        <v>8274</v>
      </c>
      <c r="Q733" s="6">
        <f t="shared" si="66"/>
        <v>1.26</v>
      </c>
      <c r="R733" s="8">
        <f t="shared" si="67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8">
        <v>40</v>
      </c>
      <c r="E734" s="8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2">
        <f t="shared" si="68"/>
        <v>41486.21598379629</v>
      </c>
      <c r="L734" s="12">
        <f t="shared" si="69"/>
        <v>41546.21598379629</v>
      </c>
      <c r="M734" t="b">
        <v>0</v>
      </c>
      <c r="N734">
        <v>13</v>
      </c>
      <c r="O734" t="b">
        <v>1</v>
      </c>
      <c r="P734" t="s">
        <v>8274</v>
      </c>
      <c r="Q734" s="6">
        <f t="shared" si="66"/>
        <v>1.6</v>
      </c>
      <c r="R734" s="8">
        <f t="shared" si="67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8">
        <v>2500</v>
      </c>
      <c r="E735" s="8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2">
        <f t="shared" si="68"/>
        <v>41598.211712962962</v>
      </c>
      <c r="L735" s="12">
        <f t="shared" si="69"/>
        <v>41628.211712962962</v>
      </c>
      <c r="M735" t="b">
        <v>0</v>
      </c>
      <c r="N735">
        <v>169</v>
      </c>
      <c r="O735" t="b">
        <v>1</v>
      </c>
      <c r="P735" t="s">
        <v>8274</v>
      </c>
      <c r="Q735" s="6">
        <f t="shared" si="66"/>
        <v>1.2048000000000001</v>
      </c>
      <c r="R735" s="8">
        <f t="shared" si="67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8">
        <v>8500</v>
      </c>
      <c r="E736" s="8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2">
        <f t="shared" si="68"/>
        <v>42101.956249999996</v>
      </c>
      <c r="L736" s="12">
        <f t="shared" si="69"/>
        <v>42132.999999999993</v>
      </c>
      <c r="M736" t="b">
        <v>0</v>
      </c>
      <c r="N736">
        <v>57</v>
      </c>
      <c r="O736" t="b">
        <v>1</v>
      </c>
      <c r="P736" t="s">
        <v>8274</v>
      </c>
      <c r="Q736" s="6">
        <f t="shared" si="66"/>
        <v>1.2552941176470589</v>
      </c>
      <c r="R736" s="8">
        <f t="shared" si="67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8">
        <v>47000</v>
      </c>
      <c r="E737" s="8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2">
        <f t="shared" si="68"/>
        <v>41945.821134259255</v>
      </c>
      <c r="L737" s="12">
        <f t="shared" si="69"/>
        <v>41976.818749999999</v>
      </c>
      <c r="M737" t="b">
        <v>0</v>
      </c>
      <c r="N737">
        <v>229</v>
      </c>
      <c r="O737" t="b">
        <v>1</v>
      </c>
      <c r="P737" t="s">
        <v>8274</v>
      </c>
      <c r="Q737" s="6">
        <f t="shared" si="66"/>
        <v>1.1440638297872341</v>
      </c>
      <c r="R737" s="8">
        <f t="shared" si="67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8">
        <v>3600</v>
      </c>
      <c r="E738" s="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2">
        <f t="shared" si="68"/>
        <v>41579.525925925926</v>
      </c>
      <c r="L738" s="12">
        <f t="shared" si="69"/>
        <v>41598.999305555553</v>
      </c>
      <c r="M738" t="b">
        <v>0</v>
      </c>
      <c r="N738">
        <v>108</v>
      </c>
      <c r="O738" t="b">
        <v>1</v>
      </c>
      <c r="P738" t="s">
        <v>8274</v>
      </c>
      <c r="Q738" s="6">
        <f t="shared" si="66"/>
        <v>3.151388888888889</v>
      </c>
      <c r="R738" s="8">
        <f t="shared" si="67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8">
        <v>5000</v>
      </c>
      <c r="E739" s="8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2">
        <f t="shared" si="68"/>
        <v>41667.066979166666</v>
      </c>
      <c r="L739" s="12">
        <f t="shared" si="69"/>
        <v>41684.625</v>
      </c>
      <c r="M739" t="b">
        <v>0</v>
      </c>
      <c r="N739">
        <v>108</v>
      </c>
      <c r="O739" t="b">
        <v>1</v>
      </c>
      <c r="P739" t="s">
        <v>8274</v>
      </c>
      <c r="Q739" s="6">
        <f t="shared" si="66"/>
        <v>1.224</v>
      </c>
      <c r="R739" s="8">
        <f t="shared" si="67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8">
        <v>1500</v>
      </c>
      <c r="E740" s="8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2">
        <f t="shared" si="68"/>
        <v>41943.39576388889</v>
      </c>
      <c r="L740" s="12">
        <f t="shared" si="69"/>
        <v>41973.999305555553</v>
      </c>
      <c r="M740" t="b">
        <v>0</v>
      </c>
      <c r="N740">
        <v>41</v>
      </c>
      <c r="O740" t="b">
        <v>1</v>
      </c>
      <c r="P740" t="s">
        <v>8274</v>
      </c>
      <c r="Q740" s="6">
        <f t="shared" si="66"/>
        <v>1.0673333333333332</v>
      </c>
      <c r="R740" s="8">
        <f t="shared" si="67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8">
        <v>6000</v>
      </c>
      <c r="E741" s="8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2">
        <f t="shared" si="68"/>
        <v>41829.294317129628</v>
      </c>
      <c r="L741" s="12">
        <f t="shared" si="69"/>
        <v>41862.294317129628</v>
      </c>
      <c r="M741" t="b">
        <v>0</v>
      </c>
      <c r="N741">
        <v>139</v>
      </c>
      <c r="O741" t="b">
        <v>1</v>
      </c>
      <c r="P741" t="s">
        <v>8274</v>
      </c>
      <c r="Q741" s="6">
        <f t="shared" si="66"/>
        <v>1.5833333333333333</v>
      </c>
      <c r="R741" s="8">
        <f t="shared" si="67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8">
        <v>3000</v>
      </c>
      <c r="E742" s="8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2">
        <f t="shared" si="68"/>
        <v>42161.93844907407</v>
      </c>
      <c r="L742" s="12">
        <f t="shared" si="69"/>
        <v>42175.93844907407</v>
      </c>
      <c r="M742" t="b">
        <v>0</v>
      </c>
      <c r="N742">
        <v>19</v>
      </c>
      <c r="O742" t="b">
        <v>1</v>
      </c>
      <c r="P742" t="s">
        <v>8274</v>
      </c>
      <c r="Q742" s="6">
        <f t="shared" si="66"/>
        <v>1.0740000000000001</v>
      </c>
      <c r="R742" s="8">
        <f t="shared" si="67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8">
        <v>13000</v>
      </c>
      <c r="E743" s="8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2">
        <f t="shared" si="68"/>
        <v>41401.439884259256</v>
      </c>
      <c r="L743" s="12">
        <f t="shared" si="69"/>
        <v>41436.439884259256</v>
      </c>
      <c r="M743" t="b">
        <v>0</v>
      </c>
      <c r="N743">
        <v>94</v>
      </c>
      <c r="O743" t="b">
        <v>1</v>
      </c>
      <c r="P743" t="s">
        <v>8274</v>
      </c>
      <c r="Q743" s="6">
        <f t="shared" si="66"/>
        <v>1.0226</v>
      </c>
      <c r="R743" s="8">
        <f t="shared" si="67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8">
        <v>1400</v>
      </c>
      <c r="E744" s="8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2">
        <f t="shared" si="68"/>
        <v>41689.709629629629</v>
      </c>
      <c r="L744" s="12">
        <f t="shared" si="69"/>
        <v>41719.667962962958</v>
      </c>
      <c r="M744" t="b">
        <v>0</v>
      </c>
      <c r="N744">
        <v>23</v>
      </c>
      <c r="O744" t="b">
        <v>1</v>
      </c>
      <c r="P744" t="s">
        <v>8274</v>
      </c>
      <c r="Q744" s="6">
        <f t="shared" si="66"/>
        <v>1.1071428571428572</v>
      </c>
      <c r="R744" s="8">
        <f t="shared" si="67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8">
        <v>550</v>
      </c>
      <c r="E745" s="8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2">
        <f t="shared" si="68"/>
        <v>40990.500983796293</v>
      </c>
      <c r="L745" s="12">
        <f t="shared" si="69"/>
        <v>41015.666666666664</v>
      </c>
      <c r="M745" t="b">
        <v>0</v>
      </c>
      <c r="N745">
        <v>15</v>
      </c>
      <c r="O745" t="b">
        <v>1</v>
      </c>
      <c r="P745" t="s">
        <v>8274</v>
      </c>
      <c r="Q745" s="6">
        <f t="shared" si="66"/>
        <v>1.48</v>
      </c>
      <c r="R745" s="8">
        <f t="shared" si="67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8">
        <v>5000</v>
      </c>
      <c r="E746" s="8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2">
        <f t="shared" si="68"/>
        <v>41226.748877314814</v>
      </c>
      <c r="L746" s="12">
        <f t="shared" si="69"/>
        <v>41256.748877314814</v>
      </c>
      <c r="M746" t="b">
        <v>0</v>
      </c>
      <c r="N746">
        <v>62</v>
      </c>
      <c r="O746" t="b">
        <v>1</v>
      </c>
      <c r="P746" t="s">
        <v>8274</v>
      </c>
      <c r="Q746" s="6">
        <f t="shared" si="66"/>
        <v>1.0232000000000001</v>
      </c>
      <c r="R746" s="8">
        <f t="shared" si="67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8">
        <v>2220</v>
      </c>
      <c r="E747" s="8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2">
        <f t="shared" si="68"/>
        <v>41367.363946759258</v>
      </c>
      <c r="L747" s="12">
        <f t="shared" si="69"/>
        <v>41397.363946759258</v>
      </c>
      <c r="M747" t="b">
        <v>0</v>
      </c>
      <c r="N747">
        <v>74</v>
      </c>
      <c r="O747" t="b">
        <v>1</v>
      </c>
      <c r="P747" t="s">
        <v>8274</v>
      </c>
      <c r="Q747" s="6">
        <f t="shared" si="66"/>
        <v>1.7909909909909909</v>
      </c>
      <c r="R747" s="8">
        <f t="shared" si="67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8">
        <v>2987</v>
      </c>
      <c r="E748" s="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2">
        <f t="shared" si="68"/>
        <v>41156.834594907406</v>
      </c>
      <c r="L748" s="12">
        <f t="shared" si="69"/>
        <v>41174.957638888889</v>
      </c>
      <c r="M748" t="b">
        <v>0</v>
      </c>
      <c r="N748">
        <v>97</v>
      </c>
      <c r="O748" t="b">
        <v>1</v>
      </c>
      <c r="P748" t="s">
        <v>8274</v>
      </c>
      <c r="Q748" s="6">
        <f t="shared" si="66"/>
        <v>1.1108135252761968</v>
      </c>
      <c r="R748" s="8">
        <f t="shared" si="67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8">
        <v>7000</v>
      </c>
      <c r="E749" s="8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2">
        <f t="shared" si="68"/>
        <v>41988.340497685182</v>
      </c>
      <c r="L749" s="12">
        <f t="shared" si="69"/>
        <v>42019.245833333327</v>
      </c>
      <c r="M749" t="b">
        <v>0</v>
      </c>
      <c r="N749">
        <v>55</v>
      </c>
      <c r="O749" t="b">
        <v>1</v>
      </c>
      <c r="P749" t="s">
        <v>8274</v>
      </c>
      <c r="Q749" s="6">
        <f t="shared" si="66"/>
        <v>1.0004285714285714</v>
      </c>
      <c r="R749" s="8">
        <f t="shared" si="67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8">
        <v>2000</v>
      </c>
      <c r="E750" s="8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2">
        <f t="shared" si="68"/>
        <v>41831.638495370367</v>
      </c>
      <c r="L750" s="12">
        <f t="shared" si="69"/>
        <v>41861.638495370367</v>
      </c>
      <c r="M750" t="b">
        <v>0</v>
      </c>
      <c r="N750">
        <v>44</v>
      </c>
      <c r="O750" t="b">
        <v>1</v>
      </c>
      <c r="P750" t="s">
        <v>8274</v>
      </c>
      <c r="Q750" s="6">
        <f t="shared" si="66"/>
        <v>1.0024999999999999</v>
      </c>
      <c r="R750" s="8">
        <f t="shared" si="67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8">
        <v>10000</v>
      </c>
      <c r="E751" s="8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2">
        <f t="shared" si="68"/>
        <v>42733.732986111114</v>
      </c>
      <c r="L751" s="12">
        <f t="shared" si="69"/>
        <v>42763.732986111114</v>
      </c>
      <c r="M751" t="b">
        <v>0</v>
      </c>
      <c r="N751">
        <v>110</v>
      </c>
      <c r="O751" t="b">
        <v>1</v>
      </c>
      <c r="P751" t="s">
        <v>8274</v>
      </c>
      <c r="Q751" s="6">
        <f t="shared" si="66"/>
        <v>1.0556000000000001</v>
      </c>
      <c r="R751" s="8">
        <f t="shared" si="67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8">
        <v>4444</v>
      </c>
      <c r="E752" s="8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2">
        <f t="shared" si="68"/>
        <v>41299.669814814813</v>
      </c>
      <c r="L752" s="12">
        <f t="shared" si="69"/>
        <v>41329.669814814813</v>
      </c>
      <c r="M752" t="b">
        <v>0</v>
      </c>
      <c r="N752">
        <v>59</v>
      </c>
      <c r="O752" t="b">
        <v>1</v>
      </c>
      <c r="P752" t="s">
        <v>8274</v>
      </c>
      <c r="Q752" s="6">
        <f t="shared" si="66"/>
        <v>1.0258775877587758</v>
      </c>
      <c r="R752" s="8">
        <f t="shared" si="67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8">
        <v>3000</v>
      </c>
      <c r="E753" s="8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2">
        <f t="shared" si="68"/>
        <v>40713.422164351847</v>
      </c>
      <c r="L753" s="12">
        <f t="shared" si="69"/>
        <v>40759.422164351847</v>
      </c>
      <c r="M753" t="b">
        <v>0</v>
      </c>
      <c r="N753">
        <v>62</v>
      </c>
      <c r="O753" t="b">
        <v>1</v>
      </c>
      <c r="P753" t="s">
        <v>8274</v>
      </c>
      <c r="Q753" s="6">
        <f t="shared" si="66"/>
        <v>1.1850000000000001</v>
      </c>
      <c r="R753" s="8">
        <f t="shared" si="67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8">
        <v>5000</v>
      </c>
      <c r="E754" s="8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2">
        <f t="shared" si="68"/>
        <v>42639.213159722225</v>
      </c>
      <c r="L754" s="12">
        <f t="shared" si="69"/>
        <v>42659.249999999993</v>
      </c>
      <c r="M754" t="b">
        <v>0</v>
      </c>
      <c r="N754">
        <v>105</v>
      </c>
      <c r="O754" t="b">
        <v>1</v>
      </c>
      <c r="P754" t="s">
        <v>8274</v>
      </c>
      <c r="Q754" s="6">
        <f t="shared" si="66"/>
        <v>1.117</v>
      </c>
      <c r="R754" s="8">
        <f t="shared" si="67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8">
        <v>10000</v>
      </c>
      <c r="E755" s="8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2">
        <f t="shared" si="68"/>
        <v>42019.381840277776</v>
      </c>
      <c r="L755" s="12">
        <f t="shared" si="69"/>
        <v>42049.381840277776</v>
      </c>
      <c r="M755" t="b">
        <v>0</v>
      </c>
      <c r="N755">
        <v>26</v>
      </c>
      <c r="O755" t="b">
        <v>1</v>
      </c>
      <c r="P755" t="s">
        <v>8274</v>
      </c>
      <c r="Q755" s="6">
        <f t="shared" si="66"/>
        <v>1.28</v>
      </c>
      <c r="R755" s="8">
        <f t="shared" si="67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8">
        <v>2000</v>
      </c>
      <c r="E756" s="8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2">
        <f t="shared" si="68"/>
        <v>41249.54075231481</v>
      </c>
      <c r="L756" s="12">
        <f t="shared" si="69"/>
        <v>41279.54075231481</v>
      </c>
      <c r="M756" t="b">
        <v>0</v>
      </c>
      <c r="N756">
        <v>49</v>
      </c>
      <c r="O756" t="b">
        <v>1</v>
      </c>
      <c r="P756" t="s">
        <v>8274</v>
      </c>
      <c r="Q756" s="6">
        <f t="shared" si="66"/>
        <v>1.0375000000000001</v>
      </c>
      <c r="R756" s="8">
        <f t="shared" si="67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8">
        <v>2500</v>
      </c>
      <c r="E757" s="8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2">
        <f t="shared" si="68"/>
        <v>41383.396724537037</v>
      </c>
      <c r="L757" s="12">
        <f t="shared" si="69"/>
        <v>41413.820138888885</v>
      </c>
      <c r="M757" t="b">
        <v>0</v>
      </c>
      <c r="N757">
        <v>68</v>
      </c>
      <c r="O757" t="b">
        <v>1</v>
      </c>
      <c r="P757" t="s">
        <v>8274</v>
      </c>
      <c r="Q757" s="6">
        <f t="shared" si="66"/>
        <v>1.0190760000000001</v>
      </c>
      <c r="R757" s="8">
        <f t="shared" si="67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8">
        <v>700</v>
      </c>
      <c r="E758" s="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2">
        <f t="shared" si="68"/>
        <v>40590.558553240735</v>
      </c>
      <c r="L758" s="12">
        <f t="shared" si="69"/>
        <v>40651.516886574071</v>
      </c>
      <c r="M758" t="b">
        <v>0</v>
      </c>
      <c r="N758">
        <v>22</v>
      </c>
      <c r="O758" t="b">
        <v>1</v>
      </c>
      <c r="P758" t="s">
        <v>8274</v>
      </c>
      <c r="Q758" s="6">
        <f t="shared" si="66"/>
        <v>1.177142857142857</v>
      </c>
      <c r="R758" s="8">
        <f t="shared" si="67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8">
        <v>250</v>
      </c>
      <c r="E759" s="8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2">
        <f t="shared" si="68"/>
        <v>41234.846226851849</v>
      </c>
      <c r="L759" s="12">
        <f t="shared" si="69"/>
        <v>41248.846226851849</v>
      </c>
      <c r="M759" t="b">
        <v>0</v>
      </c>
      <c r="N759">
        <v>18</v>
      </c>
      <c r="O759" t="b">
        <v>1</v>
      </c>
      <c r="P759" t="s">
        <v>8274</v>
      </c>
      <c r="Q759" s="6">
        <f t="shared" si="66"/>
        <v>2.38</v>
      </c>
      <c r="R759" s="8">
        <f t="shared" si="67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8">
        <v>2500</v>
      </c>
      <c r="E760" s="8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2">
        <f t="shared" si="68"/>
        <v>40429.628101851849</v>
      </c>
      <c r="L760" s="12">
        <f t="shared" si="69"/>
        <v>40459.628101851849</v>
      </c>
      <c r="M760" t="b">
        <v>0</v>
      </c>
      <c r="N760">
        <v>19</v>
      </c>
      <c r="O760" t="b">
        <v>1</v>
      </c>
      <c r="P760" t="s">
        <v>8274</v>
      </c>
      <c r="Q760" s="6">
        <f t="shared" si="66"/>
        <v>1.02</v>
      </c>
      <c r="R760" s="8">
        <f t="shared" si="67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8">
        <v>5000</v>
      </c>
      <c r="E761" s="8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2">
        <f t="shared" si="68"/>
        <v>41789.121979166666</v>
      </c>
      <c r="L761" s="12">
        <f t="shared" si="69"/>
        <v>41829.121979166666</v>
      </c>
      <c r="M761" t="b">
        <v>0</v>
      </c>
      <c r="N761">
        <v>99</v>
      </c>
      <c r="O761" t="b">
        <v>1</v>
      </c>
      <c r="P761" t="s">
        <v>8274</v>
      </c>
      <c r="Q761" s="6">
        <f t="shared" si="66"/>
        <v>1.0192000000000001</v>
      </c>
      <c r="R761" s="8">
        <f t="shared" si="67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8">
        <v>2200</v>
      </c>
      <c r="E762" s="8">
        <v>0</v>
      </c>
      <c r="F762" s="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2">
        <f t="shared" si="68"/>
        <v>42670.555706018517</v>
      </c>
      <c r="L762" s="12">
        <f t="shared" si="69"/>
        <v>42700.597372685188</v>
      </c>
      <c r="M762" t="b">
        <v>0</v>
      </c>
      <c r="N762">
        <v>0</v>
      </c>
      <c r="O762" t="b">
        <v>0</v>
      </c>
      <c r="P762" t="s">
        <v>8275</v>
      </c>
      <c r="Q762" s="6">
        <f t="shared" si="66"/>
        <v>0</v>
      </c>
      <c r="R762" s="8" t="str">
        <f t="shared" si="67"/>
        <v>-</v>
      </c>
      <c r="S762" t="str">
        <f t="shared" si="70"/>
        <v>publishing</v>
      </c>
      <c r="T762" t="str">
        <f t="shared" si="71"/>
        <v>fiction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8">
        <v>5000</v>
      </c>
      <c r="E763" s="8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2">
        <f t="shared" si="68"/>
        <v>41642.543124999997</v>
      </c>
      <c r="L763" s="12">
        <f t="shared" si="69"/>
        <v>41672.543124999997</v>
      </c>
      <c r="M763" t="b">
        <v>0</v>
      </c>
      <c r="N763">
        <v>6</v>
      </c>
      <c r="O763" t="b">
        <v>0</v>
      </c>
      <c r="P763" t="s">
        <v>8275</v>
      </c>
      <c r="Q763" s="6">
        <f t="shared" si="66"/>
        <v>4.7E-2</v>
      </c>
      <c r="R763" s="8">
        <f t="shared" si="67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8">
        <v>3500</v>
      </c>
      <c r="E764" s="8">
        <v>0</v>
      </c>
      <c r="F764" s="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2">
        <f t="shared" si="68"/>
        <v>42690.65011574074</v>
      </c>
      <c r="L764" s="12">
        <f t="shared" si="69"/>
        <v>42708.041666666664</v>
      </c>
      <c r="M764" t="b">
        <v>0</v>
      </c>
      <c r="N764">
        <v>0</v>
      </c>
      <c r="O764" t="b">
        <v>0</v>
      </c>
      <c r="P764" t="s">
        <v>8275</v>
      </c>
      <c r="Q764" s="6">
        <f t="shared" si="66"/>
        <v>0</v>
      </c>
      <c r="R764" s="8" t="str">
        <f t="shared" si="67"/>
        <v>-</v>
      </c>
      <c r="S764" t="str">
        <f t="shared" si="70"/>
        <v>publishing</v>
      </c>
      <c r="T764" t="str">
        <f t="shared" si="71"/>
        <v>fiction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8">
        <v>4290</v>
      </c>
      <c r="E765" s="8">
        <v>5</v>
      </c>
      <c r="F765" s="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2">
        <f t="shared" si="68"/>
        <v>41471.238518518519</v>
      </c>
      <c r="L765" s="12">
        <f t="shared" si="69"/>
        <v>41501.238518518519</v>
      </c>
      <c r="M765" t="b">
        <v>0</v>
      </c>
      <c r="N765">
        <v>1</v>
      </c>
      <c r="O765" t="b">
        <v>0</v>
      </c>
      <c r="P765" t="s">
        <v>8275</v>
      </c>
      <c r="Q765" s="6">
        <f t="shared" si="66"/>
        <v>1.1655011655011655E-3</v>
      </c>
      <c r="R765" s="8">
        <f t="shared" si="67"/>
        <v>5</v>
      </c>
      <c r="S765" t="str">
        <f t="shared" si="70"/>
        <v>publishing</v>
      </c>
      <c r="T765" t="str">
        <f t="shared" si="71"/>
        <v>fiction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8">
        <v>5000</v>
      </c>
      <c r="E766" s="8">
        <v>0</v>
      </c>
      <c r="F766" s="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2">
        <f t="shared" si="68"/>
        <v>42226.964826388888</v>
      </c>
      <c r="L766" s="12">
        <f t="shared" si="69"/>
        <v>42256.964826388888</v>
      </c>
      <c r="M766" t="b">
        <v>0</v>
      </c>
      <c r="N766">
        <v>0</v>
      </c>
      <c r="O766" t="b">
        <v>0</v>
      </c>
      <c r="P766" t="s">
        <v>8275</v>
      </c>
      <c r="Q766" s="6">
        <f t="shared" si="66"/>
        <v>0</v>
      </c>
      <c r="R766" s="8" t="str">
        <f t="shared" si="67"/>
        <v>-</v>
      </c>
      <c r="S766" t="str">
        <f t="shared" si="70"/>
        <v>publishing</v>
      </c>
      <c r="T766" t="str">
        <f t="shared" si="71"/>
        <v>fiction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8">
        <v>7000</v>
      </c>
      <c r="E767" s="8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2">
        <f t="shared" si="68"/>
        <v>41901.334305555552</v>
      </c>
      <c r="L767" s="12">
        <f t="shared" si="69"/>
        <v>41931.334305555552</v>
      </c>
      <c r="M767" t="b">
        <v>0</v>
      </c>
      <c r="N767">
        <v>44</v>
      </c>
      <c r="O767" t="b">
        <v>0</v>
      </c>
      <c r="P767" t="s">
        <v>8275</v>
      </c>
      <c r="Q767" s="6">
        <f t="shared" si="66"/>
        <v>0.36014285714285715</v>
      </c>
      <c r="R767" s="8">
        <f t="shared" si="67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8">
        <v>4000</v>
      </c>
      <c r="E768" s="8">
        <v>0</v>
      </c>
      <c r="F768" s="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2">
        <f t="shared" si="68"/>
        <v>42021.57503472222</v>
      </c>
      <c r="L768" s="12">
        <f t="shared" si="69"/>
        <v>42051.57503472222</v>
      </c>
      <c r="M768" t="b">
        <v>0</v>
      </c>
      <c r="N768">
        <v>0</v>
      </c>
      <c r="O768" t="b">
        <v>0</v>
      </c>
      <c r="P768" t="s">
        <v>8275</v>
      </c>
      <c r="Q768" s="6">
        <f t="shared" si="66"/>
        <v>0</v>
      </c>
      <c r="R768" s="8" t="str">
        <f t="shared" si="67"/>
        <v>-</v>
      </c>
      <c r="S768" t="str">
        <f t="shared" si="70"/>
        <v>publishing</v>
      </c>
      <c r="T768" t="str">
        <f t="shared" si="71"/>
        <v>fiction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8">
        <v>5000</v>
      </c>
      <c r="E769" s="8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2">
        <f t="shared" si="68"/>
        <v>42114.935300925928</v>
      </c>
      <c r="L769" s="12">
        <f t="shared" si="69"/>
        <v>42144.935300925928</v>
      </c>
      <c r="M769" t="b">
        <v>0</v>
      </c>
      <c r="N769">
        <v>3</v>
      </c>
      <c r="O769" t="b">
        <v>0</v>
      </c>
      <c r="P769" t="s">
        <v>8275</v>
      </c>
      <c r="Q769" s="6">
        <f t="shared" si="66"/>
        <v>3.5400000000000001E-2</v>
      </c>
      <c r="R769" s="8">
        <f t="shared" si="67"/>
        <v>59</v>
      </c>
      <c r="S769" t="str">
        <f t="shared" si="70"/>
        <v>publishing</v>
      </c>
      <c r="T769" t="str">
        <f t="shared" si="71"/>
        <v>fiction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8">
        <v>2500</v>
      </c>
      <c r="E770" s="8">
        <v>0</v>
      </c>
      <c r="F770" s="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2">
        <f t="shared" si="68"/>
        <v>41593.998726851853</v>
      </c>
      <c r="L770" s="12">
        <f t="shared" si="69"/>
        <v>41623.998726851853</v>
      </c>
      <c r="M770" t="b">
        <v>0</v>
      </c>
      <c r="N770">
        <v>0</v>
      </c>
      <c r="O770" t="b">
        <v>0</v>
      </c>
      <c r="P770" t="s">
        <v>8275</v>
      </c>
      <c r="Q770" s="6">
        <f t="shared" ref="Q770:Q833" si="72">E770/D770</f>
        <v>0</v>
      </c>
      <c r="R770" s="8" t="str">
        <f t="shared" ref="R770:R833" si="73">IF(E770=0,"-",E770/N770)</f>
        <v>-</v>
      </c>
      <c r="S770" t="str">
        <f t="shared" si="70"/>
        <v>publishing</v>
      </c>
      <c r="T770" t="str">
        <f t="shared" si="71"/>
        <v>fiction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8">
        <v>4000</v>
      </c>
      <c r="E771" s="8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2">
        <f t="shared" ref="K771:K834" si="74">(J771/86400)+25569+(-5/24)</f>
        <v>41604.788124999999</v>
      </c>
      <c r="L771" s="12">
        <f t="shared" ref="L771:L834" si="75">(I771/86400)+25569+(-5/24)</f>
        <v>41634.788124999999</v>
      </c>
      <c r="M771" t="b">
        <v>0</v>
      </c>
      <c r="N771">
        <v>52</v>
      </c>
      <c r="O771" t="b">
        <v>0</v>
      </c>
      <c r="P771" t="s">
        <v>8275</v>
      </c>
      <c r="Q771" s="6">
        <f t="shared" si="72"/>
        <v>0.41399999999999998</v>
      </c>
      <c r="R771" s="8">
        <f t="shared" si="73"/>
        <v>31.846153846153847</v>
      </c>
      <c r="S771" t="str">
        <f t="shared" ref="S771:S834" si="76">LEFT($P771, SEARCH("/",$P771,1)-1)</f>
        <v>publishing</v>
      </c>
      <c r="T771" t="str">
        <f t="shared" ref="T771:T834" si="77">RIGHT($P771,LEN($P771) - SEARCH("/", $P771, 1))</f>
        <v>fiction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8">
        <v>17500</v>
      </c>
      <c r="E772" s="8">
        <v>0</v>
      </c>
      <c r="F772" s="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2">
        <f t="shared" si="74"/>
        <v>41289.791307870364</v>
      </c>
      <c r="L772" s="12">
        <f t="shared" si="75"/>
        <v>41329.791307870364</v>
      </c>
      <c r="M772" t="b">
        <v>0</v>
      </c>
      <c r="N772">
        <v>0</v>
      </c>
      <c r="O772" t="b">
        <v>0</v>
      </c>
      <c r="P772" t="s">
        <v>8275</v>
      </c>
      <c r="Q772" s="6">
        <f t="shared" si="72"/>
        <v>0</v>
      </c>
      <c r="R772" s="8" t="str">
        <f t="shared" si="73"/>
        <v>-</v>
      </c>
      <c r="S772" t="str">
        <f t="shared" si="76"/>
        <v>publishing</v>
      </c>
      <c r="T772" t="str">
        <f t="shared" si="77"/>
        <v>fiction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8">
        <v>38000</v>
      </c>
      <c r="E773" s="8">
        <v>10</v>
      </c>
      <c r="F773" s="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2">
        <f t="shared" si="74"/>
        <v>42349.615763888891</v>
      </c>
      <c r="L773" s="12">
        <f t="shared" si="75"/>
        <v>42399.615763888891</v>
      </c>
      <c r="M773" t="b">
        <v>0</v>
      </c>
      <c r="N773">
        <v>1</v>
      </c>
      <c r="O773" t="b">
        <v>0</v>
      </c>
      <c r="P773" t="s">
        <v>8275</v>
      </c>
      <c r="Q773" s="6">
        <f t="shared" si="72"/>
        <v>2.631578947368421E-4</v>
      </c>
      <c r="R773" s="8">
        <f t="shared" si="73"/>
        <v>10</v>
      </c>
      <c r="S773" t="str">
        <f t="shared" si="76"/>
        <v>publishing</v>
      </c>
      <c r="T773" t="str">
        <f t="shared" si="77"/>
        <v>fiction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8">
        <v>1500</v>
      </c>
      <c r="E774" s="8">
        <v>50</v>
      </c>
      <c r="F774" s="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2">
        <f t="shared" si="74"/>
        <v>40067.848599537036</v>
      </c>
      <c r="L774" s="12">
        <f t="shared" si="75"/>
        <v>40117.957638888889</v>
      </c>
      <c r="M774" t="b">
        <v>0</v>
      </c>
      <c r="N774">
        <v>1</v>
      </c>
      <c r="O774" t="b">
        <v>0</v>
      </c>
      <c r="P774" t="s">
        <v>8275</v>
      </c>
      <c r="Q774" s="6">
        <f t="shared" si="72"/>
        <v>3.3333333333333333E-2</v>
      </c>
      <c r="R774" s="8">
        <f t="shared" si="73"/>
        <v>50</v>
      </c>
      <c r="S774" t="str">
        <f t="shared" si="76"/>
        <v>publishing</v>
      </c>
      <c r="T774" t="str">
        <f t="shared" si="77"/>
        <v>fiction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8">
        <v>3759</v>
      </c>
      <c r="E775" s="8">
        <v>32</v>
      </c>
      <c r="F775" s="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2">
        <f t="shared" si="74"/>
        <v>42100.527604166666</v>
      </c>
      <c r="L775" s="12">
        <f t="shared" si="75"/>
        <v>42134.750694444439</v>
      </c>
      <c r="M775" t="b">
        <v>0</v>
      </c>
      <c r="N775">
        <v>2</v>
      </c>
      <c r="O775" t="b">
        <v>0</v>
      </c>
      <c r="P775" t="s">
        <v>8275</v>
      </c>
      <c r="Q775" s="6">
        <f t="shared" si="72"/>
        <v>8.5129023676509714E-3</v>
      </c>
      <c r="R775" s="8">
        <f t="shared" si="73"/>
        <v>16</v>
      </c>
      <c r="S775" t="str">
        <f t="shared" si="76"/>
        <v>publishing</v>
      </c>
      <c r="T775" t="str">
        <f t="shared" si="77"/>
        <v>fiction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8">
        <v>500</v>
      </c>
      <c r="E776" s="8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2">
        <f t="shared" si="74"/>
        <v>41663.571967592587</v>
      </c>
      <c r="L776" s="12">
        <f t="shared" si="75"/>
        <v>41693.571967592587</v>
      </c>
      <c r="M776" t="b">
        <v>0</v>
      </c>
      <c r="N776">
        <v>9</v>
      </c>
      <c r="O776" t="b">
        <v>0</v>
      </c>
      <c r="P776" t="s">
        <v>8275</v>
      </c>
      <c r="Q776" s="6">
        <f t="shared" si="72"/>
        <v>0.70199999999999996</v>
      </c>
      <c r="R776" s="8">
        <f t="shared" si="73"/>
        <v>39</v>
      </c>
      <c r="S776" t="str">
        <f t="shared" si="76"/>
        <v>publishing</v>
      </c>
      <c r="T776" t="str">
        <f t="shared" si="77"/>
        <v>fiction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8">
        <v>10000</v>
      </c>
      <c r="E777" s="8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2">
        <f t="shared" si="74"/>
        <v>40862.851793981477</v>
      </c>
      <c r="L777" s="12">
        <f t="shared" si="75"/>
        <v>40892.851793981477</v>
      </c>
      <c r="M777" t="b">
        <v>0</v>
      </c>
      <c r="N777">
        <v>5</v>
      </c>
      <c r="O777" t="b">
        <v>0</v>
      </c>
      <c r="P777" t="s">
        <v>8275</v>
      </c>
      <c r="Q777" s="6">
        <f t="shared" si="72"/>
        <v>1.7000000000000001E-2</v>
      </c>
      <c r="R777" s="8">
        <f t="shared" si="73"/>
        <v>34</v>
      </c>
      <c r="S777" t="str">
        <f t="shared" si="76"/>
        <v>publishing</v>
      </c>
      <c r="T777" t="str">
        <f t="shared" si="77"/>
        <v>fiction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8">
        <v>7000</v>
      </c>
      <c r="E778" s="8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2">
        <f t="shared" si="74"/>
        <v>42250.477372685178</v>
      </c>
      <c r="L778" s="12">
        <f t="shared" si="75"/>
        <v>42287.999999999993</v>
      </c>
      <c r="M778" t="b">
        <v>0</v>
      </c>
      <c r="N778">
        <v>57</v>
      </c>
      <c r="O778" t="b">
        <v>0</v>
      </c>
      <c r="P778" t="s">
        <v>8275</v>
      </c>
      <c r="Q778" s="6">
        <f t="shared" si="72"/>
        <v>0.51400000000000001</v>
      </c>
      <c r="R778" s="8">
        <f t="shared" si="73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8">
        <v>3000</v>
      </c>
      <c r="E779" s="8">
        <v>21</v>
      </c>
      <c r="F779" s="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2">
        <f t="shared" si="74"/>
        <v>41456.772881944438</v>
      </c>
      <c r="L779" s="12">
        <f t="shared" si="75"/>
        <v>41486.772881944438</v>
      </c>
      <c r="M779" t="b">
        <v>0</v>
      </c>
      <c r="N779">
        <v>3</v>
      </c>
      <c r="O779" t="b">
        <v>0</v>
      </c>
      <c r="P779" t="s">
        <v>8275</v>
      </c>
      <c r="Q779" s="6">
        <f t="shared" si="72"/>
        <v>7.0000000000000001E-3</v>
      </c>
      <c r="R779" s="8">
        <f t="shared" si="73"/>
        <v>7</v>
      </c>
      <c r="S779" t="str">
        <f t="shared" si="76"/>
        <v>publishing</v>
      </c>
      <c r="T779" t="str">
        <f t="shared" si="77"/>
        <v>fiction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8">
        <v>500</v>
      </c>
      <c r="E780" s="8">
        <v>2</v>
      </c>
      <c r="F780" s="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2">
        <f t="shared" si="74"/>
        <v>41729.493981481479</v>
      </c>
      <c r="L780" s="12">
        <f t="shared" si="75"/>
        <v>41759.493981481479</v>
      </c>
      <c r="M780" t="b">
        <v>0</v>
      </c>
      <c r="N780">
        <v>1</v>
      </c>
      <c r="O780" t="b">
        <v>0</v>
      </c>
      <c r="P780" t="s">
        <v>8275</v>
      </c>
      <c r="Q780" s="6">
        <f t="shared" si="72"/>
        <v>4.0000000000000001E-3</v>
      </c>
      <c r="R780" s="8">
        <f t="shared" si="73"/>
        <v>2</v>
      </c>
      <c r="S780" t="str">
        <f t="shared" si="76"/>
        <v>publishing</v>
      </c>
      <c r="T780" t="str">
        <f t="shared" si="77"/>
        <v>fiction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8">
        <v>15000</v>
      </c>
      <c r="E781" s="8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2">
        <f t="shared" si="74"/>
        <v>40436.475752314815</v>
      </c>
      <c r="L781" s="12">
        <f t="shared" si="75"/>
        <v>40465.958333333328</v>
      </c>
      <c r="M781" t="b">
        <v>0</v>
      </c>
      <c r="N781">
        <v>6</v>
      </c>
      <c r="O781" t="b">
        <v>0</v>
      </c>
      <c r="P781" t="s">
        <v>8275</v>
      </c>
      <c r="Q781" s="6">
        <f t="shared" si="72"/>
        <v>2.6666666666666668E-2</v>
      </c>
      <c r="R781" s="8">
        <f t="shared" si="73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8">
        <v>1000</v>
      </c>
      <c r="E782" s="8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2">
        <f t="shared" si="74"/>
        <v>40636.465567129628</v>
      </c>
      <c r="L782" s="12">
        <f t="shared" si="75"/>
        <v>40666.465567129628</v>
      </c>
      <c r="M782" t="b">
        <v>0</v>
      </c>
      <c r="N782">
        <v>27</v>
      </c>
      <c r="O782" t="b">
        <v>1</v>
      </c>
      <c r="P782" t="s">
        <v>8276</v>
      </c>
      <c r="Q782" s="6">
        <f t="shared" si="72"/>
        <v>1.04</v>
      </c>
      <c r="R782" s="8">
        <f t="shared" si="73"/>
        <v>38.518518518518519</v>
      </c>
      <c r="S782" t="str">
        <f t="shared" si="76"/>
        <v>music</v>
      </c>
      <c r="T782" t="str">
        <f t="shared" si="77"/>
        <v>rock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8">
        <v>800</v>
      </c>
      <c r="E783" s="8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2">
        <f t="shared" si="74"/>
        <v>41402.792523148142</v>
      </c>
      <c r="L783" s="12">
        <f t="shared" si="75"/>
        <v>41432.792523148142</v>
      </c>
      <c r="M783" t="b">
        <v>0</v>
      </c>
      <c r="N783">
        <v>25</v>
      </c>
      <c r="O783" t="b">
        <v>1</v>
      </c>
      <c r="P783" t="s">
        <v>8276</v>
      </c>
      <c r="Q783" s="6">
        <f t="shared" si="72"/>
        <v>1.3315375</v>
      </c>
      <c r="R783" s="8">
        <f t="shared" si="73"/>
        <v>42.609200000000001</v>
      </c>
      <c r="S783" t="str">
        <f t="shared" si="76"/>
        <v>music</v>
      </c>
      <c r="T783" t="str">
        <f t="shared" si="77"/>
        <v>rock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8">
        <v>700</v>
      </c>
      <c r="E784" s="8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2">
        <f t="shared" si="74"/>
        <v>41116.549791666665</v>
      </c>
      <c r="L784" s="12">
        <f t="shared" si="75"/>
        <v>41146.549791666665</v>
      </c>
      <c r="M784" t="b">
        <v>0</v>
      </c>
      <c r="N784">
        <v>14</v>
      </c>
      <c r="O784" t="b">
        <v>1</v>
      </c>
      <c r="P784" t="s">
        <v>8276</v>
      </c>
      <c r="Q784" s="6">
        <f t="shared" si="72"/>
        <v>1</v>
      </c>
      <c r="R784" s="8">
        <f t="shared" si="73"/>
        <v>50</v>
      </c>
      <c r="S784" t="str">
        <f t="shared" si="76"/>
        <v>music</v>
      </c>
      <c r="T784" t="str">
        <f t="shared" si="77"/>
        <v>rock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8">
        <v>1500</v>
      </c>
      <c r="E785" s="8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2">
        <f t="shared" si="74"/>
        <v>40987.565381944441</v>
      </c>
      <c r="L785" s="12">
        <f t="shared" si="75"/>
        <v>41026.708333333328</v>
      </c>
      <c r="M785" t="b">
        <v>0</v>
      </c>
      <c r="N785">
        <v>35</v>
      </c>
      <c r="O785" t="b">
        <v>1</v>
      </c>
      <c r="P785" t="s">
        <v>8276</v>
      </c>
      <c r="Q785" s="6">
        <f t="shared" si="72"/>
        <v>1.4813333333333334</v>
      </c>
      <c r="R785" s="8">
        <f t="shared" si="73"/>
        <v>63.485714285714288</v>
      </c>
      <c r="S785" t="str">
        <f t="shared" si="76"/>
        <v>music</v>
      </c>
      <c r="T785" t="str">
        <f t="shared" si="77"/>
        <v>rock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8">
        <v>1000</v>
      </c>
      <c r="E786" s="8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2">
        <f t="shared" si="74"/>
        <v>41674.941192129627</v>
      </c>
      <c r="L786" s="12">
        <f t="shared" si="75"/>
        <v>41714.899525462963</v>
      </c>
      <c r="M786" t="b">
        <v>0</v>
      </c>
      <c r="N786">
        <v>10</v>
      </c>
      <c r="O786" t="b">
        <v>1</v>
      </c>
      <c r="P786" t="s">
        <v>8276</v>
      </c>
      <c r="Q786" s="6">
        <f t="shared" si="72"/>
        <v>1.0249999999999999</v>
      </c>
      <c r="R786" s="8">
        <f t="shared" si="73"/>
        <v>102.5</v>
      </c>
      <c r="S786" t="str">
        <f t="shared" si="76"/>
        <v>music</v>
      </c>
      <c r="T786" t="str">
        <f t="shared" si="77"/>
        <v>rock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8">
        <v>500</v>
      </c>
      <c r="E787" s="8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2">
        <f t="shared" si="74"/>
        <v>41303.38559027778</v>
      </c>
      <c r="L787" s="12">
        <f t="shared" si="75"/>
        <v>41333.38559027778</v>
      </c>
      <c r="M787" t="b">
        <v>0</v>
      </c>
      <c r="N787">
        <v>29</v>
      </c>
      <c r="O787" t="b">
        <v>1</v>
      </c>
      <c r="P787" t="s">
        <v>8276</v>
      </c>
      <c r="Q787" s="6">
        <f t="shared" si="72"/>
        <v>1.8062799999999999</v>
      </c>
      <c r="R787" s="8">
        <f t="shared" si="73"/>
        <v>31.142758620689655</v>
      </c>
      <c r="S787" t="str">
        <f t="shared" si="76"/>
        <v>music</v>
      </c>
      <c r="T787" t="str">
        <f t="shared" si="77"/>
        <v>rock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8">
        <v>5000</v>
      </c>
      <c r="E788" s="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2">
        <f t="shared" si="74"/>
        <v>40982.847615740735</v>
      </c>
      <c r="L788" s="12">
        <f t="shared" si="75"/>
        <v>41040.449305555558</v>
      </c>
      <c r="M788" t="b">
        <v>0</v>
      </c>
      <c r="N788">
        <v>44</v>
      </c>
      <c r="O788" t="b">
        <v>1</v>
      </c>
      <c r="P788" t="s">
        <v>8276</v>
      </c>
      <c r="Q788" s="6">
        <f t="shared" si="72"/>
        <v>1.4279999999999999</v>
      </c>
      <c r="R788" s="8">
        <f t="shared" si="73"/>
        <v>162.27272727272728</v>
      </c>
      <c r="S788" t="str">
        <f t="shared" si="76"/>
        <v>music</v>
      </c>
      <c r="T788" t="str">
        <f t="shared" si="77"/>
        <v>rock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8">
        <v>1200</v>
      </c>
      <c r="E789" s="8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2">
        <f t="shared" si="74"/>
        <v>41549.419282407405</v>
      </c>
      <c r="L789" s="12">
        <f t="shared" si="75"/>
        <v>41579.419282407405</v>
      </c>
      <c r="M789" t="b">
        <v>0</v>
      </c>
      <c r="N789">
        <v>17</v>
      </c>
      <c r="O789" t="b">
        <v>1</v>
      </c>
      <c r="P789" t="s">
        <v>8276</v>
      </c>
      <c r="Q789" s="6">
        <f t="shared" si="72"/>
        <v>1.1416666666666666</v>
      </c>
      <c r="R789" s="8">
        <f t="shared" si="73"/>
        <v>80.588235294117652</v>
      </c>
      <c r="S789" t="str">
        <f t="shared" si="76"/>
        <v>music</v>
      </c>
      <c r="T789" t="str">
        <f t="shared" si="77"/>
        <v>rock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8">
        <v>1000</v>
      </c>
      <c r="E790" s="8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2">
        <f t="shared" si="74"/>
        <v>41058.798472222217</v>
      </c>
      <c r="L790" s="12">
        <f t="shared" si="75"/>
        <v>41096.957638888889</v>
      </c>
      <c r="M790" t="b">
        <v>0</v>
      </c>
      <c r="N790">
        <v>34</v>
      </c>
      <c r="O790" t="b">
        <v>1</v>
      </c>
      <c r="P790" t="s">
        <v>8276</v>
      </c>
      <c r="Q790" s="6">
        <f t="shared" si="72"/>
        <v>2.03505</v>
      </c>
      <c r="R790" s="8">
        <f t="shared" si="73"/>
        <v>59.85441176470588</v>
      </c>
      <c r="S790" t="str">
        <f t="shared" si="76"/>
        <v>music</v>
      </c>
      <c r="T790" t="str">
        <f t="shared" si="77"/>
        <v>rock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8">
        <v>1700</v>
      </c>
      <c r="E791" s="8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2">
        <f t="shared" si="74"/>
        <v>41276.977777777771</v>
      </c>
      <c r="L791" s="12">
        <f t="shared" si="75"/>
        <v>41295.124305555553</v>
      </c>
      <c r="M791" t="b">
        <v>0</v>
      </c>
      <c r="N791">
        <v>14</v>
      </c>
      <c r="O791" t="b">
        <v>1</v>
      </c>
      <c r="P791" t="s">
        <v>8276</v>
      </c>
      <c r="Q791" s="6">
        <f t="shared" si="72"/>
        <v>1.0941176470588236</v>
      </c>
      <c r="R791" s="8">
        <f t="shared" si="73"/>
        <v>132.85714285714286</v>
      </c>
      <c r="S791" t="str">
        <f t="shared" si="76"/>
        <v>music</v>
      </c>
      <c r="T791" t="str">
        <f t="shared" si="77"/>
        <v>rock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8">
        <v>10000</v>
      </c>
      <c r="E792" s="8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2">
        <f t="shared" si="74"/>
        <v>41275.839571759258</v>
      </c>
      <c r="L792" s="12">
        <f t="shared" si="75"/>
        <v>41305.839571759258</v>
      </c>
      <c r="M792" t="b">
        <v>0</v>
      </c>
      <c r="N792">
        <v>156</v>
      </c>
      <c r="O792" t="b">
        <v>1</v>
      </c>
      <c r="P792" t="s">
        <v>8276</v>
      </c>
      <c r="Q792" s="6">
        <f t="shared" si="72"/>
        <v>1.443746</v>
      </c>
      <c r="R792" s="8">
        <f t="shared" si="73"/>
        <v>92.547820512820508</v>
      </c>
      <c r="S792" t="str">
        <f t="shared" si="76"/>
        <v>music</v>
      </c>
      <c r="T792" t="str">
        <f t="shared" si="77"/>
        <v>rock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8">
        <v>7500</v>
      </c>
      <c r="E793" s="8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2">
        <f t="shared" si="74"/>
        <v>41557.572291666664</v>
      </c>
      <c r="L793" s="12">
        <f t="shared" si="75"/>
        <v>41591.040972222218</v>
      </c>
      <c r="M793" t="b">
        <v>0</v>
      </c>
      <c r="N793">
        <v>128</v>
      </c>
      <c r="O793" t="b">
        <v>1</v>
      </c>
      <c r="P793" t="s">
        <v>8276</v>
      </c>
      <c r="Q793" s="6">
        <f t="shared" si="72"/>
        <v>1.0386666666666666</v>
      </c>
      <c r="R793" s="8">
        <f t="shared" si="73"/>
        <v>60.859375</v>
      </c>
      <c r="S793" t="str">
        <f t="shared" si="76"/>
        <v>music</v>
      </c>
      <c r="T793" t="str">
        <f t="shared" si="77"/>
        <v>rock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8">
        <v>2500</v>
      </c>
      <c r="E794" s="8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2">
        <f t="shared" si="74"/>
        <v>41555.665312499994</v>
      </c>
      <c r="L794" s="12">
        <f t="shared" si="75"/>
        <v>41585.706979166665</v>
      </c>
      <c r="M794" t="b">
        <v>0</v>
      </c>
      <c r="N794">
        <v>60</v>
      </c>
      <c r="O794" t="b">
        <v>1</v>
      </c>
      <c r="P794" t="s">
        <v>8276</v>
      </c>
      <c r="Q794" s="6">
        <f t="shared" si="72"/>
        <v>1.0044440000000001</v>
      </c>
      <c r="R794" s="8">
        <f t="shared" si="73"/>
        <v>41.851833333333339</v>
      </c>
      <c r="S794" t="str">
        <f t="shared" si="76"/>
        <v>music</v>
      </c>
      <c r="T794" t="str">
        <f t="shared" si="77"/>
        <v>rock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8">
        <v>2750</v>
      </c>
      <c r="E795" s="8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2">
        <f t="shared" si="74"/>
        <v>41442.532916666663</v>
      </c>
      <c r="L795" s="12">
        <f t="shared" si="75"/>
        <v>41457.999305555553</v>
      </c>
      <c r="M795" t="b">
        <v>0</v>
      </c>
      <c r="N795">
        <v>32</v>
      </c>
      <c r="O795" t="b">
        <v>1</v>
      </c>
      <c r="P795" t="s">
        <v>8276</v>
      </c>
      <c r="Q795" s="6">
        <f t="shared" si="72"/>
        <v>1.0277927272727272</v>
      </c>
      <c r="R795" s="8">
        <f t="shared" si="73"/>
        <v>88.325937499999995</v>
      </c>
      <c r="S795" t="str">
        <f t="shared" si="76"/>
        <v>music</v>
      </c>
      <c r="T795" t="str">
        <f t="shared" si="77"/>
        <v>rock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8">
        <v>8000</v>
      </c>
      <c r="E796" s="8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2">
        <f t="shared" si="74"/>
        <v>40735.906678240739</v>
      </c>
      <c r="L796" s="12">
        <f t="shared" si="75"/>
        <v>40791.504166666666</v>
      </c>
      <c r="M796" t="b">
        <v>0</v>
      </c>
      <c r="N796">
        <v>53</v>
      </c>
      <c r="O796" t="b">
        <v>1</v>
      </c>
      <c r="P796" t="s">
        <v>8276</v>
      </c>
      <c r="Q796" s="6">
        <f t="shared" si="72"/>
        <v>1.0531250000000001</v>
      </c>
      <c r="R796" s="8">
        <f t="shared" si="73"/>
        <v>158.96226415094338</v>
      </c>
      <c r="S796" t="str">
        <f t="shared" si="76"/>
        <v>music</v>
      </c>
      <c r="T796" t="str">
        <f t="shared" si="77"/>
        <v>rock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8">
        <v>14000</v>
      </c>
      <c r="E797" s="8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2">
        <f t="shared" si="74"/>
        <v>40963.404699074068</v>
      </c>
      <c r="L797" s="12">
        <f t="shared" si="75"/>
        <v>41005.999305555553</v>
      </c>
      <c r="M797" t="b">
        <v>0</v>
      </c>
      <c r="N797">
        <v>184</v>
      </c>
      <c r="O797" t="b">
        <v>1</v>
      </c>
      <c r="P797" t="s">
        <v>8276</v>
      </c>
      <c r="Q797" s="6">
        <f t="shared" si="72"/>
        <v>1.1178571428571429</v>
      </c>
      <c r="R797" s="8">
        <f t="shared" si="73"/>
        <v>85.054347826086953</v>
      </c>
      <c r="S797" t="str">
        <f t="shared" si="76"/>
        <v>music</v>
      </c>
      <c r="T797" t="str">
        <f t="shared" si="77"/>
        <v>rock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8">
        <v>10000</v>
      </c>
      <c r="E798" s="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2">
        <f t="shared" si="74"/>
        <v>41502.674594907403</v>
      </c>
      <c r="L798" s="12">
        <f t="shared" si="75"/>
        <v>41532.673611111109</v>
      </c>
      <c r="M798" t="b">
        <v>0</v>
      </c>
      <c r="N798">
        <v>90</v>
      </c>
      <c r="O798" t="b">
        <v>1</v>
      </c>
      <c r="P798" t="s">
        <v>8276</v>
      </c>
      <c r="Q798" s="6">
        <f t="shared" si="72"/>
        <v>1.0135000000000001</v>
      </c>
      <c r="R798" s="8">
        <f t="shared" si="73"/>
        <v>112.61111111111111</v>
      </c>
      <c r="S798" t="str">
        <f t="shared" si="76"/>
        <v>music</v>
      </c>
      <c r="T798" t="str">
        <f t="shared" si="77"/>
        <v>rock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8">
        <v>3000</v>
      </c>
      <c r="E799" s="8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2">
        <f t="shared" si="74"/>
        <v>40996.785740740735</v>
      </c>
      <c r="L799" s="12">
        <f t="shared" si="75"/>
        <v>41027.958333333328</v>
      </c>
      <c r="M799" t="b">
        <v>0</v>
      </c>
      <c r="N799">
        <v>71</v>
      </c>
      <c r="O799" t="b">
        <v>1</v>
      </c>
      <c r="P799" t="s">
        <v>8276</v>
      </c>
      <c r="Q799" s="6">
        <f t="shared" si="72"/>
        <v>1.0753333333333333</v>
      </c>
      <c r="R799" s="8">
        <f t="shared" si="73"/>
        <v>45.436619718309856</v>
      </c>
      <c r="S799" t="str">
        <f t="shared" si="76"/>
        <v>music</v>
      </c>
      <c r="T799" t="str">
        <f t="shared" si="77"/>
        <v>rock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8">
        <v>3500</v>
      </c>
      <c r="E800" s="8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2">
        <f t="shared" si="74"/>
        <v>41882.381793981483</v>
      </c>
      <c r="L800" s="12">
        <f t="shared" si="75"/>
        <v>41912.381793981483</v>
      </c>
      <c r="M800" t="b">
        <v>0</v>
      </c>
      <c r="N800">
        <v>87</v>
      </c>
      <c r="O800" t="b">
        <v>1</v>
      </c>
      <c r="P800" t="s">
        <v>8276</v>
      </c>
      <c r="Q800" s="6">
        <f t="shared" si="72"/>
        <v>1.1488571428571428</v>
      </c>
      <c r="R800" s="8">
        <f t="shared" si="73"/>
        <v>46.218390804597703</v>
      </c>
      <c r="S800" t="str">
        <f t="shared" si="76"/>
        <v>music</v>
      </c>
      <c r="T800" t="str">
        <f t="shared" si="77"/>
        <v>rock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8">
        <v>5000</v>
      </c>
      <c r="E801" s="8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2">
        <f t="shared" si="74"/>
        <v>40996.458865740737</v>
      </c>
      <c r="L801" s="12">
        <f t="shared" si="75"/>
        <v>41026.458865740737</v>
      </c>
      <c r="M801" t="b">
        <v>0</v>
      </c>
      <c r="N801">
        <v>28</v>
      </c>
      <c r="O801" t="b">
        <v>1</v>
      </c>
      <c r="P801" t="s">
        <v>8276</v>
      </c>
      <c r="Q801" s="6">
        <f t="shared" si="72"/>
        <v>1.0002</v>
      </c>
      <c r="R801" s="8">
        <f t="shared" si="73"/>
        <v>178.60714285714286</v>
      </c>
      <c r="S801" t="str">
        <f t="shared" si="76"/>
        <v>music</v>
      </c>
      <c r="T801" t="str">
        <f t="shared" si="77"/>
        <v>rock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8">
        <v>1500</v>
      </c>
      <c r="E802" s="8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2">
        <f t="shared" si="74"/>
        <v>41863.225162037037</v>
      </c>
      <c r="L802" s="12">
        <f t="shared" si="75"/>
        <v>41893.225162037037</v>
      </c>
      <c r="M802" t="b">
        <v>0</v>
      </c>
      <c r="N802">
        <v>56</v>
      </c>
      <c r="O802" t="b">
        <v>1</v>
      </c>
      <c r="P802" t="s">
        <v>8276</v>
      </c>
      <c r="Q802" s="6">
        <f t="shared" si="72"/>
        <v>1.5213333333333334</v>
      </c>
      <c r="R802" s="8">
        <f t="shared" si="73"/>
        <v>40.75</v>
      </c>
      <c r="S802" t="str">
        <f t="shared" si="76"/>
        <v>music</v>
      </c>
      <c r="T802" t="str">
        <f t="shared" si="77"/>
        <v>rock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8">
        <v>2000</v>
      </c>
      <c r="E803" s="8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2">
        <f t="shared" si="74"/>
        <v>40695.587037037032</v>
      </c>
      <c r="L803" s="12">
        <f t="shared" si="75"/>
        <v>40725.587037037032</v>
      </c>
      <c r="M803" t="b">
        <v>0</v>
      </c>
      <c r="N803">
        <v>51</v>
      </c>
      <c r="O803" t="b">
        <v>1</v>
      </c>
      <c r="P803" t="s">
        <v>8276</v>
      </c>
      <c r="Q803" s="6">
        <f t="shared" si="72"/>
        <v>1.1152149999999998</v>
      </c>
      <c r="R803" s="8">
        <f t="shared" si="73"/>
        <v>43.733921568627444</v>
      </c>
      <c r="S803" t="str">
        <f t="shared" si="76"/>
        <v>music</v>
      </c>
      <c r="T803" t="str">
        <f t="shared" si="77"/>
        <v>rock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8">
        <v>6000</v>
      </c>
      <c r="E804" s="8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2">
        <f t="shared" si="74"/>
        <v>41122.813935185179</v>
      </c>
      <c r="L804" s="12">
        <f t="shared" si="75"/>
        <v>41168.961805555555</v>
      </c>
      <c r="M804" t="b">
        <v>0</v>
      </c>
      <c r="N804">
        <v>75</v>
      </c>
      <c r="O804" t="b">
        <v>1</v>
      </c>
      <c r="P804" t="s">
        <v>8276</v>
      </c>
      <c r="Q804" s="6">
        <f t="shared" si="72"/>
        <v>1.0133333333333334</v>
      </c>
      <c r="R804" s="8">
        <f t="shared" si="73"/>
        <v>81.066666666666663</v>
      </c>
      <c r="S804" t="str">
        <f t="shared" si="76"/>
        <v>music</v>
      </c>
      <c r="T804" t="str">
        <f t="shared" si="77"/>
        <v>rock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8">
        <v>2300</v>
      </c>
      <c r="E805" s="8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2">
        <f t="shared" si="74"/>
        <v>40665.741643518515</v>
      </c>
      <c r="L805" s="12">
        <f t="shared" si="75"/>
        <v>40691.833333333328</v>
      </c>
      <c r="M805" t="b">
        <v>0</v>
      </c>
      <c r="N805">
        <v>38</v>
      </c>
      <c r="O805" t="b">
        <v>1</v>
      </c>
      <c r="P805" t="s">
        <v>8276</v>
      </c>
      <c r="Q805" s="6">
        <f t="shared" si="72"/>
        <v>1.232608695652174</v>
      </c>
      <c r="R805" s="8">
        <f t="shared" si="73"/>
        <v>74.60526315789474</v>
      </c>
      <c r="S805" t="str">
        <f t="shared" si="76"/>
        <v>music</v>
      </c>
      <c r="T805" t="str">
        <f t="shared" si="77"/>
        <v>rock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8">
        <v>5500</v>
      </c>
      <c r="E806" s="8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2">
        <f t="shared" si="74"/>
        <v>40729.897291666661</v>
      </c>
      <c r="L806" s="12">
        <f t="shared" si="75"/>
        <v>40746.957638888889</v>
      </c>
      <c r="M806" t="b">
        <v>0</v>
      </c>
      <c r="N806">
        <v>18</v>
      </c>
      <c r="O806" t="b">
        <v>1</v>
      </c>
      <c r="P806" t="s">
        <v>8276</v>
      </c>
      <c r="Q806" s="6">
        <f t="shared" si="72"/>
        <v>1</v>
      </c>
      <c r="R806" s="8">
        <f t="shared" si="73"/>
        <v>305.55555555555554</v>
      </c>
      <c r="S806" t="str">
        <f t="shared" si="76"/>
        <v>music</v>
      </c>
      <c r="T806" t="str">
        <f t="shared" si="77"/>
        <v>rock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8">
        <v>3000</v>
      </c>
      <c r="E807" s="8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2">
        <f t="shared" si="74"/>
        <v>40690.614722222221</v>
      </c>
      <c r="L807" s="12">
        <f t="shared" si="75"/>
        <v>40740.75</v>
      </c>
      <c r="M807" t="b">
        <v>0</v>
      </c>
      <c r="N807">
        <v>54</v>
      </c>
      <c r="O807" t="b">
        <v>1</v>
      </c>
      <c r="P807" t="s">
        <v>8276</v>
      </c>
      <c r="Q807" s="6">
        <f t="shared" si="72"/>
        <v>1.05</v>
      </c>
      <c r="R807" s="8">
        <f t="shared" si="73"/>
        <v>58.333333333333336</v>
      </c>
      <c r="S807" t="str">
        <f t="shared" si="76"/>
        <v>music</v>
      </c>
      <c r="T807" t="str">
        <f t="shared" si="77"/>
        <v>rock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8">
        <v>8000</v>
      </c>
      <c r="E808" s="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2">
        <f t="shared" si="74"/>
        <v>40763.483090277776</v>
      </c>
      <c r="L808" s="12">
        <f t="shared" si="75"/>
        <v>40793.483090277776</v>
      </c>
      <c r="M808" t="b">
        <v>0</v>
      </c>
      <c r="N808">
        <v>71</v>
      </c>
      <c r="O808" t="b">
        <v>1</v>
      </c>
      <c r="P808" t="s">
        <v>8276</v>
      </c>
      <c r="Q808" s="6">
        <f t="shared" si="72"/>
        <v>1.0443750000000001</v>
      </c>
      <c r="R808" s="8">
        <f t="shared" si="73"/>
        <v>117.67605633802818</v>
      </c>
      <c r="S808" t="str">
        <f t="shared" si="76"/>
        <v>music</v>
      </c>
      <c r="T808" t="str">
        <f t="shared" si="77"/>
        <v>rock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8">
        <v>4000</v>
      </c>
      <c r="E809" s="8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2">
        <f t="shared" si="74"/>
        <v>42759.420266203706</v>
      </c>
      <c r="L809" s="12">
        <f t="shared" si="75"/>
        <v>42794.874999999993</v>
      </c>
      <c r="M809" t="b">
        <v>0</v>
      </c>
      <c r="N809">
        <v>57</v>
      </c>
      <c r="O809" t="b">
        <v>1</v>
      </c>
      <c r="P809" t="s">
        <v>8276</v>
      </c>
      <c r="Q809" s="6">
        <f t="shared" si="72"/>
        <v>1.05125</v>
      </c>
      <c r="R809" s="8">
        <f t="shared" si="73"/>
        <v>73.771929824561397</v>
      </c>
      <c r="S809" t="str">
        <f t="shared" si="76"/>
        <v>music</v>
      </c>
      <c r="T809" t="str">
        <f t="shared" si="77"/>
        <v>rock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8">
        <v>4500</v>
      </c>
      <c r="E810" s="8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2">
        <f t="shared" si="74"/>
        <v>41961.892199074071</v>
      </c>
      <c r="L810" s="12">
        <f t="shared" si="75"/>
        <v>41994.999305555553</v>
      </c>
      <c r="M810" t="b">
        <v>0</v>
      </c>
      <c r="N810">
        <v>43</v>
      </c>
      <c r="O810" t="b">
        <v>1</v>
      </c>
      <c r="P810" t="s">
        <v>8276</v>
      </c>
      <c r="Q810" s="6">
        <f t="shared" si="72"/>
        <v>1</v>
      </c>
      <c r="R810" s="8">
        <f t="shared" si="73"/>
        <v>104.65116279069767</v>
      </c>
      <c r="S810" t="str">
        <f t="shared" si="76"/>
        <v>music</v>
      </c>
      <c r="T810" t="str">
        <f t="shared" si="77"/>
        <v>rock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8">
        <v>4000</v>
      </c>
      <c r="E811" s="8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2">
        <f t="shared" si="74"/>
        <v>41628.625347222223</v>
      </c>
      <c r="L811" s="12">
        <f t="shared" si="75"/>
        <v>41658.625347222223</v>
      </c>
      <c r="M811" t="b">
        <v>0</v>
      </c>
      <c r="N811">
        <v>52</v>
      </c>
      <c r="O811" t="b">
        <v>1</v>
      </c>
      <c r="P811" t="s">
        <v>8276</v>
      </c>
      <c r="Q811" s="6">
        <f t="shared" si="72"/>
        <v>1.03775</v>
      </c>
      <c r="R811" s="8">
        <f t="shared" si="73"/>
        <v>79.82692307692308</v>
      </c>
      <c r="S811" t="str">
        <f t="shared" si="76"/>
        <v>music</v>
      </c>
      <c r="T811" t="str">
        <f t="shared" si="77"/>
        <v>rock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8">
        <v>1500</v>
      </c>
      <c r="E812" s="8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2">
        <f t="shared" si="74"/>
        <v>41122.847939814812</v>
      </c>
      <c r="L812" s="12">
        <f t="shared" si="75"/>
        <v>41152.847939814812</v>
      </c>
      <c r="M812" t="b">
        <v>0</v>
      </c>
      <c r="N812">
        <v>27</v>
      </c>
      <c r="O812" t="b">
        <v>1</v>
      </c>
      <c r="P812" t="s">
        <v>8276</v>
      </c>
      <c r="Q812" s="6">
        <f t="shared" si="72"/>
        <v>1.05</v>
      </c>
      <c r="R812" s="8">
        <f t="shared" si="73"/>
        <v>58.333333333333336</v>
      </c>
      <c r="S812" t="str">
        <f t="shared" si="76"/>
        <v>music</v>
      </c>
      <c r="T812" t="str">
        <f t="shared" si="77"/>
        <v>rock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8">
        <v>1000</v>
      </c>
      <c r="E813" s="8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2">
        <f t="shared" si="74"/>
        <v>41443.435208333329</v>
      </c>
      <c r="L813" s="12">
        <f t="shared" si="75"/>
        <v>41465.494444444441</v>
      </c>
      <c r="M813" t="b">
        <v>0</v>
      </c>
      <c r="N813">
        <v>12</v>
      </c>
      <c r="O813" t="b">
        <v>1</v>
      </c>
      <c r="P813" t="s">
        <v>8276</v>
      </c>
      <c r="Q813" s="6">
        <f t="shared" si="72"/>
        <v>1.04</v>
      </c>
      <c r="R813" s="8">
        <f t="shared" si="73"/>
        <v>86.666666666666671</v>
      </c>
      <c r="S813" t="str">
        <f t="shared" si="76"/>
        <v>music</v>
      </c>
      <c r="T813" t="str">
        <f t="shared" si="77"/>
        <v>rock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8">
        <v>600</v>
      </c>
      <c r="E814" s="8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2">
        <f t="shared" si="74"/>
        <v>41281.809629629628</v>
      </c>
      <c r="L814" s="12">
        <f t="shared" si="75"/>
        <v>41334.373611111107</v>
      </c>
      <c r="M814" t="b">
        <v>0</v>
      </c>
      <c r="N814">
        <v>33</v>
      </c>
      <c r="O814" t="b">
        <v>1</v>
      </c>
      <c r="P814" t="s">
        <v>8276</v>
      </c>
      <c r="Q814" s="6">
        <f t="shared" si="72"/>
        <v>1.5183333333333333</v>
      </c>
      <c r="R814" s="8">
        <f t="shared" si="73"/>
        <v>27.606060606060606</v>
      </c>
      <c r="S814" t="str">
        <f t="shared" si="76"/>
        <v>music</v>
      </c>
      <c r="T814" t="str">
        <f t="shared" si="77"/>
        <v>rock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8">
        <v>1500</v>
      </c>
      <c r="E815" s="8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2">
        <f t="shared" si="74"/>
        <v>41080.751909722218</v>
      </c>
      <c r="L815" s="12">
        <f t="shared" si="75"/>
        <v>41110.751909722218</v>
      </c>
      <c r="M815" t="b">
        <v>0</v>
      </c>
      <c r="N815">
        <v>96</v>
      </c>
      <c r="O815" t="b">
        <v>1</v>
      </c>
      <c r="P815" t="s">
        <v>8276</v>
      </c>
      <c r="Q815" s="6">
        <f t="shared" si="72"/>
        <v>1.59996</v>
      </c>
      <c r="R815" s="8">
        <f t="shared" si="73"/>
        <v>24.999375000000001</v>
      </c>
      <c r="S815" t="str">
        <f t="shared" si="76"/>
        <v>music</v>
      </c>
      <c r="T815" t="str">
        <f t="shared" si="77"/>
        <v>rock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8">
        <v>1000</v>
      </c>
      <c r="E816" s="8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2">
        <f t="shared" si="74"/>
        <v>40679.534733796296</v>
      </c>
      <c r="L816" s="12">
        <f t="shared" si="75"/>
        <v>40694.544444444444</v>
      </c>
      <c r="M816" t="b">
        <v>0</v>
      </c>
      <c r="N816">
        <v>28</v>
      </c>
      <c r="O816" t="b">
        <v>1</v>
      </c>
      <c r="P816" t="s">
        <v>8276</v>
      </c>
      <c r="Q816" s="6">
        <f t="shared" si="72"/>
        <v>1.2729999999999999</v>
      </c>
      <c r="R816" s="8">
        <f t="shared" si="73"/>
        <v>45.464285714285715</v>
      </c>
      <c r="S816" t="str">
        <f t="shared" si="76"/>
        <v>music</v>
      </c>
      <c r="T816" t="str">
        <f t="shared" si="77"/>
        <v>rock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8">
        <v>4000</v>
      </c>
      <c r="E817" s="8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2">
        <f t="shared" si="74"/>
        <v>41914.70952546296</v>
      </c>
      <c r="L817" s="12">
        <f t="shared" si="75"/>
        <v>41944.70952546296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72"/>
        <v>1.07</v>
      </c>
      <c r="R817" s="8">
        <f t="shared" si="73"/>
        <v>99.534883720930239</v>
      </c>
      <c r="S817" t="str">
        <f t="shared" si="76"/>
        <v>music</v>
      </c>
      <c r="T817" t="str">
        <f t="shared" si="77"/>
        <v>rock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8">
        <v>7000</v>
      </c>
      <c r="E818" s="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2">
        <f t="shared" si="74"/>
        <v>41341.662534722222</v>
      </c>
      <c r="L818" s="12">
        <f t="shared" si="75"/>
        <v>41373.0625</v>
      </c>
      <c r="M818" t="b">
        <v>0</v>
      </c>
      <c r="N818">
        <v>205</v>
      </c>
      <c r="O818" t="b">
        <v>1</v>
      </c>
      <c r="P818" t="s">
        <v>8276</v>
      </c>
      <c r="Q818" s="6">
        <f t="shared" si="72"/>
        <v>1.1512214285714286</v>
      </c>
      <c r="R818" s="8">
        <f t="shared" si="73"/>
        <v>39.31</v>
      </c>
      <c r="S818" t="str">
        <f t="shared" si="76"/>
        <v>music</v>
      </c>
      <c r="T818" t="str">
        <f t="shared" si="77"/>
        <v>rock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8">
        <v>1500</v>
      </c>
      <c r="E819" s="8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2">
        <f t="shared" si="74"/>
        <v>40925.391331018516</v>
      </c>
      <c r="L819" s="12">
        <f t="shared" si="75"/>
        <v>40978.999305555553</v>
      </c>
      <c r="M819" t="b">
        <v>0</v>
      </c>
      <c r="N819">
        <v>23</v>
      </c>
      <c r="O819" t="b">
        <v>1</v>
      </c>
      <c r="P819" t="s">
        <v>8276</v>
      </c>
      <c r="Q819" s="6">
        <f t="shared" si="72"/>
        <v>1.3711066666666665</v>
      </c>
      <c r="R819" s="8">
        <f t="shared" si="73"/>
        <v>89.419999999999987</v>
      </c>
      <c r="S819" t="str">
        <f t="shared" si="76"/>
        <v>music</v>
      </c>
      <c r="T819" t="str">
        <f t="shared" si="77"/>
        <v>rock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8">
        <v>350</v>
      </c>
      <c r="E820" s="8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2">
        <f t="shared" si="74"/>
        <v>41120.67454861111</v>
      </c>
      <c r="L820" s="12">
        <f t="shared" si="75"/>
        <v>41128.500694444439</v>
      </c>
      <c r="M820" t="b">
        <v>0</v>
      </c>
      <c r="N820">
        <v>19</v>
      </c>
      <c r="O820" t="b">
        <v>1</v>
      </c>
      <c r="P820" t="s">
        <v>8276</v>
      </c>
      <c r="Q820" s="6">
        <f t="shared" si="72"/>
        <v>1.5571428571428572</v>
      </c>
      <c r="R820" s="8">
        <f t="shared" si="73"/>
        <v>28.684210526315791</v>
      </c>
      <c r="S820" t="str">
        <f t="shared" si="76"/>
        <v>music</v>
      </c>
      <c r="T820" t="str">
        <f t="shared" si="77"/>
        <v>rock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8">
        <v>400</v>
      </c>
      <c r="E821" s="8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2">
        <f t="shared" si="74"/>
        <v>41619.789976851847</v>
      </c>
      <c r="L821" s="12">
        <f t="shared" si="75"/>
        <v>41628.988888888889</v>
      </c>
      <c r="M821" t="b">
        <v>0</v>
      </c>
      <c r="N821">
        <v>14</v>
      </c>
      <c r="O821" t="b">
        <v>1</v>
      </c>
      <c r="P821" t="s">
        <v>8276</v>
      </c>
      <c r="Q821" s="6">
        <f t="shared" si="72"/>
        <v>1.0874999999999999</v>
      </c>
      <c r="R821" s="8">
        <f t="shared" si="73"/>
        <v>31.071428571428573</v>
      </c>
      <c r="S821" t="str">
        <f t="shared" si="76"/>
        <v>music</v>
      </c>
      <c r="T821" t="str">
        <f t="shared" si="77"/>
        <v>rock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8">
        <v>2000</v>
      </c>
      <c r="E822" s="8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2">
        <f t="shared" si="74"/>
        <v>41768.633587962962</v>
      </c>
      <c r="L822" s="12">
        <f t="shared" si="75"/>
        <v>41799</v>
      </c>
      <c r="M822" t="b">
        <v>0</v>
      </c>
      <c r="N822">
        <v>38</v>
      </c>
      <c r="O822" t="b">
        <v>1</v>
      </c>
      <c r="P822" t="s">
        <v>8276</v>
      </c>
      <c r="Q822" s="6">
        <f t="shared" si="72"/>
        <v>1.3405</v>
      </c>
      <c r="R822" s="8">
        <f t="shared" si="73"/>
        <v>70.55263157894737</v>
      </c>
      <c r="S822" t="str">
        <f t="shared" si="76"/>
        <v>music</v>
      </c>
      <c r="T822" t="str">
        <f t="shared" si="77"/>
        <v>rock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8">
        <v>17482</v>
      </c>
      <c r="E823" s="8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2">
        <f t="shared" si="74"/>
        <v>42093.71371527778</v>
      </c>
      <c r="L823" s="12">
        <f t="shared" si="75"/>
        <v>42127.959027777775</v>
      </c>
      <c r="M823" t="b">
        <v>0</v>
      </c>
      <c r="N823">
        <v>78</v>
      </c>
      <c r="O823" t="b">
        <v>1</v>
      </c>
      <c r="P823" t="s">
        <v>8276</v>
      </c>
      <c r="Q823" s="6">
        <f t="shared" si="72"/>
        <v>1</v>
      </c>
      <c r="R823" s="8">
        <f t="shared" si="73"/>
        <v>224.12820512820514</v>
      </c>
      <c r="S823" t="str">
        <f t="shared" si="76"/>
        <v>music</v>
      </c>
      <c r="T823" t="str">
        <f t="shared" si="77"/>
        <v>rock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8">
        <v>3000</v>
      </c>
      <c r="E824" s="8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2">
        <f t="shared" si="74"/>
        <v>41157.739004629628</v>
      </c>
      <c r="L824" s="12">
        <f t="shared" si="75"/>
        <v>41187.739004629628</v>
      </c>
      <c r="M824" t="b">
        <v>0</v>
      </c>
      <c r="N824">
        <v>69</v>
      </c>
      <c r="O824" t="b">
        <v>1</v>
      </c>
      <c r="P824" t="s">
        <v>8276</v>
      </c>
      <c r="Q824" s="6">
        <f t="shared" si="72"/>
        <v>1.1916666666666667</v>
      </c>
      <c r="R824" s="8">
        <f t="shared" si="73"/>
        <v>51.811594202898547</v>
      </c>
      <c r="S824" t="str">
        <f t="shared" si="76"/>
        <v>music</v>
      </c>
      <c r="T824" t="str">
        <f t="shared" si="77"/>
        <v>rock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8">
        <v>800</v>
      </c>
      <c r="E825" s="8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2">
        <f t="shared" si="74"/>
        <v>42055.764490740738</v>
      </c>
      <c r="L825" s="12">
        <f t="shared" si="75"/>
        <v>42085.722824074073</v>
      </c>
      <c r="M825" t="b">
        <v>0</v>
      </c>
      <c r="N825">
        <v>33</v>
      </c>
      <c r="O825" t="b">
        <v>1</v>
      </c>
      <c r="P825" t="s">
        <v>8276</v>
      </c>
      <c r="Q825" s="6">
        <f t="shared" si="72"/>
        <v>1.7949999999999999</v>
      </c>
      <c r="R825" s="8">
        <f t="shared" si="73"/>
        <v>43.515151515151516</v>
      </c>
      <c r="S825" t="str">
        <f t="shared" si="76"/>
        <v>music</v>
      </c>
      <c r="T825" t="str">
        <f t="shared" si="77"/>
        <v>rock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8">
        <v>1600</v>
      </c>
      <c r="E826" s="8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2">
        <f t="shared" si="74"/>
        <v>40250.033773148149</v>
      </c>
      <c r="L826" s="12">
        <f t="shared" si="75"/>
        <v>40286.082638888889</v>
      </c>
      <c r="M826" t="b">
        <v>0</v>
      </c>
      <c r="N826">
        <v>54</v>
      </c>
      <c r="O826" t="b">
        <v>1</v>
      </c>
      <c r="P826" t="s">
        <v>8276</v>
      </c>
      <c r="Q826" s="6">
        <f t="shared" si="72"/>
        <v>1.3438124999999999</v>
      </c>
      <c r="R826" s="8">
        <f t="shared" si="73"/>
        <v>39.816666666666663</v>
      </c>
      <c r="S826" t="str">
        <f t="shared" si="76"/>
        <v>music</v>
      </c>
      <c r="T826" t="str">
        <f t="shared" si="77"/>
        <v>rock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8">
        <v>12500</v>
      </c>
      <c r="E827" s="8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2">
        <f t="shared" si="74"/>
        <v>41186.098194444443</v>
      </c>
      <c r="L827" s="12">
        <f t="shared" si="75"/>
        <v>41211.098194444443</v>
      </c>
      <c r="M827" t="b">
        <v>0</v>
      </c>
      <c r="N827">
        <v>99</v>
      </c>
      <c r="O827" t="b">
        <v>1</v>
      </c>
      <c r="P827" t="s">
        <v>8276</v>
      </c>
      <c r="Q827" s="6">
        <f t="shared" si="72"/>
        <v>1.0043200000000001</v>
      </c>
      <c r="R827" s="8">
        <f t="shared" si="73"/>
        <v>126.8080808080808</v>
      </c>
      <c r="S827" t="str">
        <f t="shared" si="76"/>
        <v>music</v>
      </c>
      <c r="T827" t="str">
        <f t="shared" si="77"/>
        <v>rock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8">
        <v>5500</v>
      </c>
      <c r="E828" s="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2">
        <f t="shared" si="74"/>
        <v>40972.830208333333</v>
      </c>
      <c r="L828" s="12">
        <f t="shared" si="75"/>
        <v>40993.788541666661</v>
      </c>
      <c r="M828" t="b">
        <v>0</v>
      </c>
      <c r="N828">
        <v>49</v>
      </c>
      <c r="O828" t="b">
        <v>1</v>
      </c>
      <c r="P828" t="s">
        <v>8276</v>
      </c>
      <c r="Q828" s="6">
        <f t="shared" si="72"/>
        <v>1.0145454545454546</v>
      </c>
      <c r="R828" s="8">
        <f t="shared" si="73"/>
        <v>113.87755102040816</v>
      </c>
      <c r="S828" t="str">
        <f t="shared" si="76"/>
        <v>music</v>
      </c>
      <c r="T828" t="str">
        <f t="shared" si="77"/>
        <v>rock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8">
        <v>300</v>
      </c>
      <c r="E829" s="8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2">
        <f t="shared" si="74"/>
        <v>40927.265127314815</v>
      </c>
      <c r="L829" s="12">
        <f t="shared" si="75"/>
        <v>40953.617361111108</v>
      </c>
      <c r="M829" t="b">
        <v>0</v>
      </c>
      <c r="N829">
        <v>11</v>
      </c>
      <c r="O829" t="b">
        <v>1</v>
      </c>
      <c r="P829" t="s">
        <v>8276</v>
      </c>
      <c r="Q829" s="6">
        <f t="shared" si="72"/>
        <v>1.0333333333333334</v>
      </c>
      <c r="R829" s="8">
        <f t="shared" si="73"/>
        <v>28.181818181818183</v>
      </c>
      <c r="S829" t="str">
        <f t="shared" si="76"/>
        <v>music</v>
      </c>
      <c r="T829" t="str">
        <f t="shared" si="77"/>
        <v>rock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8">
        <v>1300</v>
      </c>
      <c r="E830" s="8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2">
        <f t="shared" si="74"/>
        <v>41072.842384259253</v>
      </c>
      <c r="L830" s="12">
        <f t="shared" si="75"/>
        <v>41085.474999999999</v>
      </c>
      <c r="M830" t="b">
        <v>0</v>
      </c>
      <c r="N830">
        <v>38</v>
      </c>
      <c r="O830" t="b">
        <v>1</v>
      </c>
      <c r="P830" t="s">
        <v>8276</v>
      </c>
      <c r="Q830" s="6">
        <f t="shared" si="72"/>
        <v>1.07</v>
      </c>
      <c r="R830" s="8">
        <f t="shared" si="73"/>
        <v>36.60526315789474</v>
      </c>
      <c r="S830" t="str">
        <f t="shared" si="76"/>
        <v>music</v>
      </c>
      <c r="T830" t="str">
        <f t="shared" si="77"/>
        <v>rock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8">
        <v>500</v>
      </c>
      <c r="E831" s="8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2">
        <f t="shared" si="74"/>
        <v>42504.593055555553</v>
      </c>
      <c r="L831" s="12">
        <f t="shared" si="75"/>
        <v>42564.593055555553</v>
      </c>
      <c r="M831" t="b">
        <v>0</v>
      </c>
      <c r="N831">
        <v>16</v>
      </c>
      <c r="O831" t="b">
        <v>1</v>
      </c>
      <c r="P831" t="s">
        <v>8276</v>
      </c>
      <c r="Q831" s="6">
        <f t="shared" si="72"/>
        <v>1.04</v>
      </c>
      <c r="R831" s="8">
        <f t="shared" si="73"/>
        <v>32.5</v>
      </c>
      <c r="S831" t="str">
        <f t="shared" si="76"/>
        <v>music</v>
      </c>
      <c r="T831" t="str">
        <f t="shared" si="77"/>
        <v>rock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8">
        <v>1800</v>
      </c>
      <c r="E832" s="8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2">
        <f t="shared" si="74"/>
        <v>41325.317418981482</v>
      </c>
      <c r="L832" s="12">
        <f t="shared" si="75"/>
        <v>41355.27575231481</v>
      </c>
      <c r="M832" t="b">
        <v>0</v>
      </c>
      <c r="N832">
        <v>32</v>
      </c>
      <c r="O832" t="b">
        <v>1</v>
      </c>
      <c r="P832" t="s">
        <v>8276</v>
      </c>
      <c r="Q832" s="6">
        <f t="shared" si="72"/>
        <v>1.0783333333333334</v>
      </c>
      <c r="R832" s="8">
        <f t="shared" si="73"/>
        <v>60.65625</v>
      </c>
      <c r="S832" t="str">
        <f t="shared" si="76"/>
        <v>music</v>
      </c>
      <c r="T832" t="str">
        <f t="shared" si="77"/>
        <v>rock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8">
        <v>1500</v>
      </c>
      <c r="E833" s="8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2">
        <f t="shared" si="74"/>
        <v>40996.438587962963</v>
      </c>
      <c r="L833" s="12">
        <f t="shared" si="75"/>
        <v>41026.438587962963</v>
      </c>
      <c r="M833" t="b">
        <v>0</v>
      </c>
      <c r="N833">
        <v>20</v>
      </c>
      <c r="O833" t="b">
        <v>1</v>
      </c>
      <c r="P833" t="s">
        <v>8276</v>
      </c>
      <c r="Q833" s="6">
        <f t="shared" si="72"/>
        <v>2.3333333333333335</v>
      </c>
      <c r="R833" s="8">
        <f t="shared" si="73"/>
        <v>175</v>
      </c>
      <c r="S833" t="str">
        <f t="shared" si="76"/>
        <v>music</v>
      </c>
      <c r="T833" t="str">
        <f t="shared" si="77"/>
        <v>rock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8">
        <v>15000</v>
      </c>
      <c r="E834" s="8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2">
        <f t="shared" si="74"/>
        <v>40869.466840277775</v>
      </c>
      <c r="L834" s="12">
        <f t="shared" si="75"/>
        <v>40929.134027777771</v>
      </c>
      <c r="M834" t="b">
        <v>0</v>
      </c>
      <c r="N834">
        <v>154</v>
      </c>
      <c r="O834" t="b">
        <v>1</v>
      </c>
      <c r="P834" t="s">
        <v>8276</v>
      </c>
      <c r="Q834" s="6">
        <f t="shared" ref="Q834:Q897" si="78">E834/D834</f>
        <v>1.0060706666666666</v>
      </c>
      <c r="R834" s="8">
        <f t="shared" ref="R834:R897" si="79">IF(E834=0,"-",E834/N834)</f>
        <v>97.993896103896105</v>
      </c>
      <c r="S834" t="str">
        <f t="shared" si="76"/>
        <v>music</v>
      </c>
      <c r="T834" t="str">
        <f t="shared" si="77"/>
        <v>rock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8">
        <v>6000</v>
      </c>
      <c r="E835" s="8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2">
        <f t="shared" ref="K835:K898" si="80">(J835/86400)+25569+(-5/24)</f>
        <v>41718.669849537036</v>
      </c>
      <c r="L835" s="12">
        <f t="shared" ref="L835:L898" si="81">(I835/86400)+25569+(-5/24)</f>
        <v>41748.669849537036</v>
      </c>
      <c r="M835" t="b">
        <v>0</v>
      </c>
      <c r="N835">
        <v>41</v>
      </c>
      <c r="O835" t="b">
        <v>1</v>
      </c>
      <c r="P835" t="s">
        <v>8276</v>
      </c>
      <c r="Q835" s="6">
        <f t="shared" si="78"/>
        <v>1.0166666666666666</v>
      </c>
      <c r="R835" s="8">
        <f t="shared" si="79"/>
        <v>148.78048780487805</v>
      </c>
      <c r="S835" t="str">
        <f t="shared" ref="S835:S898" si="82">LEFT($P835, SEARCH("/",$P835,1)-1)</f>
        <v>music</v>
      </c>
      <c r="T835" t="str">
        <f t="shared" ref="T835:T898" si="83">RIGHT($P835,LEN($P835) - SEARCH("/", $P835, 1))</f>
        <v>rock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8">
        <v>5500</v>
      </c>
      <c r="E836" s="8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2">
        <f t="shared" si="80"/>
        <v>41422.614490740736</v>
      </c>
      <c r="L836" s="12">
        <f t="shared" si="81"/>
        <v>41455.957638888889</v>
      </c>
      <c r="M836" t="b">
        <v>0</v>
      </c>
      <c r="N836">
        <v>75</v>
      </c>
      <c r="O836" t="b">
        <v>1</v>
      </c>
      <c r="P836" t="s">
        <v>8276</v>
      </c>
      <c r="Q836" s="6">
        <f t="shared" si="78"/>
        <v>1.3101818181818181</v>
      </c>
      <c r="R836" s="8">
        <f t="shared" si="79"/>
        <v>96.08</v>
      </c>
      <c r="S836" t="str">
        <f t="shared" si="82"/>
        <v>music</v>
      </c>
      <c r="T836" t="str">
        <f t="shared" si="83"/>
        <v>rock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8">
        <v>2000</v>
      </c>
      <c r="E837" s="8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2">
        <f t="shared" si="80"/>
        <v>41005.249513888884</v>
      </c>
      <c r="L837" s="12">
        <f t="shared" si="81"/>
        <v>41047.916666666664</v>
      </c>
      <c r="M837" t="b">
        <v>0</v>
      </c>
      <c r="N837">
        <v>40</v>
      </c>
      <c r="O837" t="b">
        <v>1</v>
      </c>
      <c r="P837" t="s">
        <v>8276</v>
      </c>
      <c r="Q837" s="6">
        <f t="shared" si="78"/>
        <v>1.1725000000000001</v>
      </c>
      <c r="R837" s="8">
        <f t="shared" si="79"/>
        <v>58.625</v>
      </c>
      <c r="S837" t="str">
        <f t="shared" si="82"/>
        <v>music</v>
      </c>
      <c r="T837" t="str">
        <f t="shared" si="83"/>
        <v>rock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8">
        <v>5000</v>
      </c>
      <c r="E838" s="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2">
        <f t="shared" si="80"/>
        <v>41523.848587962959</v>
      </c>
      <c r="L838" s="12">
        <f t="shared" si="81"/>
        <v>41553.848587962959</v>
      </c>
      <c r="M838" t="b">
        <v>0</v>
      </c>
      <c r="N838">
        <v>46</v>
      </c>
      <c r="O838" t="b">
        <v>1</v>
      </c>
      <c r="P838" t="s">
        <v>8276</v>
      </c>
      <c r="Q838" s="6">
        <f t="shared" si="78"/>
        <v>1.009304</v>
      </c>
      <c r="R838" s="8">
        <f t="shared" si="79"/>
        <v>109.70695652173914</v>
      </c>
      <c r="S838" t="str">
        <f t="shared" si="82"/>
        <v>music</v>
      </c>
      <c r="T838" t="str">
        <f t="shared" si="83"/>
        <v>rock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8">
        <v>2500</v>
      </c>
      <c r="E839" s="8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2">
        <f t="shared" si="80"/>
        <v>41730.79006944444</v>
      </c>
      <c r="L839" s="12">
        <f t="shared" si="81"/>
        <v>41760.79006944444</v>
      </c>
      <c r="M839" t="b">
        <v>0</v>
      </c>
      <c r="N839">
        <v>62</v>
      </c>
      <c r="O839" t="b">
        <v>1</v>
      </c>
      <c r="P839" t="s">
        <v>8276</v>
      </c>
      <c r="Q839" s="6">
        <f t="shared" si="78"/>
        <v>1.218</v>
      </c>
      <c r="R839" s="8">
        <f t="shared" si="79"/>
        <v>49.112903225806448</v>
      </c>
      <c r="S839" t="str">
        <f t="shared" si="82"/>
        <v>music</v>
      </c>
      <c r="T839" t="str">
        <f t="shared" si="83"/>
        <v>rock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8">
        <v>2000</v>
      </c>
      <c r="E840" s="8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2">
        <f t="shared" si="80"/>
        <v>40895.689641203702</v>
      </c>
      <c r="L840" s="12">
        <f t="shared" si="81"/>
        <v>40925.689641203702</v>
      </c>
      <c r="M840" t="b">
        <v>0</v>
      </c>
      <c r="N840">
        <v>61</v>
      </c>
      <c r="O840" t="b">
        <v>1</v>
      </c>
      <c r="P840" t="s">
        <v>8276</v>
      </c>
      <c r="Q840" s="6">
        <f t="shared" si="78"/>
        <v>1.454</v>
      </c>
      <c r="R840" s="8">
        <f t="shared" si="79"/>
        <v>47.672131147540981</v>
      </c>
      <c r="S840" t="str">
        <f t="shared" si="82"/>
        <v>music</v>
      </c>
      <c r="T840" t="str">
        <f t="shared" si="83"/>
        <v>rock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8">
        <v>5000</v>
      </c>
      <c r="E841" s="8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2">
        <f t="shared" si="80"/>
        <v>41144.555046296293</v>
      </c>
      <c r="L841" s="12">
        <f t="shared" si="81"/>
        <v>41174.555046296293</v>
      </c>
      <c r="M841" t="b">
        <v>0</v>
      </c>
      <c r="N841">
        <v>96</v>
      </c>
      <c r="O841" t="b">
        <v>1</v>
      </c>
      <c r="P841" t="s">
        <v>8276</v>
      </c>
      <c r="Q841" s="6">
        <f t="shared" si="78"/>
        <v>1.166166</v>
      </c>
      <c r="R841" s="8">
        <f t="shared" si="79"/>
        <v>60.737812499999997</v>
      </c>
      <c r="S841" t="str">
        <f t="shared" si="82"/>
        <v>music</v>
      </c>
      <c r="T841" t="str">
        <f t="shared" si="83"/>
        <v>rock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8">
        <v>10000</v>
      </c>
      <c r="E842" s="8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2">
        <f t="shared" si="80"/>
        <v>42607.018368055556</v>
      </c>
      <c r="L842" s="12">
        <f t="shared" si="81"/>
        <v>42637.018368055556</v>
      </c>
      <c r="M842" t="b">
        <v>0</v>
      </c>
      <c r="N842">
        <v>190</v>
      </c>
      <c r="O842" t="b">
        <v>1</v>
      </c>
      <c r="P842" t="s">
        <v>8277</v>
      </c>
      <c r="Q842" s="6">
        <f t="shared" si="78"/>
        <v>1.2041660000000001</v>
      </c>
      <c r="R842" s="8">
        <f t="shared" si="79"/>
        <v>63.37715789473684</v>
      </c>
      <c r="S842" t="str">
        <f t="shared" si="82"/>
        <v>music</v>
      </c>
      <c r="T842" t="str">
        <f t="shared" si="83"/>
        <v>metal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8">
        <v>5000</v>
      </c>
      <c r="E843" s="8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2">
        <f t="shared" si="80"/>
        <v>41923.630358796298</v>
      </c>
      <c r="L843" s="12">
        <f t="shared" si="81"/>
        <v>41953.672025462962</v>
      </c>
      <c r="M843" t="b">
        <v>1</v>
      </c>
      <c r="N843">
        <v>94</v>
      </c>
      <c r="O843" t="b">
        <v>1</v>
      </c>
      <c r="P843" t="s">
        <v>8277</v>
      </c>
      <c r="Q843" s="6">
        <f t="shared" si="78"/>
        <v>1.0132000000000001</v>
      </c>
      <c r="R843" s="8">
        <f t="shared" si="79"/>
        <v>53.893617021276597</v>
      </c>
      <c r="S843" t="str">
        <f t="shared" si="82"/>
        <v>music</v>
      </c>
      <c r="T843" t="str">
        <f t="shared" si="83"/>
        <v>metal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8">
        <v>2500</v>
      </c>
      <c r="E844" s="8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2">
        <f t="shared" si="80"/>
        <v>41526.384062499994</v>
      </c>
      <c r="L844" s="12">
        <f t="shared" si="81"/>
        <v>41560.957638888889</v>
      </c>
      <c r="M844" t="b">
        <v>1</v>
      </c>
      <c r="N844">
        <v>39</v>
      </c>
      <c r="O844" t="b">
        <v>1</v>
      </c>
      <c r="P844" t="s">
        <v>8277</v>
      </c>
      <c r="Q844" s="6">
        <f t="shared" si="78"/>
        <v>1.0431999999999999</v>
      </c>
      <c r="R844" s="8">
        <f t="shared" si="79"/>
        <v>66.871794871794876</v>
      </c>
      <c r="S844" t="str">
        <f t="shared" si="82"/>
        <v>music</v>
      </c>
      <c r="T844" t="str">
        <f t="shared" si="83"/>
        <v>metal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8">
        <v>3000</v>
      </c>
      <c r="E845" s="8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2">
        <f t="shared" si="80"/>
        <v>42695.049537037034</v>
      </c>
      <c r="L845" s="12">
        <f t="shared" si="81"/>
        <v>42712.124999999993</v>
      </c>
      <c r="M845" t="b">
        <v>0</v>
      </c>
      <c r="N845">
        <v>127</v>
      </c>
      <c r="O845" t="b">
        <v>1</v>
      </c>
      <c r="P845" t="s">
        <v>8277</v>
      </c>
      <c r="Q845" s="6">
        <f t="shared" si="78"/>
        <v>2.6713333333333331</v>
      </c>
      <c r="R845" s="8">
        <f t="shared" si="79"/>
        <v>63.102362204724407</v>
      </c>
      <c r="S845" t="str">
        <f t="shared" si="82"/>
        <v>music</v>
      </c>
      <c r="T845" t="str">
        <f t="shared" si="83"/>
        <v>metal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8">
        <v>3000</v>
      </c>
      <c r="E846" s="8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2">
        <f t="shared" si="80"/>
        <v>41905.476296296292</v>
      </c>
      <c r="L846" s="12">
        <f t="shared" si="81"/>
        <v>41943.999305555553</v>
      </c>
      <c r="M846" t="b">
        <v>1</v>
      </c>
      <c r="N846">
        <v>159</v>
      </c>
      <c r="O846" t="b">
        <v>1</v>
      </c>
      <c r="P846" t="s">
        <v>8277</v>
      </c>
      <c r="Q846" s="6">
        <f t="shared" si="78"/>
        <v>1.9413333333333334</v>
      </c>
      <c r="R846" s="8">
        <f t="shared" si="79"/>
        <v>36.628930817610062</v>
      </c>
      <c r="S846" t="str">
        <f t="shared" si="82"/>
        <v>music</v>
      </c>
      <c r="T846" t="str">
        <f t="shared" si="83"/>
        <v>metal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8">
        <v>5000</v>
      </c>
      <c r="E847" s="8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2">
        <f t="shared" si="80"/>
        <v>42577.997638888883</v>
      </c>
      <c r="L847" s="12">
        <f t="shared" si="81"/>
        <v>42617.957638888889</v>
      </c>
      <c r="M847" t="b">
        <v>0</v>
      </c>
      <c r="N847">
        <v>177</v>
      </c>
      <c r="O847" t="b">
        <v>1</v>
      </c>
      <c r="P847" t="s">
        <v>8277</v>
      </c>
      <c r="Q847" s="6">
        <f t="shared" si="78"/>
        <v>1.203802</v>
      </c>
      <c r="R847" s="8">
        <f t="shared" si="79"/>
        <v>34.005706214689269</v>
      </c>
      <c r="S847" t="str">
        <f t="shared" si="82"/>
        <v>music</v>
      </c>
      <c r="T847" t="str">
        <f t="shared" si="83"/>
        <v>metal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8">
        <v>1100</v>
      </c>
      <c r="E848" s="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2">
        <f t="shared" si="80"/>
        <v>41694.183506944442</v>
      </c>
      <c r="L848" s="12">
        <f t="shared" si="81"/>
        <v>41708.375</v>
      </c>
      <c r="M848" t="b">
        <v>0</v>
      </c>
      <c r="N848">
        <v>47</v>
      </c>
      <c r="O848" t="b">
        <v>1</v>
      </c>
      <c r="P848" t="s">
        <v>8277</v>
      </c>
      <c r="Q848" s="6">
        <f t="shared" si="78"/>
        <v>1.2200090909090908</v>
      </c>
      <c r="R848" s="8">
        <f t="shared" si="79"/>
        <v>28.553404255319148</v>
      </c>
      <c r="S848" t="str">
        <f t="shared" si="82"/>
        <v>music</v>
      </c>
      <c r="T848" t="str">
        <f t="shared" si="83"/>
        <v>metal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8">
        <v>10</v>
      </c>
      <c r="E849" s="8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2">
        <f t="shared" si="80"/>
        <v>42165.59</v>
      </c>
      <c r="L849" s="12">
        <f t="shared" si="81"/>
        <v>42195.59</v>
      </c>
      <c r="M849" t="b">
        <v>0</v>
      </c>
      <c r="N849">
        <v>1</v>
      </c>
      <c r="O849" t="b">
        <v>1</v>
      </c>
      <c r="P849" t="s">
        <v>8277</v>
      </c>
      <c r="Q849" s="6">
        <f t="shared" si="78"/>
        <v>1</v>
      </c>
      <c r="R849" s="8">
        <f t="shared" si="79"/>
        <v>10</v>
      </c>
      <c r="S849" t="str">
        <f t="shared" si="82"/>
        <v>music</v>
      </c>
      <c r="T849" t="str">
        <f t="shared" si="83"/>
        <v>metal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8">
        <v>300</v>
      </c>
      <c r="E850" s="8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2">
        <f t="shared" si="80"/>
        <v>42078.583715277775</v>
      </c>
      <c r="L850" s="12">
        <f t="shared" si="81"/>
        <v>42108.583715277775</v>
      </c>
      <c r="M850" t="b">
        <v>0</v>
      </c>
      <c r="N850">
        <v>16</v>
      </c>
      <c r="O850" t="b">
        <v>1</v>
      </c>
      <c r="P850" t="s">
        <v>8277</v>
      </c>
      <c r="Q850" s="6">
        <f t="shared" si="78"/>
        <v>1</v>
      </c>
      <c r="R850" s="8">
        <f t="shared" si="79"/>
        <v>18.75</v>
      </c>
      <c r="S850" t="str">
        <f t="shared" si="82"/>
        <v>music</v>
      </c>
      <c r="T850" t="str">
        <f t="shared" si="83"/>
        <v>metal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8">
        <v>4000</v>
      </c>
      <c r="E851" s="8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2">
        <f t="shared" si="80"/>
        <v>42050.94055555555</v>
      </c>
      <c r="L851" s="12">
        <f t="shared" si="81"/>
        <v>42078.898888888885</v>
      </c>
      <c r="M851" t="b">
        <v>0</v>
      </c>
      <c r="N851">
        <v>115</v>
      </c>
      <c r="O851" t="b">
        <v>1</v>
      </c>
      <c r="P851" t="s">
        <v>8277</v>
      </c>
      <c r="Q851" s="6">
        <f t="shared" si="78"/>
        <v>1.1990000000000001</v>
      </c>
      <c r="R851" s="8">
        <f t="shared" si="79"/>
        <v>41.704347826086959</v>
      </c>
      <c r="S851" t="str">
        <f t="shared" si="82"/>
        <v>music</v>
      </c>
      <c r="T851" t="str">
        <f t="shared" si="83"/>
        <v>metal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8">
        <v>4000</v>
      </c>
      <c r="E852" s="8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2">
        <f t="shared" si="80"/>
        <v>42452.619409722225</v>
      </c>
      <c r="L852" s="12">
        <f t="shared" si="81"/>
        <v>42484.999305555553</v>
      </c>
      <c r="M852" t="b">
        <v>0</v>
      </c>
      <c r="N852">
        <v>133</v>
      </c>
      <c r="O852" t="b">
        <v>1</v>
      </c>
      <c r="P852" t="s">
        <v>8277</v>
      </c>
      <c r="Q852" s="6">
        <f t="shared" si="78"/>
        <v>1.55175</v>
      </c>
      <c r="R852" s="8">
        <f t="shared" si="79"/>
        <v>46.669172932330824</v>
      </c>
      <c r="S852" t="str">
        <f t="shared" si="82"/>
        <v>music</v>
      </c>
      <c r="T852" t="str">
        <f t="shared" si="83"/>
        <v>metal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8">
        <v>2000</v>
      </c>
      <c r="E853" s="8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2">
        <f t="shared" si="80"/>
        <v>42522.671909722216</v>
      </c>
      <c r="L853" s="12">
        <f t="shared" si="81"/>
        <v>42582.614583333336</v>
      </c>
      <c r="M853" t="b">
        <v>0</v>
      </c>
      <c r="N853">
        <v>70</v>
      </c>
      <c r="O853" t="b">
        <v>1</v>
      </c>
      <c r="P853" t="s">
        <v>8277</v>
      </c>
      <c r="Q853" s="6">
        <f t="shared" si="78"/>
        <v>1.3045</v>
      </c>
      <c r="R853" s="8">
        <f t="shared" si="79"/>
        <v>37.271428571428572</v>
      </c>
      <c r="S853" t="str">
        <f t="shared" si="82"/>
        <v>music</v>
      </c>
      <c r="T853" t="str">
        <f t="shared" si="83"/>
        <v>metal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8">
        <v>3500</v>
      </c>
      <c r="E854" s="8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2">
        <f t="shared" si="80"/>
        <v>42656.59716435185</v>
      </c>
      <c r="L854" s="12">
        <f t="shared" si="81"/>
        <v>42667.666666666664</v>
      </c>
      <c r="M854" t="b">
        <v>0</v>
      </c>
      <c r="N854">
        <v>62</v>
      </c>
      <c r="O854" t="b">
        <v>1</v>
      </c>
      <c r="P854" t="s">
        <v>8277</v>
      </c>
      <c r="Q854" s="6">
        <f t="shared" si="78"/>
        <v>1.0497142857142858</v>
      </c>
      <c r="R854" s="8">
        <f t="shared" si="79"/>
        <v>59.258064516129032</v>
      </c>
      <c r="S854" t="str">
        <f t="shared" si="82"/>
        <v>music</v>
      </c>
      <c r="T854" t="str">
        <f t="shared" si="83"/>
        <v>metal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8">
        <v>300</v>
      </c>
      <c r="E855" s="8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2">
        <f t="shared" si="80"/>
        <v>42021.62394675926</v>
      </c>
      <c r="L855" s="12">
        <f t="shared" si="81"/>
        <v>42051.62394675926</v>
      </c>
      <c r="M855" t="b">
        <v>0</v>
      </c>
      <c r="N855">
        <v>10</v>
      </c>
      <c r="O855" t="b">
        <v>1</v>
      </c>
      <c r="P855" t="s">
        <v>8277</v>
      </c>
      <c r="Q855" s="6">
        <f t="shared" si="78"/>
        <v>1</v>
      </c>
      <c r="R855" s="8">
        <f t="shared" si="79"/>
        <v>30</v>
      </c>
      <c r="S855" t="str">
        <f t="shared" si="82"/>
        <v>music</v>
      </c>
      <c r="T855" t="str">
        <f t="shared" si="83"/>
        <v>metal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8">
        <v>27800</v>
      </c>
      <c r="E856" s="8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2">
        <f t="shared" si="80"/>
        <v>42702.004004629627</v>
      </c>
      <c r="L856" s="12">
        <f t="shared" si="81"/>
        <v>42732.004004629627</v>
      </c>
      <c r="M856" t="b">
        <v>0</v>
      </c>
      <c r="N856">
        <v>499</v>
      </c>
      <c r="O856" t="b">
        <v>1</v>
      </c>
      <c r="P856" t="s">
        <v>8277</v>
      </c>
      <c r="Q856" s="6">
        <f t="shared" si="78"/>
        <v>1.1822050359712231</v>
      </c>
      <c r="R856" s="8">
        <f t="shared" si="79"/>
        <v>65.8623246492986</v>
      </c>
      <c r="S856" t="str">
        <f t="shared" si="82"/>
        <v>music</v>
      </c>
      <c r="T856" t="str">
        <f t="shared" si="83"/>
        <v>metal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8">
        <v>1450</v>
      </c>
      <c r="E857" s="8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2">
        <f t="shared" si="80"/>
        <v>42544.916863425919</v>
      </c>
      <c r="L857" s="12">
        <f t="shared" si="81"/>
        <v>42574.916863425919</v>
      </c>
      <c r="M857" t="b">
        <v>0</v>
      </c>
      <c r="N857">
        <v>47</v>
      </c>
      <c r="O857" t="b">
        <v>1</v>
      </c>
      <c r="P857" t="s">
        <v>8277</v>
      </c>
      <c r="Q857" s="6">
        <f t="shared" si="78"/>
        <v>1.0344827586206897</v>
      </c>
      <c r="R857" s="8">
        <f t="shared" si="79"/>
        <v>31.914893617021278</v>
      </c>
      <c r="S857" t="str">
        <f t="shared" si="82"/>
        <v>music</v>
      </c>
      <c r="T857" t="str">
        <f t="shared" si="83"/>
        <v>metal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8">
        <v>250</v>
      </c>
      <c r="E858" s="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2">
        <f t="shared" si="80"/>
        <v>42609.103657407402</v>
      </c>
      <c r="L858" s="12">
        <f t="shared" si="81"/>
        <v>42668.583333333336</v>
      </c>
      <c r="M858" t="b">
        <v>0</v>
      </c>
      <c r="N858">
        <v>28</v>
      </c>
      <c r="O858" t="b">
        <v>1</v>
      </c>
      <c r="P858" t="s">
        <v>8277</v>
      </c>
      <c r="Q858" s="6">
        <f t="shared" si="78"/>
        <v>2.1800000000000002</v>
      </c>
      <c r="R858" s="8">
        <f t="shared" si="79"/>
        <v>19.464285714285715</v>
      </c>
      <c r="S858" t="str">
        <f t="shared" si="82"/>
        <v>music</v>
      </c>
      <c r="T858" t="str">
        <f t="shared" si="83"/>
        <v>metal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8">
        <v>1200</v>
      </c>
      <c r="E859" s="8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2">
        <f t="shared" si="80"/>
        <v>42291.373043981475</v>
      </c>
      <c r="L859" s="12">
        <f t="shared" si="81"/>
        <v>42333.414710648147</v>
      </c>
      <c r="M859" t="b">
        <v>0</v>
      </c>
      <c r="N859">
        <v>24</v>
      </c>
      <c r="O859" t="b">
        <v>1</v>
      </c>
      <c r="P859" t="s">
        <v>8277</v>
      </c>
      <c r="Q859" s="6">
        <f t="shared" si="78"/>
        <v>1</v>
      </c>
      <c r="R859" s="8">
        <f t="shared" si="79"/>
        <v>50</v>
      </c>
      <c r="S859" t="str">
        <f t="shared" si="82"/>
        <v>music</v>
      </c>
      <c r="T859" t="str">
        <f t="shared" si="83"/>
        <v>metal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8">
        <v>1200</v>
      </c>
      <c r="E860" s="8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2">
        <f t="shared" si="80"/>
        <v>42079.537245370368</v>
      </c>
      <c r="L860" s="12">
        <f t="shared" si="81"/>
        <v>42109.749305555553</v>
      </c>
      <c r="M860" t="b">
        <v>0</v>
      </c>
      <c r="N860">
        <v>76</v>
      </c>
      <c r="O860" t="b">
        <v>1</v>
      </c>
      <c r="P860" t="s">
        <v>8277</v>
      </c>
      <c r="Q860" s="6">
        <f t="shared" si="78"/>
        <v>1.4400583333333332</v>
      </c>
      <c r="R860" s="8">
        <f t="shared" si="79"/>
        <v>22.737763157894737</v>
      </c>
      <c r="S860" t="str">
        <f t="shared" si="82"/>
        <v>music</v>
      </c>
      <c r="T860" t="str">
        <f t="shared" si="83"/>
        <v>metal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8">
        <v>4000</v>
      </c>
      <c r="E861" s="8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2">
        <f t="shared" si="80"/>
        <v>42128.611898148149</v>
      </c>
      <c r="L861" s="12">
        <f t="shared" si="81"/>
        <v>42158.791666666664</v>
      </c>
      <c r="M861" t="b">
        <v>0</v>
      </c>
      <c r="N861">
        <v>98</v>
      </c>
      <c r="O861" t="b">
        <v>1</v>
      </c>
      <c r="P861" t="s">
        <v>8277</v>
      </c>
      <c r="Q861" s="6">
        <f t="shared" si="78"/>
        <v>1.0467500000000001</v>
      </c>
      <c r="R861" s="8">
        <f t="shared" si="79"/>
        <v>42.724489795918366</v>
      </c>
      <c r="S861" t="str">
        <f t="shared" si="82"/>
        <v>music</v>
      </c>
      <c r="T861" t="str">
        <f t="shared" si="83"/>
        <v>metal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8">
        <v>14000</v>
      </c>
      <c r="E862" s="8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2">
        <f t="shared" si="80"/>
        <v>41570.274456018517</v>
      </c>
      <c r="L862" s="12">
        <f t="shared" si="81"/>
        <v>41600.316122685181</v>
      </c>
      <c r="M862" t="b">
        <v>0</v>
      </c>
      <c r="N862">
        <v>48</v>
      </c>
      <c r="O862" t="b">
        <v>0</v>
      </c>
      <c r="P862" t="s">
        <v>8278</v>
      </c>
      <c r="Q862" s="6">
        <f t="shared" si="78"/>
        <v>0.18142857142857144</v>
      </c>
      <c r="R862" s="8">
        <f t="shared" si="79"/>
        <v>52.916666666666664</v>
      </c>
      <c r="S862" t="str">
        <f t="shared" si="82"/>
        <v>music</v>
      </c>
      <c r="T862" t="str">
        <f t="shared" si="83"/>
        <v>jazz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8">
        <v>4500</v>
      </c>
      <c r="E863" s="8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2">
        <f t="shared" si="80"/>
        <v>42599.756990740738</v>
      </c>
      <c r="L863" s="12">
        <f t="shared" si="81"/>
        <v>42629.756990740738</v>
      </c>
      <c r="M863" t="b">
        <v>0</v>
      </c>
      <c r="N863">
        <v>2</v>
      </c>
      <c r="O863" t="b">
        <v>0</v>
      </c>
      <c r="P863" t="s">
        <v>8278</v>
      </c>
      <c r="Q863" s="6">
        <f t="shared" si="78"/>
        <v>2.2444444444444444E-2</v>
      </c>
      <c r="R863" s="8">
        <f t="shared" si="79"/>
        <v>50.5</v>
      </c>
      <c r="S863" t="str">
        <f t="shared" si="82"/>
        <v>music</v>
      </c>
      <c r="T863" t="str">
        <f t="shared" si="83"/>
        <v>jazz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8">
        <v>50000</v>
      </c>
      <c r="E864" s="8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2">
        <f t="shared" si="80"/>
        <v>41559.346620370365</v>
      </c>
      <c r="L864" s="12">
        <f t="shared" si="81"/>
        <v>41589.388287037036</v>
      </c>
      <c r="M864" t="b">
        <v>0</v>
      </c>
      <c r="N864">
        <v>4</v>
      </c>
      <c r="O864" t="b">
        <v>0</v>
      </c>
      <c r="P864" t="s">
        <v>8278</v>
      </c>
      <c r="Q864" s="6">
        <f t="shared" si="78"/>
        <v>3.3999999999999998E-3</v>
      </c>
      <c r="R864" s="8">
        <f t="shared" si="79"/>
        <v>42.5</v>
      </c>
      <c r="S864" t="str">
        <f t="shared" si="82"/>
        <v>music</v>
      </c>
      <c r="T864" t="str">
        <f t="shared" si="83"/>
        <v>jazz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8">
        <v>2000</v>
      </c>
      <c r="E865" s="8">
        <v>90</v>
      </c>
      <c r="F865" s="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2">
        <f t="shared" si="80"/>
        <v>40920.909328703703</v>
      </c>
      <c r="L865" s="12">
        <f t="shared" si="81"/>
        <v>40950.909328703703</v>
      </c>
      <c r="M865" t="b">
        <v>0</v>
      </c>
      <c r="N865">
        <v>5</v>
      </c>
      <c r="O865" t="b">
        <v>0</v>
      </c>
      <c r="P865" t="s">
        <v>8278</v>
      </c>
      <c r="Q865" s="6">
        <f t="shared" si="78"/>
        <v>4.4999999999999998E-2</v>
      </c>
      <c r="R865" s="8">
        <f t="shared" si="79"/>
        <v>18</v>
      </c>
      <c r="S865" t="str">
        <f t="shared" si="82"/>
        <v>music</v>
      </c>
      <c r="T865" t="str">
        <f t="shared" si="83"/>
        <v>jazz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8">
        <v>6500</v>
      </c>
      <c r="E866" s="8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2">
        <f t="shared" si="80"/>
        <v>41540.898587962962</v>
      </c>
      <c r="L866" s="12">
        <f t="shared" si="81"/>
        <v>41563.207638888889</v>
      </c>
      <c r="M866" t="b">
        <v>0</v>
      </c>
      <c r="N866">
        <v>79</v>
      </c>
      <c r="O866" t="b">
        <v>0</v>
      </c>
      <c r="P866" t="s">
        <v>8278</v>
      </c>
      <c r="Q866" s="6">
        <f t="shared" si="78"/>
        <v>0.41538461538461541</v>
      </c>
      <c r="R866" s="8">
        <f t="shared" si="79"/>
        <v>34.177215189873415</v>
      </c>
      <c r="S866" t="str">
        <f t="shared" si="82"/>
        <v>music</v>
      </c>
      <c r="T866" t="str">
        <f t="shared" si="83"/>
        <v>jazz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8">
        <v>2200</v>
      </c>
      <c r="E867" s="8">
        <v>45</v>
      </c>
      <c r="F867" s="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2">
        <f t="shared" si="80"/>
        <v>41230.564780092587</v>
      </c>
      <c r="L867" s="12">
        <f t="shared" si="81"/>
        <v>41290.564780092587</v>
      </c>
      <c r="M867" t="b">
        <v>0</v>
      </c>
      <c r="N867">
        <v>2</v>
      </c>
      <c r="O867" t="b">
        <v>0</v>
      </c>
      <c r="P867" t="s">
        <v>8278</v>
      </c>
      <c r="Q867" s="6">
        <f t="shared" si="78"/>
        <v>2.0454545454545454E-2</v>
      </c>
      <c r="R867" s="8">
        <f t="shared" si="79"/>
        <v>22.5</v>
      </c>
      <c r="S867" t="str">
        <f t="shared" si="82"/>
        <v>music</v>
      </c>
      <c r="T867" t="str">
        <f t="shared" si="83"/>
        <v>jazz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8">
        <v>3500</v>
      </c>
      <c r="E868" s="8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2">
        <f t="shared" si="80"/>
        <v>42025.429606481477</v>
      </c>
      <c r="L868" s="12">
        <f t="shared" si="81"/>
        <v>42063.423611111109</v>
      </c>
      <c r="M868" t="b">
        <v>0</v>
      </c>
      <c r="N868">
        <v>11</v>
      </c>
      <c r="O868" t="b">
        <v>0</v>
      </c>
      <c r="P868" t="s">
        <v>8278</v>
      </c>
      <c r="Q868" s="6">
        <f t="shared" si="78"/>
        <v>0.18285714285714286</v>
      </c>
      <c r="R868" s="8">
        <f t="shared" si="79"/>
        <v>58.18181818181818</v>
      </c>
      <c r="S868" t="str">
        <f t="shared" si="82"/>
        <v>music</v>
      </c>
      <c r="T868" t="str">
        <f t="shared" si="83"/>
        <v>jazz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8">
        <v>5000</v>
      </c>
      <c r="E869" s="8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2">
        <f t="shared" si="80"/>
        <v>40087.897060185183</v>
      </c>
      <c r="L869" s="12">
        <f t="shared" si="81"/>
        <v>40147.999305555553</v>
      </c>
      <c r="M869" t="b">
        <v>0</v>
      </c>
      <c r="N869">
        <v>11</v>
      </c>
      <c r="O869" t="b">
        <v>0</v>
      </c>
      <c r="P869" t="s">
        <v>8278</v>
      </c>
      <c r="Q869" s="6">
        <f t="shared" si="78"/>
        <v>0.2402</v>
      </c>
      <c r="R869" s="8">
        <f t="shared" si="79"/>
        <v>109.18181818181819</v>
      </c>
      <c r="S869" t="str">
        <f t="shared" si="82"/>
        <v>music</v>
      </c>
      <c r="T869" t="str">
        <f t="shared" si="83"/>
        <v>jazz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8">
        <v>45000</v>
      </c>
      <c r="E870" s="8">
        <v>50</v>
      </c>
      <c r="F870" s="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2">
        <f t="shared" si="80"/>
        <v>41615.819421296292</v>
      </c>
      <c r="L870" s="12">
        <f t="shared" si="81"/>
        <v>41645.819421296292</v>
      </c>
      <c r="M870" t="b">
        <v>0</v>
      </c>
      <c r="N870">
        <v>1</v>
      </c>
      <c r="O870" t="b">
        <v>0</v>
      </c>
      <c r="P870" t="s">
        <v>8278</v>
      </c>
      <c r="Q870" s="6">
        <f t="shared" si="78"/>
        <v>1.1111111111111111E-3</v>
      </c>
      <c r="R870" s="8">
        <f t="shared" si="79"/>
        <v>50</v>
      </c>
      <c r="S870" t="str">
        <f t="shared" si="82"/>
        <v>music</v>
      </c>
      <c r="T870" t="str">
        <f t="shared" si="83"/>
        <v>jazz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8">
        <v>8800</v>
      </c>
      <c r="E871" s="8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2">
        <f t="shared" si="80"/>
        <v>41342.637233796289</v>
      </c>
      <c r="L871" s="12">
        <f t="shared" si="81"/>
        <v>41372.595567129625</v>
      </c>
      <c r="M871" t="b">
        <v>0</v>
      </c>
      <c r="N871">
        <v>3</v>
      </c>
      <c r="O871" t="b">
        <v>0</v>
      </c>
      <c r="P871" t="s">
        <v>8278</v>
      </c>
      <c r="Q871" s="6">
        <f t="shared" si="78"/>
        <v>0.11818181818181818</v>
      </c>
      <c r="R871" s="8">
        <f t="shared" si="79"/>
        <v>346.66666666666669</v>
      </c>
      <c r="S871" t="str">
        <f t="shared" si="82"/>
        <v>music</v>
      </c>
      <c r="T871" t="str">
        <f t="shared" si="83"/>
        <v>jazz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8">
        <v>20000</v>
      </c>
      <c r="E872" s="8">
        <v>62</v>
      </c>
      <c r="F872" s="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2">
        <f t="shared" si="80"/>
        <v>41487.813923611109</v>
      </c>
      <c r="L872" s="12">
        <f t="shared" si="81"/>
        <v>41517.813923611109</v>
      </c>
      <c r="M872" t="b">
        <v>0</v>
      </c>
      <c r="N872">
        <v>5</v>
      </c>
      <c r="O872" t="b">
        <v>0</v>
      </c>
      <c r="P872" t="s">
        <v>8278</v>
      </c>
      <c r="Q872" s="6">
        <f t="shared" si="78"/>
        <v>3.0999999999999999E-3</v>
      </c>
      <c r="R872" s="8">
        <f t="shared" si="79"/>
        <v>12.4</v>
      </c>
      <c r="S872" t="str">
        <f t="shared" si="82"/>
        <v>music</v>
      </c>
      <c r="T872" t="str">
        <f t="shared" si="83"/>
        <v>jazz</v>
      </c>
    </row>
    <row r="873" spans="1:20" ht="58" hidden="1" x14ac:dyDescent="0.35">
      <c r="A873">
        <v>871</v>
      </c>
      <c r="B873" s="3" t="s">
        <v>872</v>
      </c>
      <c r="C873" s="3" t="s">
        <v>4981</v>
      </c>
      <c r="D873" s="8">
        <v>6000</v>
      </c>
      <c r="E873" s="8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2">
        <f t="shared" si="80"/>
        <v>41577.352951388886</v>
      </c>
      <c r="L873" s="12">
        <f t="shared" si="81"/>
        <v>41607.394618055558</v>
      </c>
      <c r="M873" t="b">
        <v>0</v>
      </c>
      <c r="N873">
        <v>12</v>
      </c>
      <c r="O873" t="b">
        <v>0</v>
      </c>
      <c r="P873" t="s">
        <v>8278</v>
      </c>
      <c r="Q873" s="6">
        <f t="shared" si="78"/>
        <v>5.4166666666666669E-2</v>
      </c>
      <c r="R873" s="8">
        <f t="shared" si="79"/>
        <v>27.083333333333332</v>
      </c>
      <c r="S873" t="str">
        <f t="shared" si="82"/>
        <v>music</v>
      </c>
      <c r="T873" t="str">
        <f t="shared" si="83"/>
        <v>jazz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8">
        <v>8000</v>
      </c>
      <c r="E874" s="8">
        <v>65</v>
      </c>
      <c r="F874" s="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2">
        <f t="shared" si="80"/>
        <v>40567.617210648146</v>
      </c>
      <c r="L874" s="12">
        <f t="shared" si="81"/>
        <v>40612.617210648146</v>
      </c>
      <c r="M874" t="b">
        <v>0</v>
      </c>
      <c r="N874">
        <v>2</v>
      </c>
      <c r="O874" t="b">
        <v>0</v>
      </c>
      <c r="P874" t="s">
        <v>8278</v>
      </c>
      <c r="Q874" s="6">
        <f t="shared" si="78"/>
        <v>8.1250000000000003E-3</v>
      </c>
      <c r="R874" s="8">
        <f t="shared" si="79"/>
        <v>32.5</v>
      </c>
      <c r="S874" t="str">
        <f t="shared" si="82"/>
        <v>music</v>
      </c>
      <c r="T874" t="str">
        <f t="shared" si="83"/>
        <v>jazz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8">
        <v>3500</v>
      </c>
      <c r="E875" s="8">
        <v>45</v>
      </c>
      <c r="F875" s="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2">
        <f t="shared" si="80"/>
        <v>41183.958796296291</v>
      </c>
      <c r="L875" s="12">
        <f t="shared" si="81"/>
        <v>41224.000462962962</v>
      </c>
      <c r="M875" t="b">
        <v>0</v>
      </c>
      <c r="N875">
        <v>5</v>
      </c>
      <c r="O875" t="b">
        <v>0</v>
      </c>
      <c r="P875" t="s">
        <v>8278</v>
      </c>
      <c r="Q875" s="6">
        <f t="shared" si="78"/>
        <v>1.2857142857142857E-2</v>
      </c>
      <c r="R875" s="8">
        <f t="shared" si="79"/>
        <v>9</v>
      </c>
      <c r="S875" t="str">
        <f t="shared" si="82"/>
        <v>music</v>
      </c>
      <c r="T875" t="str">
        <f t="shared" si="83"/>
        <v>jazz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8">
        <v>3000</v>
      </c>
      <c r="E876" s="8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2">
        <f t="shared" si="80"/>
        <v>41368.375393518516</v>
      </c>
      <c r="L876" s="12">
        <f t="shared" si="81"/>
        <v>41398.375393518516</v>
      </c>
      <c r="M876" t="b">
        <v>0</v>
      </c>
      <c r="N876">
        <v>21</v>
      </c>
      <c r="O876" t="b">
        <v>0</v>
      </c>
      <c r="P876" t="s">
        <v>8278</v>
      </c>
      <c r="Q876" s="6">
        <f t="shared" si="78"/>
        <v>0.24333333333333335</v>
      </c>
      <c r="R876" s="8">
        <f t="shared" si="79"/>
        <v>34.761904761904759</v>
      </c>
      <c r="S876" t="str">
        <f t="shared" si="82"/>
        <v>music</v>
      </c>
      <c r="T876" t="str">
        <f t="shared" si="83"/>
        <v>jazz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8">
        <v>5000</v>
      </c>
      <c r="E877" s="8">
        <v>0</v>
      </c>
      <c r="F877" s="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2">
        <f t="shared" si="80"/>
        <v>42248.515405092585</v>
      </c>
      <c r="L877" s="12">
        <f t="shared" si="81"/>
        <v>42268.515405092585</v>
      </c>
      <c r="M877" t="b">
        <v>0</v>
      </c>
      <c r="N877">
        <v>0</v>
      </c>
      <c r="O877" t="b">
        <v>0</v>
      </c>
      <c r="P877" t="s">
        <v>8278</v>
      </c>
      <c r="Q877" s="6">
        <f t="shared" si="78"/>
        <v>0</v>
      </c>
      <c r="R877" s="8" t="str">
        <f t="shared" si="79"/>
        <v>-</v>
      </c>
      <c r="S877" t="str">
        <f t="shared" si="82"/>
        <v>music</v>
      </c>
      <c r="T877" t="str">
        <f t="shared" si="83"/>
        <v>jazz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8">
        <v>3152</v>
      </c>
      <c r="E878" s="8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2">
        <f t="shared" si="80"/>
        <v>41276.288506944438</v>
      </c>
      <c r="L878" s="12">
        <f t="shared" si="81"/>
        <v>41309.288506944438</v>
      </c>
      <c r="M878" t="b">
        <v>0</v>
      </c>
      <c r="N878">
        <v>45</v>
      </c>
      <c r="O878" t="b">
        <v>0</v>
      </c>
      <c r="P878" t="s">
        <v>8278</v>
      </c>
      <c r="Q878" s="6">
        <f t="shared" si="78"/>
        <v>0.40799492385786801</v>
      </c>
      <c r="R878" s="8">
        <f t="shared" si="79"/>
        <v>28.577777777777779</v>
      </c>
      <c r="S878" t="str">
        <f t="shared" si="82"/>
        <v>music</v>
      </c>
      <c r="T878" t="str">
        <f t="shared" si="83"/>
        <v>jazz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8">
        <v>2000</v>
      </c>
      <c r="E879" s="8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2">
        <f t="shared" si="80"/>
        <v>41597.580555555549</v>
      </c>
      <c r="L879" s="12">
        <f t="shared" si="81"/>
        <v>41627.580555555549</v>
      </c>
      <c r="M879" t="b">
        <v>0</v>
      </c>
      <c r="N879">
        <v>29</v>
      </c>
      <c r="O879" t="b">
        <v>0</v>
      </c>
      <c r="P879" t="s">
        <v>8278</v>
      </c>
      <c r="Q879" s="6">
        <f t="shared" si="78"/>
        <v>0.67549999999999999</v>
      </c>
      <c r="R879" s="8">
        <f t="shared" si="79"/>
        <v>46.586206896551722</v>
      </c>
      <c r="S879" t="str">
        <f t="shared" si="82"/>
        <v>music</v>
      </c>
      <c r="T879" t="str">
        <f t="shared" si="83"/>
        <v>jazz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8">
        <v>5000</v>
      </c>
      <c r="E880" s="8">
        <v>65</v>
      </c>
      <c r="F880" s="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2">
        <f t="shared" si="80"/>
        <v>40505.024583333332</v>
      </c>
      <c r="L880" s="12">
        <f t="shared" si="81"/>
        <v>40535.024583333332</v>
      </c>
      <c r="M880" t="b">
        <v>0</v>
      </c>
      <c r="N880">
        <v>2</v>
      </c>
      <c r="O880" t="b">
        <v>0</v>
      </c>
      <c r="P880" t="s">
        <v>8278</v>
      </c>
      <c r="Q880" s="6">
        <f t="shared" si="78"/>
        <v>1.2999999999999999E-2</v>
      </c>
      <c r="R880" s="8">
        <f t="shared" si="79"/>
        <v>32.5</v>
      </c>
      <c r="S880" t="str">
        <f t="shared" si="82"/>
        <v>music</v>
      </c>
      <c r="T880" t="str">
        <f t="shared" si="83"/>
        <v>jazz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8">
        <v>2100</v>
      </c>
      <c r="E881" s="8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2">
        <f t="shared" si="80"/>
        <v>41037.621585648143</v>
      </c>
      <c r="L881" s="12">
        <f t="shared" si="81"/>
        <v>41058.621585648143</v>
      </c>
      <c r="M881" t="b">
        <v>0</v>
      </c>
      <c r="N881">
        <v>30</v>
      </c>
      <c r="O881" t="b">
        <v>0</v>
      </c>
      <c r="P881" t="s">
        <v>8278</v>
      </c>
      <c r="Q881" s="6">
        <f t="shared" si="78"/>
        <v>0.30666666666666664</v>
      </c>
      <c r="R881" s="8">
        <f t="shared" si="79"/>
        <v>21.466666666666665</v>
      </c>
      <c r="S881" t="str">
        <f t="shared" si="82"/>
        <v>music</v>
      </c>
      <c r="T881" t="str">
        <f t="shared" si="83"/>
        <v>jazz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8">
        <v>3780</v>
      </c>
      <c r="E882" s="8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2">
        <f t="shared" si="80"/>
        <v>41179.112708333334</v>
      </c>
      <c r="L882" s="12">
        <f t="shared" si="81"/>
        <v>41212.112708333334</v>
      </c>
      <c r="M882" t="b">
        <v>0</v>
      </c>
      <c r="N882">
        <v>8</v>
      </c>
      <c r="O882" t="b">
        <v>0</v>
      </c>
      <c r="P882" t="s">
        <v>8279</v>
      </c>
      <c r="Q882" s="6">
        <f t="shared" si="78"/>
        <v>2.9894179894179893E-2</v>
      </c>
      <c r="R882" s="8">
        <f t="shared" si="79"/>
        <v>14.125</v>
      </c>
      <c r="S882" t="str">
        <f t="shared" si="82"/>
        <v>music</v>
      </c>
      <c r="T882" t="str">
        <f t="shared" si="83"/>
        <v>indie rock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8">
        <v>3750</v>
      </c>
      <c r="E883" s="8">
        <v>30</v>
      </c>
      <c r="F883" s="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2">
        <f t="shared" si="80"/>
        <v>40877.042662037034</v>
      </c>
      <c r="L883" s="12">
        <f t="shared" si="81"/>
        <v>40922.042662037034</v>
      </c>
      <c r="M883" t="b">
        <v>0</v>
      </c>
      <c r="N883">
        <v>1</v>
      </c>
      <c r="O883" t="b">
        <v>0</v>
      </c>
      <c r="P883" t="s">
        <v>8279</v>
      </c>
      <c r="Q883" s="6">
        <f t="shared" si="78"/>
        <v>8.0000000000000002E-3</v>
      </c>
      <c r="R883" s="8">
        <f t="shared" si="79"/>
        <v>30</v>
      </c>
      <c r="S883" t="str">
        <f t="shared" si="82"/>
        <v>music</v>
      </c>
      <c r="T883" t="str">
        <f t="shared" si="83"/>
        <v>indie rock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8">
        <v>1500</v>
      </c>
      <c r="E884" s="8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2">
        <f t="shared" si="80"/>
        <v>40759.652199074073</v>
      </c>
      <c r="L884" s="12">
        <f t="shared" si="81"/>
        <v>40792.652199074073</v>
      </c>
      <c r="M884" t="b">
        <v>0</v>
      </c>
      <c r="N884">
        <v>14</v>
      </c>
      <c r="O884" t="b">
        <v>0</v>
      </c>
      <c r="P884" t="s">
        <v>8279</v>
      </c>
      <c r="Q884" s="6">
        <f t="shared" si="78"/>
        <v>0.20133333333333334</v>
      </c>
      <c r="R884" s="8">
        <f t="shared" si="79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8">
        <v>5000</v>
      </c>
      <c r="E885" s="8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2">
        <f t="shared" si="80"/>
        <v>42371.727256944439</v>
      </c>
      <c r="L885" s="12">
        <f t="shared" si="81"/>
        <v>42431.727256944439</v>
      </c>
      <c r="M885" t="b">
        <v>0</v>
      </c>
      <c r="N885">
        <v>24</v>
      </c>
      <c r="O885" t="b">
        <v>0</v>
      </c>
      <c r="P885" t="s">
        <v>8279</v>
      </c>
      <c r="Q885" s="6">
        <f t="shared" si="78"/>
        <v>0.4002</v>
      </c>
      <c r="R885" s="8">
        <f t="shared" si="79"/>
        <v>83.375</v>
      </c>
      <c r="S885" t="str">
        <f t="shared" si="82"/>
        <v>music</v>
      </c>
      <c r="T885" t="str">
        <f t="shared" si="83"/>
        <v>indie rock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8">
        <v>2000</v>
      </c>
      <c r="E886" s="8">
        <v>20</v>
      </c>
      <c r="F886" s="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2">
        <f t="shared" si="80"/>
        <v>40981.594282407408</v>
      </c>
      <c r="L886" s="12">
        <f t="shared" si="81"/>
        <v>41040.896527777775</v>
      </c>
      <c r="M886" t="b">
        <v>0</v>
      </c>
      <c r="N886">
        <v>2</v>
      </c>
      <c r="O886" t="b">
        <v>0</v>
      </c>
      <c r="P886" t="s">
        <v>8279</v>
      </c>
      <c r="Q886" s="6">
        <f t="shared" si="78"/>
        <v>0.01</v>
      </c>
      <c r="R886" s="8">
        <f t="shared" si="79"/>
        <v>10</v>
      </c>
      <c r="S886" t="str">
        <f t="shared" si="82"/>
        <v>music</v>
      </c>
      <c r="T886" t="str">
        <f t="shared" si="83"/>
        <v>indie rock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8">
        <v>1000</v>
      </c>
      <c r="E887" s="8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2">
        <f t="shared" si="80"/>
        <v>42713.732766203706</v>
      </c>
      <c r="L887" s="12">
        <f t="shared" si="81"/>
        <v>42734.732766203706</v>
      </c>
      <c r="M887" t="b">
        <v>0</v>
      </c>
      <c r="N887">
        <v>21</v>
      </c>
      <c r="O887" t="b">
        <v>0</v>
      </c>
      <c r="P887" t="s">
        <v>8279</v>
      </c>
      <c r="Q887" s="6">
        <f t="shared" si="78"/>
        <v>0.75</v>
      </c>
      <c r="R887" s="8">
        <f t="shared" si="79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8">
        <v>500</v>
      </c>
      <c r="E888" s="8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2">
        <f t="shared" si="80"/>
        <v>42603.662187499998</v>
      </c>
      <c r="L888" s="12">
        <f t="shared" si="81"/>
        <v>42628.662187499998</v>
      </c>
      <c r="M888" t="b">
        <v>0</v>
      </c>
      <c r="N888">
        <v>7</v>
      </c>
      <c r="O888" t="b">
        <v>0</v>
      </c>
      <c r="P888" t="s">
        <v>8279</v>
      </c>
      <c r="Q888" s="6">
        <f t="shared" si="78"/>
        <v>0.41</v>
      </c>
      <c r="R888" s="8">
        <f t="shared" si="79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8">
        <v>1000</v>
      </c>
      <c r="E889" s="8">
        <v>0</v>
      </c>
      <c r="F889" s="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2">
        <f t="shared" si="80"/>
        <v>41026.75063657407</v>
      </c>
      <c r="L889" s="12">
        <f t="shared" si="81"/>
        <v>41056.75063657407</v>
      </c>
      <c r="M889" t="b">
        <v>0</v>
      </c>
      <c r="N889">
        <v>0</v>
      </c>
      <c r="O889" t="b">
        <v>0</v>
      </c>
      <c r="P889" t="s">
        <v>8279</v>
      </c>
      <c r="Q889" s="6">
        <f t="shared" si="78"/>
        <v>0</v>
      </c>
      <c r="R889" s="8" t="str">
        <f t="shared" si="79"/>
        <v>-</v>
      </c>
      <c r="S889" t="str">
        <f t="shared" si="82"/>
        <v>music</v>
      </c>
      <c r="T889" t="str">
        <f t="shared" si="83"/>
        <v>indie rock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8">
        <v>1000</v>
      </c>
      <c r="E890" s="8">
        <v>72</v>
      </c>
      <c r="F890" s="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2">
        <f t="shared" si="80"/>
        <v>40751.544965277775</v>
      </c>
      <c r="L890" s="12">
        <f t="shared" si="81"/>
        <v>40787.041666666664</v>
      </c>
      <c r="M890" t="b">
        <v>0</v>
      </c>
      <c r="N890">
        <v>4</v>
      </c>
      <c r="O890" t="b">
        <v>0</v>
      </c>
      <c r="P890" t="s">
        <v>8279</v>
      </c>
      <c r="Q890" s="6">
        <f t="shared" si="78"/>
        <v>7.1999999999999995E-2</v>
      </c>
      <c r="R890" s="8">
        <f t="shared" si="79"/>
        <v>18</v>
      </c>
      <c r="S890" t="str">
        <f t="shared" si="82"/>
        <v>music</v>
      </c>
      <c r="T890" t="str">
        <f t="shared" si="83"/>
        <v>indie rock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8">
        <v>25000</v>
      </c>
      <c r="E891" s="8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2">
        <f t="shared" si="80"/>
        <v>41887.575729166667</v>
      </c>
      <c r="L891" s="12">
        <f t="shared" si="81"/>
        <v>41917.575729166667</v>
      </c>
      <c r="M891" t="b">
        <v>0</v>
      </c>
      <c r="N891">
        <v>32</v>
      </c>
      <c r="O891" t="b">
        <v>0</v>
      </c>
      <c r="P891" t="s">
        <v>8279</v>
      </c>
      <c r="Q891" s="6">
        <f t="shared" si="78"/>
        <v>9.4412800000000005E-2</v>
      </c>
      <c r="R891" s="8">
        <f t="shared" si="79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8">
        <v>3000</v>
      </c>
      <c r="E892" s="8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2">
        <f t="shared" si="80"/>
        <v>41569.490497685183</v>
      </c>
      <c r="L892" s="12">
        <f t="shared" si="81"/>
        <v>41599.532164351847</v>
      </c>
      <c r="M892" t="b">
        <v>0</v>
      </c>
      <c r="N892">
        <v>4</v>
      </c>
      <c r="O892" t="b">
        <v>0</v>
      </c>
      <c r="P892" t="s">
        <v>8279</v>
      </c>
      <c r="Q892" s="6">
        <f t="shared" si="78"/>
        <v>4.1666666666666664E-2</v>
      </c>
      <c r="R892" s="8">
        <f t="shared" si="79"/>
        <v>31.25</v>
      </c>
      <c r="S892" t="str">
        <f t="shared" si="82"/>
        <v>music</v>
      </c>
      <c r="T892" t="str">
        <f t="shared" si="83"/>
        <v>indie rock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8">
        <v>8000</v>
      </c>
      <c r="E893" s="8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2">
        <f t="shared" si="80"/>
        <v>41841.823263888888</v>
      </c>
      <c r="L893" s="12">
        <f t="shared" si="81"/>
        <v>41871.823263888888</v>
      </c>
      <c r="M893" t="b">
        <v>0</v>
      </c>
      <c r="N893">
        <v>9</v>
      </c>
      <c r="O893" t="b">
        <v>0</v>
      </c>
      <c r="P893" t="s">
        <v>8279</v>
      </c>
      <c r="Q893" s="6">
        <f t="shared" si="78"/>
        <v>3.2500000000000001E-2</v>
      </c>
      <c r="R893" s="8">
        <f t="shared" si="79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8">
        <v>6000</v>
      </c>
      <c r="E894" s="8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2">
        <f t="shared" si="80"/>
        <v>40303.991701388884</v>
      </c>
      <c r="L894" s="12">
        <f t="shared" si="81"/>
        <v>40390.958333333328</v>
      </c>
      <c r="M894" t="b">
        <v>0</v>
      </c>
      <c r="N894">
        <v>17</v>
      </c>
      <c r="O894" t="b">
        <v>0</v>
      </c>
      <c r="P894" t="s">
        <v>8279</v>
      </c>
      <c r="Q894" s="6">
        <f t="shared" si="78"/>
        <v>0.40749999999999997</v>
      </c>
      <c r="R894" s="8">
        <f t="shared" si="79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8">
        <v>2000</v>
      </c>
      <c r="E895" s="8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2">
        <f t="shared" si="80"/>
        <v>42065.689386574071</v>
      </c>
      <c r="L895" s="12">
        <f t="shared" si="81"/>
        <v>42095.647719907407</v>
      </c>
      <c r="M895" t="b">
        <v>0</v>
      </c>
      <c r="N895">
        <v>5</v>
      </c>
      <c r="O895" t="b">
        <v>0</v>
      </c>
      <c r="P895" t="s">
        <v>8279</v>
      </c>
      <c r="Q895" s="6">
        <f t="shared" si="78"/>
        <v>0.1</v>
      </c>
      <c r="R895" s="8">
        <f t="shared" si="79"/>
        <v>40</v>
      </c>
      <c r="S895" t="str">
        <f t="shared" si="82"/>
        <v>music</v>
      </c>
      <c r="T895" t="str">
        <f t="shared" si="83"/>
        <v>indie rock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8">
        <v>20000</v>
      </c>
      <c r="E896" s="8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2">
        <f t="shared" si="80"/>
        <v>42496.773263888885</v>
      </c>
      <c r="L896" s="12">
        <f t="shared" si="81"/>
        <v>42526.773263888885</v>
      </c>
      <c r="M896" t="b">
        <v>0</v>
      </c>
      <c r="N896">
        <v>53</v>
      </c>
      <c r="O896" t="b">
        <v>0</v>
      </c>
      <c r="P896" t="s">
        <v>8279</v>
      </c>
      <c r="Q896" s="6">
        <f t="shared" si="78"/>
        <v>0.39169999999999999</v>
      </c>
      <c r="R896" s="8">
        <f t="shared" si="79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8">
        <v>8000</v>
      </c>
      <c r="E897" s="8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2">
        <f t="shared" si="80"/>
        <v>40430.919317129628</v>
      </c>
      <c r="L897" s="12">
        <f t="shared" si="81"/>
        <v>40475.919317129628</v>
      </c>
      <c r="M897" t="b">
        <v>0</v>
      </c>
      <c r="N897">
        <v>7</v>
      </c>
      <c r="O897" t="b">
        <v>0</v>
      </c>
      <c r="P897" t="s">
        <v>8279</v>
      </c>
      <c r="Q897" s="6">
        <f t="shared" si="78"/>
        <v>2.4375000000000001E-2</v>
      </c>
      <c r="R897" s="8">
        <f t="shared" si="79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8">
        <v>8000</v>
      </c>
      <c r="E898" s="8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2">
        <f t="shared" si="80"/>
        <v>42218.66465277777</v>
      </c>
      <c r="L898" s="12">
        <f t="shared" si="81"/>
        <v>42243.958333333336</v>
      </c>
      <c r="M898" t="b">
        <v>0</v>
      </c>
      <c r="N898">
        <v>72</v>
      </c>
      <c r="O898" t="b">
        <v>0</v>
      </c>
      <c r="P898" t="s">
        <v>8279</v>
      </c>
      <c r="Q898" s="6">
        <f t="shared" ref="Q898:Q961" si="84">E898/D898</f>
        <v>0.4</v>
      </c>
      <c r="R898" s="8">
        <f t="shared" ref="R898:R961" si="85">IF(E898=0,"-",E898/N898)</f>
        <v>44.444444444444443</v>
      </c>
      <c r="S898" t="str">
        <f t="shared" si="82"/>
        <v>music</v>
      </c>
      <c r="T898" t="str">
        <f t="shared" si="83"/>
        <v>indie rock</v>
      </c>
    </row>
    <row r="899" spans="1:20" ht="58" hidden="1" x14ac:dyDescent="0.35">
      <c r="A899">
        <v>897</v>
      </c>
      <c r="B899" s="3" t="s">
        <v>898</v>
      </c>
      <c r="C899" s="3" t="s">
        <v>5007</v>
      </c>
      <c r="D899" s="8">
        <v>3000</v>
      </c>
      <c r="E899" s="8">
        <v>0</v>
      </c>
      <c r="F899" s="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2">
        <f t="shared" ref="K899:K962" si="86">(J899/86400)+25569+(-5/24)</f>
        <v>41211.480416666665</v>
      </c>
      <c r="L899" s="12">
        <f t="shared" ref="L899:L962" si="87">(I899/86400)+25569+(-5/24)</f>
        <v>41241.52208333333</v>
      </c>
      <c r="M899" t="b">
        <v>0</v>
      </c>
      <c r="N899">
        <v>0</v>
      </c>
      <c r="O899" t="b">
        <v>0</v>
      </c>
      <c r="P899" t="s">
        <v>8279</v>
      </c>
      <c r="Q899" s="6">
        <f t="shared" si="84"/>
        <v>0</v>
      </c>
      <c r="R899" s="8" t="str">
        <f t="shared" si="85"/>
        <v>-</v>
      </c>
      <c r="S899" t="str">
        <f t="shared" ref="S899:S962" si="88">LEFT($P899, SEARCH("/",$P899,1)-1)</f>
        <v>music</v>
      </c>
      <c r="T899" t="str">
        <f t="shared" ref="T899:T962" si="89">RIGHT($P899,LEN($P899) - SEARCH("/", $P899, 1))</f>
        <v>indie rock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8">
        <v>2500</v>
      </c>
      <c r="E900" s="8">
        <v>70</v>
      </c>
      <c r="F900" s="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2">
        <f t="shared" si="86"/>
        <v>40878.549884259257</v>
      </c>
      <c r="L900" s="12">
        <f t="shared" si="87"/>
        <v>40923.549884259257</v>
      </c>
      <c r="M900" t="b">
        <v>0</v>
      </c>
      <c r="N900">
        <v>2</v>
      </c>
      <c r="O900" t="b">
        <v>0</v>
      </c>
      <c r="P900" t="s">
        <v>8279</v>
      </c>
      <c r="Q900" s="6">
        <f t="shared" si="84"/>
        <v>2.8000000000000001E-2</v>
      </c>
      <c r="R900" s="8">
        <f t="shared" si="85"/>
        <v>35</v>
      </c>
      <c r="S900" t="str">
        <f t="shared" si="88"/>
        <v>music</v>
      </c>
      <c r="T900" t="str">
        <f t="shared" si="89"/>
        <v>indie rock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8">
        <v>750</v>
      </c>
      <c r="E901" s="8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2">
        <f t="shared" si="86"/>
        <v>40645.890763888885</v>
      </c>
      <c r="L901" s="12">
        <f t="shared" si="87"/>
        <v>40690.890763888885</v>
      </c>
      <c r="M901" t="b">
        <v>0</v>
      </c>
      <c r="N901">
        <v>8</v>
      </c>
      <c r="O901" t="b">
        <v>0</v>
      </c>
      <c r="P901" t="s">
        <v>8279</v>
      </c>
      <c r="Q901" s="6">
        <f t="shared" si="84"/>
        <v>0.37333333333333335</v>
      </c>
      <c r="R901" s="8">
        <f t="shared" si="85"/>
        <v>35</v>
      </c>
      <c r="S901" t="str">
        <f t="shared" si="88"/>
        <v>music</v>
      </c>
      <c r="T901" t="str">
        <f t="shared" si="89"/>
        <v>indie rock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8">
        <v>5000</v>
      </c>
      <c r="E902" s="8">
        <v>21</v>
      </c>
      <c r="F902" s="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2">
        <f t="shared" si="86"/>
        <v>42429.641226851854</v>
      </c>
      <c r="L902" s="12">
        <f t="shared" si="87"/>
        <v>42459.599560185183</v>
      </c>
      <c r="M902" t="b">
        <v>0</v>
      </c>
      <c r="N902">
        <v>2</v>
      </c>
      <c r="O902" t="b">
        <v>0</v>
      </c>
      <c r="P902" t="s">
        <v>8278</v>
      </c>
      <c r="Q902" s="6">
        <f t="shared" si="84"/>
        <v>4.1999999999999997E-3</v>
      </c>
      <c r="R902" s="8">
        <f t="shared" si="85"/>
        <v>10.5</v>
      </c>
      <c r="S902" t="str">
        <f t="shared" si="88"/>
        <v>music</v>
      </c>
      <c r="T902" t="str">
        <f t="shared" si="89"/>
        <v>jazz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8">
        <v>6500</v>
      </c>
      <c r="E903" s="8">
        <v>0</v>
      </c>
      <c r="F903" s="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2">
        <f t="shared" si="86"/>
        <v>40291.603171296294</v>
      </c>
      <c r="L903" s="12">
        <f t="shared" si="87"/>
        <v>40337.59097222222</v>
      </c>
      <c r="M903" t="b">
        <v>0</v>
      </c>
      <c r="N903">
        <v>0</v>
      </c>
      <c r="O903" t="b">
        <v>0</v>
      </c>
      <c r="P903" t="s">
        <v>8278</v>
      </c>
      <c r="Q903" s="6">
        <f t="shared" si="84"/>
        <v>0</v>
      </c>
      <c r="R903" s="8" t="str">
        <f t="shared" si="85"/>
        <v>-</v>
      </c>
      <c r="S903" t="str">
        <f t="shared" si="88"/>
        <v>music</v>
      </c>
      <c r="T903" t="str">
        <f t="shared" si="89"/>
        <v>jazz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8">
        <v>30000</v>
      </c>
      <c r="E904" s="8">
        <v>90</v>
      </c>
      <c r="F904" s="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2">
        <f t="shared" si="86"/>
        <v>41829.757199074069</v>
      </c>
      <c r="L904" s="12">
        <f t="shared" si="87"/>
        <v>41881.4375</v>
      </c>
      <c r="M904" t="b">
        <v>0</v>
      </c>
      <c r="N904">
        <v>3</v>
      </c>
      <c r="O904" t="b">
        <v>0</v>
      </c>
      <c r="P904" t="s">
        <v>8278</v>
      </c>
      <c r="Q904" s="6">
        <f t="shared" si="84"/>
        <v>3.0000000000000001E-3</v>
      </c>
      <c r="R904" s="8">
        <f t="shared" si="85"/>
        <v>30</v>
      </c>
      <c r="S904" t="str">
        <f t="shared" si="88"/>
        <v>music</v>
      </c>
      <c r="T904" t="str">
        <f t="shared" si="89"/>
        <v>jazz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8">
        <v>5000</v>
      </c>
      <c r="E905" s="8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2">
        <f t="shared" si="86"/>
        <v>41149.587731481479</v>
      </c>
      <c r="L905" s="12">
        <f t="shared" si="87"/>
        <v>41174.892361111109</v>
      </c>
      <c r="M905" t="b">
        <v>0</v>
      </c>
      <c r="N905">
        <v>4</v>
      </c>
      <c r="O905" t="b">
        <v>0</v>
      </c>
      <c r="P905" t="s">
        <v>8278</v>
      </c>
      <c r="Q905" s="6">
        <f t="shared" si="84"/>
        <v>3.2000000000000001E-2</v>
      </c>
      <c r="R905" s="8">
        <f t="shared" si="85"/>
        <v>40</v>
      </c>
      <c r="S905" t="str">
        <f t="shared" si="88"/>
        <v>music</v>
      </c>
      <c r="T905" t="str">
        <f t="shared" si="89"/>
        <v>jazz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8">
        <v>50000</v>
      </c>
      <c r="E906" s="8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2">
        <f t="shared" si="86"/>
        <v>42341.87195601852</v>
      </c>
      <c r="L906" s="12">
        <f t="shared" si="87"/>
        <v>42371.87195601852</v>
      </c>
      <c r="M906" t="b">
        <v>0</v>
      </c>
      <c r="N906">
        <v>3</v>
      </c>
      <c r="O906" t="b">
        <v>0</v>
      </c>
      <c r="P906" t="s">
        <v>8278</v>
      </c>
      <c r="Q906" s="6">
        <f t="shared" si="84"/>
        <v>3.0200000000000001E-3</v>
      </c>
      <c r="R906" s="8">
        <f t="shared" si="85"/>
        <v>50.333333333333336</v>
      </c>
      <c r="S906" t="str">
        <f t="shared" si="88"/>
        <v>music</v>
      </c>
      <c r="T906" t="str">
        <f t="shared" si="89"/>
        <v>jazz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8">
        <v>6500</v>
      </c>
      <c r="E907" s="8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2">
        <f t="shared" si="86"/>
        <v>40507.031550925924</v>
      </c>
      <c r="L907" s="12">
        <f t="shared" si="87"/>
        <v>40567.031550925924</v>
      </c>
      <c r="M907" t="b">
        <v>0</v>
      </c>
      <c r="N907">
        <v>6</v>
      </c>
      <c r="O907" t="b">
        <v>0</v>
      </c>
      <c r="P907" t="s">
        <v>8278</v>
      </c>
      <c r="Q907" s="6">
        <f t="shared" si="84"/>
        <v>3.0153846153846153E-2</v>
      </c>
      <c r="R907" s="8">
        <f t="shared" si="85"/>
        <v>32.666666666666664</v>
      </c>
      <c r="S907" t="str">
        <f t="shared" si="88"/>
        <v>music</v>
      </c>
      <c r="T907" t="str">
        <f t="shared" si="89"/>
        <v>jazz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8">
        <v>15000</v>
      </c>
      <c r="E908" s="8">
        <v>0</v>
      </c>
      <c r="F908" s="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2">
        <f t="shared" si="86"/>
        <v>41680.981365740736</v>
      </c>
      <c r="L908" s="12">
        <f t="shared" si="87"/>
        <v>41710.939699074072</v>
      </c>
      <c r="M908" t="b">
        <v>0</v>
      </c>
      <c r="N908">
        <v>0</v>
      </c>
      <c r="O908" t="b">
        <v>0</v>
      </c>
      <c r="P908" t="s">
        <v>8278</v>
      </c>
      <c r="Q908" s="6">
        <f t="shared" si="84"/>
        <v>0</v>
      </c>
      <c r="R908" s="8" t="str">
        <f t="shared" si="85"/>
        <v>-</v>
      </c>
      <c r="S908" t="str">
        <f t="shared" si="88"/>
        <v>music</v>
      </c>
      <c r="T908" t="str">
        <f t="shared" si="89"/>
        <v>jazz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8">
        <v>2900</v>
      </c>
      <c r="E909" s="8">
        <v>0</v>
      </c>
      <c r="F909" s="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2">
        <f t="shared" si="86"/>
        <v>40766.9840625</v>
      </c>
      <c r="L909" s="12">
        <f t="shared" si="87"/>
        <v>40796.9840625</v>
      </c>
      <c r="M909" t="b">
        <v>0</v>
      </c>
      <c r="N909">
        <v>0</v>
      </c>
      <c r="O909" t="b">
        <v>0</v>
      </c>
      <c r="P909" t="s">
        <v>8278</v>
      </c>
      <c r="Q909" s="6">
        <f t="shared" si="84"/>
        <v>0</v>
      </c>
      <c r="R909" s="8" t="str">
        <f t="shared" si="85"/>
        <v>-</v>
      </c>
      <c r="S909" t="str">
        <f t="shared" si="88"/>
        <v>music</v>
      </c>
      <c r="T909" t="str">
        <f t="shared" si="89"/>
        <v>jazz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8">
        <v>2500</v>
      </c>
      <c r="E910" s="8">
        <v>0</v>
      </c>
      <c r="F910" s="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2">
        <f t="shared" si="86"/>
        <v>40340.593229166661</v>
      </c>
      <c r="L910" s="12">
        <f t="shared" si="87"/>
        <v>40385.999305555553</v>
      </c>
      <c r="M910" t="b">
        <v>0</v>
      </c>
      <c r="N910">
        <v>0</v>
      </c>
      <c r="O910" t="b">
        <v>0</v>
      </c>
      <c r="P910" t="s">
        <v>8278</v>
      </c>
      <c r="Q910" s="6">
        <f t="shared" si="84"/>
        <v>0</v>
      </c>
      <c r="R910" s="8" t="str">
        <f t="shared" si="85"/>
        <v>-</v>
      </c>
      <c r="S910" t="str">
        <f t="shared" si="88"/>
        <v>music</v>
      </c>
      <c r="T910" t="str">
        <f t="shared" si="89"/>
        <v>jazz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8">
        <v>16000</v>
      </c>
      <c r="E911" s="8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2">
        <f t="shared" si="86"/>
        <v>41081.481944444444</v>
      </c>
      <c r="L911" s="12">
        <f t="shared" si="87"/>
        <v>41112.958333333328</v>
      </c>
      <c r="M911" t="b">
        <v>0</v>
      </c>
      <c r="N911">
        <v>8</v>
      </c>
      <c r="O911" t="b">
        <v>0</v>
      </c>
      <c r="P911" t="s">
        <v>8278</v>
      </c>
      <c r="Q911" s="6">
        <f t="shared" si="84"/>
        <v>3.2500000000000001E-2</v>
      </c>
      <c r="R911" s="8">
        <f t="shared" si="85"/>
        <v>65</v>
      </c>
      <c r="S911" t="str">
        <f t="shared" si="88"/>
        <v>music</v>
      </c>
      <c r="T911" t="str">
        <f t="shared" si="89"/>
        <v>jazz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8">
        <v>550</v>
      </c>
      <c r="E912" s="8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2">
        <f t="shared" si="86"/>
        <v>42737.337025462963</v>
      </c>
      <c r="L912" s="12">
        <f t="shared" si="87"/>
        <v>42797.337025462963</v>
      </c>
      <c r="M912" t="b">
        <v>0</v>
      </c>
      <c r="N912">
        <v>5</v>
      </c>
      <c r="O912" t="b">
        <v>0</v>
      </c>
      <c r="P912" t="s">
        <v>8278</v>
      </c>
      <c r="Q912" s="6">
        <f t="shared" si="84"/>
        <v>0.22363636363636363</v>
      </c>
      <c r="R912" s="8">
        <f t="shared" si="85"/>
        <v>24.6</v>
      </c>
      <c r="S912" t="str">
        <f t="shared" si="88"/>
        <v>music</v>
      </c>
      <c r="T912" t="str">
        <f t="shared" si="89"/>
        <v>jazz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8">
        <v>100000</v>
      </c>
      <c r="E913" s="8">
        <v>0</v>
      </c>
      <c r="F913" s="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2">
        <f t="shared" si="86"/>
        <v>41641.796817129631</v>
      </c>
      <c r="L913" s="12">
        <f t="shared" si="87"/>
        <v>41662.796817129631</v>
      </c>
      <c r="M913" t="b">
        <v>0</v>
      </c>
      <c r="N913">
        <v>0</v>
      </c>
      <c r="O913" t="b">
        <v>0</v>
      </c>
      <c r="P913" t="s">
        <v>8278</v>
      </c>
      <c r="Q913" s="6">
        <f t="shared" si="84"/>
        <v>0</v>
      </c>
      <c r="R913" s="8" t="str">
        <f t="shared" si="85"/>
        <v>-</v>
      </c>
      <c r="S913" t="str">
        <f t="shared" si="88"/>
        <v>music</v>
      </c>
      <c r="T913" t="str">
        <f t="shared" si="89"/>
        <v>jazz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8">
        <v>3500</v>
      </c>
      <c r="E914" s="8">
        <v>30</v>
      </c>
      <c r="F914" s="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2">
        <f t="shared" si="86"/>
        <v>41193.901006944441</v>
      </c>
      <c r="L914" s="12">
        <f t="shared" si="87"/>
        <v>41253.942673611113</v>
      </c>
      <c r="M914" t="b">
        <v>0</v>
      </c>
      <c r="N914">
        <v>2</v>
      </c>
      <c r="O914" t="b">
        <v>0</v>
      </c>
      <c r="P914" t="s">
        <v>8278</v>
      </c>
      <c r="Q914" s="6">
        <f t="shared" si="84"/>
        <v>8.5714285714285719E-3</v>
      </c>
      <c r="R914" s="8">
        <f t="shared" si="85"/>
        <v>15</v>
      </c>
      <c r="S914" t="str">
        <f t="shared" si="88"/>
        <v>music</v>
      </c>
      <c r="T914" t="str">
        <f t="shared" si="89"/>
        <v>jazz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8">
        <v>30000</v>
      </c>
      <c r="E915" s="8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2">
        <f t="shared" si="86"/>
        <v>41003.930775462963</v>
      </c>
      <c r="L915" s="12">
        <f t="shared" si="87"/>
        <v>41033.930775462963</v>
      </c>
      <c r="M915" t="b">
        <v>0</v>
      </c>
      <c r="N915">
        <v>24</v>
      </c>
      <c r="O915" t="b">
        <v>0</v>
      </c>
      <c r="P915" t="s">
        <v>8278</v>
      </c>
      <c r="Q915" s="6">
        <f t="shared" si="84"/>
        <v>6.6066666666666662E-2</v>
      </c>
      <c r="R915" s="8">
        <f t="shared" si="85"/>
        <v>82.583333333333329</v>
      </c>
      <c r="S915" t="str">
        <f t="shared" si="88"/>
        <v>music</v>
      </c>
      <c r="T915" t="str">
        <f t="shared" si="89"/>
        <v>jazz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8">
        <v>1500</v>
      </c>
      <c r="E916" s="8">
        <v>0</v>
      </c>
      <c r="F916" s="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2">
        <f t="shared" si="86"/>
        <v>41116.554942129624</v>
      </c>
      <c r="L916" s="12">
        <f t="shared" si="87"/>
        <v>41146.554942129624</v>
      </c>
      <c r="M916" t="b">
        <v>0</v>
      </c>
      <c r="N916">
        <v>0</v>
      </c>
      <c r="O916" t="b">
        <v>0</v>
      </c>
      <c r="P916" t="s">
        <v>8278</v>
      </c>
      <c r="Q916" s="6">
        <f t="shared" si="84"/>
        <v>0</v>
      </c>
      <c r="R916" s="8" t="str">
        <f t="shared" si="85"/>
        <v>-</v>
      </c>
      <c r="S916" t="str">
        <f t="shared" si="88"/>
        <v>music</v>
      </c>
      <c r="T916" t="str">
        <f t="shared" si="89"/>
        <v>jazz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8">
        <v>6500</v>
      </c>
      <c r="E917" s="8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2">
        <f t="shared" si="86"/>
        <v>40937.471226851849</v>
      </c>
      <c r="L917" s="12">
        <f t="shared" si="87"/>
        <v>40968.999305555553</v>
      </c>
      <c r="M917" t="b">
        <v>0</v>
      </c>
      <c r="N917">
        <v>9</v>
      </c>
      <c r="O917" t="b">
        <v>0</v>
      </c>
      <c r="P917" t="s">
        <v>8278</v>
      </c>
      <c r="Q917" s="6">
        <f t="shared" si="84"/>
        <v>5.7692307692307696E-2</v>
      </c>
      <c r="R917" s="8">
        <f t="shared" si="85"/>
        <v>41.666666666666664</v>
      </c>
      <c r="S917" t="str">
        <f t="shared" si="88"/>
        <v>music</v>
      </c>
      <c r="T917" t="str">
        <f t="shared" si="89"/>
        <v>jazz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8">
        <v>3300</v>
      </c>
      <c r="E918" s="8">
        <v>0</v>
      </c>
      <c r="F918" s="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2">
        <f t="shared" si="86"/>
        <v>40434.645069444443</v>
      </c>
      <c r="L918" s="12">
        <f t="shared" si="87"/>
        <v>40473</v>
      </c>
      <c r="M918" t="b">
        <v>0</v>
      </c>
      <c r="N918">
        <v>0</v>
      </c>
      <c r="O918" t="b">
        <v>0</v>
      </c>
      <c r="P918" t="s">
        <v>8278</v>
      </c>
      <c r="Q918" s="6">
        <f t="shared" si="84"/>
        <v>0</v>
      </c>
      <c r="R918" s="8" t="str">
        <f t="shared" si="85"/>
        <v>-</v>
      </c>
      <c r="S918" t="str">
        <f t="shared" si="88"/>
        <v>music</v>
      </c>
      <c r="T918" t="str">
        <f t="shared" si="89"/>
        <v>jazz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8">
        <v>5000</v>
      </c>
      <c r="E919" s="8">
        <v>30</v>
      </c>
      <c r="F919" s="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2">
        <f t="shared" si="86"/>
        <v>41802.735300925924</v>
      </c>
      <c r="L919" s="12">
        <f t="shared" si="87"/>
        <v>41833.895833333328</v>
      </c>
      <c r="M919" t="b">
        <v>0</v>
      </c>
      <c r="N919">
        <v>1</v>
      </c>
      <c r="O919" t="b">
        <v>0</v>
      </c>
      <c r="P919" t="s">
        <v>8278</v>
      </c>
      <c r="Q919" s="6">
        <f t="shared" si="84"/>
        <v>6.0000000000000001E-3</v>
      </c>
      <c r="R919" s="8">
        <f t="shared" si="85"/>
        <v>30</v>
      </c>
      <c r="S919" t="str">
        <f t="shared" si="88"/>
        <v>music</v>
      </c>
      <c r="T919" t="str">
        <f t="shared" si="89"/>
        <v>jazz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8">
        <v>3900</v>
      </c>
      <c r="E920" s="8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2">
        <f t="shared" si="86"/>
        <v>41944.707881944443</v>
      </c>
      <c r="L920" s="12">
        <f t="shared" si="87"/>
        <v>41974.749548611107</v>
      </c>
      <c r="M920" t="b">
        <v>0</v>
      </c>
      <c r="N920">
        <v>10</v>
      </c>
      <c r="O920" t="b">
        <v>0</v>
      </c>
      <c r="P920" t="s">
        <v>8278</v>
      </c>
      <c r="Q920" s="6">
        <f t="shared" si="84"/>
        <v>5.0256410256410255E-2</v>
      </c>
      <c r="R920" s="8">
        <f t="shared" si="85"/>
        <v>19.600000000000001</v>
      </c>
      <c r="S920" t="str">
        <f t="shared" si="88"/>
        <v>music</v>
      </c>
      <c r="T920" t="str">
        <f t="shared" si="89"/>
        <v>jazz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8">
        <v>20000</v>
      </c>
      <c r="E921" s="8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2">
        <f t="shared" si="86"/>
        <v>41227.433391203704</v>
      </c>
      <c r="L921" s="12">
        <f t="shared" si="87"/>
        <v>41262.433391203704</v>
      </c>
      <c r="M921" t="b">
        <v>0</v>
      </c>
      <c r="N921">
        <v>1</v>
      </c>
      <c r="O921" t="b">
        <v>0</v>
      </c>
      <c r="P921" t="s">
        <v>8278</v>
      </c>
      <c r="Q921" s="6">
        <f t="shared" si="84"/>
        <v>5.0000000000000001E-3</v>
      </c>
      <c r="R921" s="8">
        <f t="shared" si="85"/>
        <v>100</v>
      </c>
      <c r="S921" t="str">
        <f t="shared" si="88"/>
        <v>music</v>
      </c>
      <c r="T921" t="str">
        <f t="shared" si="89"/>
        <v>jazz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8">
        <v>5500</v>
      </c>
      <c r="E922" s="8">
        <v>0</v>
      </c>
      <c r="F922" s="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2">
        <f t="shared" si="86"/>
        <v>41562.463217592587</v>
      </c>
      <c r="L922" s="12">
        <f t="shared" si="87"/>
        <v>41592.504884259259</v>
      </c>
      <c r="M922" t="b">
        <v>0</v>
      </c>
      <c r="N922">
        <v>0</v>
      </c>
      <c r="O922" t="b">
        <v>0</v>
      </c>
      <c r="P922" t="s">
        <v>8278</v>
      </c>
      <c r="Q922" s="6">
        <f t="shared" si="84"/>
        <v>0</v>
      </c>
      <c r="R922" s="8" t="str">
        <f t="shared" si="85"/>
        <v>-</v>
      </c>
      <c r="S922" t="str">
        <f t="shared" si="88"/>
        <v>music</v>
      </c>
      <c r="T922" t="str">
        <f t="shared" si="89"/>
        <v>jazz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8">
        <v>15000</v>
      </c>
      <c r="E923" s="8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2">
        <f t="shared" si="86"/>
        <v>40846.962685185186</v>
      </c>
      <c r="L923" s="12">
        <f t="shared" si="87"/>
        <v>40889.004351851851</v>
      </c>
      <c r="M923" t="b">
        <v>0</v>
      </c>
      <c r="N923">
        <v>20</v>
      </c>
      <c r="O923" t="b">
        <v>0</v>
      </c>
      <c r="P923" t="s">
        <v>8278</v>
      </c>
      <c r="Q923" s="6">
        <f t="shared" si="84"/>
        <v>0.309</v>
      </c>
      <c r="R923" s="8">
        <f t="shared" si="85"/>
        <v>231.75</v>
      </c>
      <c r="S923" t="str">
        <f t="shared" si="88"/>
        <v>music</v>
      </c>
      <c r="T923" t="str">
        <f t="shared" si="89"/>
        <v>jazz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8">
        <v>27000</v>
      </c>
      <c r="E924" s="8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2">
        <f t="shared" si="86"/>
        <v>41878.32167824074</v>
      </c>
      <c r="L924" s="12">
        <f t="shared" si="87"/>
        <v>41913.32167824074</v>
      </c>
      <c r="M924" t="b">
        <v>0</v>
      </c>
      <c r="N924">
        <v>30</v>
      </c>
      <c r="O924" t="b">
        <v>0</v>
      </c>
      <c r="P924" t="s">
        <v>8278</v>
      </c>
      <c r="Q924" s="6">
        <f t="shared" si="84"/>
        <v>0.21037037037037037</v>
      </c>
      <c r="R924" s="8">
        <f t="shared" si="85"/>
        <v>189.33333333333334</v>
      </c>
      <c r="S924" t="str">
        <f t="shared" si="88"/>
        <v>music</v>
      </c>
      <c r="T924" t="str">
        <f t="shared" si="89"/>
        <v>jazz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8">
        <v>15000</v>
      </c>
      <c r="E925" s="8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2">
        <f t="shared" si="86"/>
        <v>41934.751423611109</v>
      </c>
      <c r="L925" s="12">
        <f t="shared" si="87"/>
        <v>41964.793090277781</v>
      </c>
      <c r="M925" t="b">
        <v>0</v>
      </c>
      <c r="N925">
        <v>6</v>
      </c>
      <c r="O925" t="b">
        <v>0</v>
      </c>
      <c r="P925" t="s">
        <v>8278</v>
      </c>
      <c r="Q925" s="6">
        <f t="shared" si="84"/>
        <v>2.1999999999999999E-2</v>
      </c>
      <c r="R925" s="8">
        <f t="shared" si="85"/>
        <v>55</v>
      </c>
      <c r="S925" t="str">
        <f t="shared" si="88"/>
        <v>music</v>
      </c>
      <c r="T925" t="str">
        <f t="shared" si="89"/>
        <v>jazz</v>
      </c>
    </row>
    <row r="926" spans="1:20" ht="58" hidden="1" x14ac:dyDescent="0.35">
      <c r="A926">
        <v>924</v>
      </c>
      <c r="B926" s="3" t="s">
        <v>925</v>
      </c>
      <c r="C926" s="3" t="s">
        <v>5034</v>
      </c>
      <c r="D926" s="8">
        <v>3000</v>
      </c>
      <c r="E926" s="8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2">
        <f t="shared" si="86"/>
        <v>41288.734594907401</v>
      </c>
      <c r="L926" s="12">
        <f t="shared" si="87"/>
        <v>41318.734594907401</v>
      </c>
      <c r="M926" t="b">
        <v>0</v>
      </c>
      <c r="N926">
        <v>15</v>
      </c>
      <c r="O926" t="b">
        <v>0</v>
      </c>
      <c r="P926" t="s">
        <v>8278</v>
      </c>
      <c r="Q926" s="6">
        <f t="shared" si="84"/>
        <v>0.109</v>
      </c>
      <c r="R926" s="8">
        <f t="shared" si="85"/>
        <v>21.8</v>
      </c>
      <c r="S926" t="str">
        <f t="shared" si="88"/>
        <v>music</v>
      </c>
      <c r="T926" t="str">
        <f t="shared" si="89"/>
        <v>jazz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8">
        <v>6000</v>
      </c>
      <c r="E927" s="8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2">
        <f t="shared" si="86"/>
        <v>41575.672581018516</v>
      </c>
      <c r="L927" s="12">
        <f t="shared" si="87"/>
        <v>41605.71424768518</v>
      </c>
      <c r="M927" t="b">
        <v>0</v>
      </c>
      <c r="N927">
        <v>5</v>
      </c>
      <c r="O927" t="b">
        <v>0</v>
      </c>
      <c r="P927" t="s">
        <v>8278</v>
      </c>
      <c r="Q927" s="6">
        <f t="shared" si="84"/>
        <v>2.6666666666666668E-2</v>
      </c>
      <c r="R927" s="8">
        <f t="shared" si="85"/>
        <v>32</v>
      </c>
      <c r="S927" t="str">
        <f t="shared" si="88"/>
        <v>music</v>
      </c>
      <c r="T927" t="str">
        <f t="shared" si="89"/>
        <v>jazz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8">
        <v>7000</v>
      </c>
      <c r="E928" s="8">
        <v>0</v>
      </c>
      <c r="F928" s="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2">
        <f t="shared" si="86"/>
        <v>40337.811689814815</v>
      </c>
      <c r="L928" s="12">
        <f t="shared" si="87"/>
        <v>40367.736111111109</v>
      </c>
      <c r="M928" t="b">
        <v>0</v>
      </c>
      <c r="N928">
        <v>0</v>
      </c>
      <c r="O928" t="b">
        <v>0</v>
      </c>
      <c r="P928" t="s">
        <v>8278</v>
      </c>
      <c r="Q928" s="6">
        <f t="shared" si="84"/>
        <v>0</v>
      </c>
      <c r="R928" s="8" t="str">
        <f t="shared" si="85"/>
        <v>-</v>
      </c>
      <c r="S928" t="str">
        <f t="shared" si="88"/>
        <v>music</v>
      </c>
      <c r="T928" t="str">
        <f t="shared" si="89"/>
        <v>jazz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8">
        <v>20000</v>
      </c>
      <c r="E929" s="8">
        <v>0</v>
      </c>
      <c r="F929" s="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2">
        <f t="shared" si="86"/>
        <v>41013.614525462959</v>
      </c>
      <c r="L929" s="12">
        <f t="shared" si="87"/>
        <v>41043.614525462959</v>
      </c>
      <c r="M929" t="b">
        <v>0</v>
      </c>
      <c r="N929">
        <v>0</v>
      </c>
      <c r="O929" t="b">
        <v>0</v>
      </c>
      <c r="P929" t="s">
        <v>8278</v>
      </c>
      <c r="Q929" s="6">
        <f t="shared" si="84"/>
        <v>0</v>
      </c>
      <c r="R929" s="8" t="str">
        <f t="shared" si="85"/>
        <v>-</v>
      </c>
      <c r="S929" t="str">
        <f t="shared" si="88"/>
        <v>music</v>
      </c>
      <c r="T929" t="str">
        <f t="shared" si="89"/>
        <v>jazz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8">
        <v>14500</v>
      </c>
      <c r="E930" s="8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2">
        <f t="shared" si="86"/>
        <v>41180.654085648144</v>
      </c>
      <c r="L930" s="12">
        <f t="shared" si="87"/>
        <v>41230.791666666664</v>
      </c>
      <c r="M930" t="b">
        <v>0</v>
      </c>
      <c r="N930">
        <v>28</v>
      </c>
      <c r="O930" t="b">
        <v>0</v>
      </c>
      <c r="P930" t="s">
        <v>8278</v>
      </c>
      <c r="Q930" s="6">
        <f t="shared" si="84"/>
        <v>0.10862068965517241</v>
      </c>
      <c r="R930" s="8">
        <f t="shared" si="85"/>
        <v>56.25</v>
      </c>
      <c r="S930" t="str">
        <f t="shared" si="88"/>
        <v>music</v>
      </c>
      <c r="T930" t="str">
        <f t="shared" si="89"/>
        <v>jazz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8">
        <v>500</v>
      </c>
      <c r="E931" s="8">
        <v>0</v>
      </c>
      <c r="F931" s="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2">
        <f t="shared" si="86"/>
        <v>40978.029733796291</v>
      </c>
      <c r="L931" s="12">
        <f t="shared" si="87"/>
        <v>41007.988067129627</v>
      </c>
      <c r="M931" t="b">
        <v>0</v>
      </c>
      <c r="N931">
        <v>0</v>
      </c>
      <c r="O931" t="b">
        <v>0</v>
      </c>
      <c r="P931" t="s">
        <v>8278</v>
      </c>
      <c r="Q931" s="6">
        <f t="shared" si="84"/>
        <v>0</v>
      </c>
      <c r="R931" s="8" t="str">
        <f t="shared" si="85"/>
        <v>-</v>
      </c>
      <c r="S931" t="str">
        <f t="shared" si="88"/>
        <v>music</v>
      </c>
      <c r="T931" t="str">
        <f t="shared" si="89"/>
        <v>jazz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8">
        <v>900</v>
      </c>
      <c r="E932" s="8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2">
        <f t="shared" si="86"/>
        <v>40312.707245370366</v>
      </c>
      <c r="L932" s="12">
        <f t="shared" si="87"/>
        <v>40354.688888888886</v>
      </c>
      <c r="M932" t="b">
        <v>0</v>
      </c>
      <c r="N932">
        <v>5</v>
      </c>
      <c r="O932" t="b">
        <v>0</v>
      </c>
      <c r="P932" t="s">
        <v>8278</v>
      </c>
      <c r="Q932" s="6">
        <f t="shared" si="84"/>
        <v>0.38333333333333336</v>
      </c>
      <c r="R932" s="8">
        <f t="shared" si="85"/>
        <v>69</v>
      </c>
      <c r="S932" t="str">
        <f t="shared" si="88"/>
        <v>music</v>
      </c>
      <c r="T932" t="str">
        <f t="shared" si="89"/>
        <v>jazz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8">
        <v>2000</v>
      </c>
      <c r="E933" s="8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2">
        <f t="shared" si="86"/>
        <v>41680.151643518519</v>
      </c>
      <c r="L933" s="12">
        <f t="shared" si="87"/>
        <v>41714.708333333328</v>
      </c>
      <c r="M933" t="b">
        <v>0</v>
      </c>
      <c r="N933">
        <v>7</v>
      </c>
      <c r="O933" t="b">
        <v>0</v>
      </c>
      <c r="P933" t="s">
        <v>8278</v>
      </c>
      <c r="Q933" s="6">
        <f t="shared" si="84"/>
        <v>6.5500000000000003E-2</v>
      </c>
      <c r="R933" s="8">
        <f t="shared" si="85"/>
        <v>18.714285714285715</v>
      </c>
      <c r="S933" t="str">
        <f t="shared" si="88"/>
        <v>music</v>
      </c>
      <c r="T933" t="str">
        <f t="shared" si="89"/>
        <v>jazz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8">
        <v>9500</v>
      </c>
      <c r="E934" s="8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2">
        <f t="shared" si="86"/>
        <v>41310.760937499996</v>
      </c>
      <c r="L934" s="12">
        <f t="shared" si="87"/>
        <v>41355.719270833331</v>
      </c>
      <c r="M934" t="b">
        <v>0</v>
      </c>
      <c r="N934">
        <v>30</v>
      </c>
      <c r="O934" t="b">
        <v>0</v>
      </c>
      <c r="P934" t="s">
        <v>8278</v>
      </c>
      <c r="Q934" s="6">
        <f t="shared" si="84"/>
        <v>0.14536842105263159</v>
      </c>
      <c r="R934" s="8">
        <f t="shared" si="85"/>
        <v>46.033333333333331</v>
      </c>
      <c r="S934" t="str">
        <f t="shared" si="88"/>
        <v>music</v>
      </c>
      <c r="T934" t="str">
        <f t="shared" si="89"/>
        <v>jazz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8">
        <v>2000</v>
      </c>
      <c r="E935" s="8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2">
        <f t="shared" si="86"/>
        <v>41710.960752314808</v>
      </c>
      <c r="L935" s="12">
        <f t="shared" si="87"/>
        <v>41770.960752314808</v>
      </c>
      <c r="M935" t="b">
        <v>0</v>
      </c>
      <c r="N935">
        <v>2</v>
      </c>
      <c r="O935" t="b">
        <v>0</v>
      </c>
      <c r="P935" t="s">
        <v>8278</v>
      </c>
      <c r="Q935" s="6">
        <f t="shared" si="84"/>
        <v>0.06</v>
      </c>
      <c r="R935" s="8">
        <f t="shared" si="85"/>
        <v>60</v>
      </c>
      <c r="S935" t="str">
        <f t="shared" si="88"/>
        <v>music</v>
      </c>
      <c r="T935" t="str">
        <f t="shared" si="89"/>
        <v>jazz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8">
        <v>5000</v>
      </c>
      <c r="E936" s="8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2">
        <f t="shared" si="86"/>
        <v>41733.528749999998</v>
      </c>
      <c r="L936" s="12">
        <f t="shared" si="87"/>
        <v>41763.041666666664</v>
      </c>
      <c r="M936" t="b">
        <v>0</v>
      </c>
      <c r="N936">
        <v>30</v>
      </c>
      <c r="O936" t="b">
        <v>0</v>
      </c>
      <c r="P936" t="s">
        <v>8278</v>
      </c>
      <c r="Q936" s="6">
        <f t="shared" si="84"/>
        <v>0.30399999999999999</v>
      </c>
      <c r="R936" s="8">
        <f t="shared" si="85"/>
        <v>50.666666666666664</v>
      </c>
      <c r="S936" t="str">
        <f t="shared" si="88"/>
        <v>music</v>
      </c>
      <c r="T936" t="str">
        <f t="shared" si="89"/>
        <v>jazz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8">
        <v>3500</v>
      </c>
      <c r="E937" s="8">
        <v>50</v>
      </c>
      <c r="F937" s="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2">
        <f t="shared" si="86"/>
        <v>42368.125335648147</v>
      </c>
      <c r="L937" s="12">
        <f t="shared" si="87"/>
        <v>42398.125335648147</v>
      </c>
      <c r="M937" t="b">
        <v>0</v>
      </c>
      <c r="N937">
        <v>2</v>
      </c>
      <c r="O937" t="b">
        <v>0</v>
      </c>
      <c r="P937" t="s">
        <v>8278</v>
      </c>
      <c r="Q937" s="6">
        <f t="shared" si="84"/>
        <v>1.4285714285714285E-2</v>
      </c>
      <c r="R937" s="8">
        <f t="shared" si="85"/>
        <v>25</v>
      </c>
      <c r="S937" t="str">
        <f t="shared" si="88"/>
        <v>music</v>
      </c>
      <c r="T937" t="str">
        <f t="shared" si="89"/>
        <v>jazz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8">
        <v>1400</v>
      </c>
      <c r="E938" s="8">
        <v>0</v>
      </c>
      <c r="F938" s="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2">
        <f t="shared" si="86"/>
        <v>40882.815844907404</v>
      </c>
      <c r="L938" s="12">
        <f t="shared" si="87"/>
        <v>40926.625</v>
      </c>
      <c r="M938" t="b">
        <v>0</v>
      </c>
      <c r="N938">
        <v>0</v>
      </c>
      <c r="O938" t="b">
        <v>0</v>
      </c>
      <c r="P938" t="s">
        <v>8278</v>
      </c>
      <c r="Q938" s="6">
        <f t="shared" si="84"/>
        <v>0</v>
      </c>
      <c r="R938" s="8" t="str">
        <f t="shared" si="85"/>
        <v>-</v>
      </c>
      <c r="S938" t="str">
        <f t="shared" si="88"/>
        <v>music</v>
      </c>
      <c r="T938" t="str">
        <f t="shared" si="89"/>
        <v>jazz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8">
        <v>3500</v>
      </c>
      <c r="E939" s="8">
        <v>40</v>
      </c>
      <c r="F939" s="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2">
        <f t="shared" si="86"/>
        <v>41551.589780092589</v>
      </c>
      <c r="L939" s="12">
        <f t="shared" si="87"/>
        <v>41581.631446759253</v>
      </c>
      <c r="M939" t="b">
        <v>0</v>
      </c>
      <c r="N939">
        <v>2</v>
      </c>
      <c r="O939" t="b">
        <v>0</v>
      </c>
      <c r="P939" t="s">
        <v>8278</v>
      </c>
      <c r="Q939" s="6">
        <f t="shared" si="84"/>
        <v>1.1428571428571429E-2</v>
      </c>
      <c r="R939" s="8">
        <f t="shared" si="85"/>
        <v>20</v>
      </c>
      <c r="S939" t="str">
        <f t="shared" si="88"/>
        <v>music</v>
      </c>
      <c r="T939" t="str">
        <f t="shared" si="89"/>
        <v>jazz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8">
        <v>7000</v>
      </c>
      <c r="E940" s="8">
        <v>25</v>
      </c>
      <c r="F940" s="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2">
        <f t="shared" si="86"/>
        <v>41124.27138888889</v>
      </c>
      <c r="L940" s="12">
        <f t="shared" si="87"/>
        <v>41154.27138888889</v>
      </c>
      <c r="M940" t="b">
        <v>0</v>
      </c>
      <c r="N940">
        <v>1</v>
      </c>
      <c r="O940" t="b">
        <v>0</v>
      </c>
      <c r="P940" t="s">
        <v>8278</v>
      </c>
      <c r="Q940" s="6">
        <f t="shared" si="84"/>
        <v>3.5714285714285713E-3</v>
      </c>
      <c r="R940" s="8">
        <f t="shared" si="85"/>
        <v>25</v>
      </c>
      <c r="S940" t="str">
        <f t="shared" si="88"/>
        <v>music</v>
      </c>
      <c r="T940" t="str">
        <f t="shared" si="89"/>
        <v>jazz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8">
        <v>2750</v>
      </c>
      <c r="E941" s="8">
        <v>40</v>
      </c>
      <c r="F941" s="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2">
        <f t="shared" si="86"/>
        <v>41416.554837962962</v>
      </c>
      <c r="L941" s="12">
        <f t="shared" si="87"/>
        <v>41455.623611111107</v>
      </c>
      <c r="M941" t="b">
        <v>0</v>
      </c>
      <c r="N941">
        <v>2</v>
      </c>
      <c r="O941" t="b">
        <v>0</v>
      </c>
      <c r="P941" t="s">
        <v>8278</v>
      </c>
      <c r="Q941" s="6">
        <f t="shared" si="84"/>
        <v>1.4545454545454545E-2</v>
      </c>
      <c r="R941" s="8">
        <f t="shared" si="85"/>
        <v>20</v>
      </c>
      <c r="S941" t="str">
        <f t="shared" si="88"/>
        <v>music</v>
      </c>
      <c r="T941" t="str">
        <f t="shared" si="89"/>
        <v>jazz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8">
        <v>9000</v>
      </c>
      <c r="E942" s="8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2">
        <f t="shared" si="86"/>
        <v>42181.800069444442</v>
      </c>
      <c r="L942" s="12">
        <f t="shared" si="87"/>
        <v>42226.800069444442</v>
      </c>
      <c r="M942" t="b">
        <v>0</v>
      </c>
      <c r="N942">
        <v>14</v>
      </c>
      <c r="O942" t="b">
        <v>0</v>
      </c>
      <c r="P942" t="s">
        <v>8273</v>
      </c>
      <c r="Q942" s="6">
        <f t="shared" si="84"/>
        <v>0.17155555555555554</v>
      </c>
      <c r="R942" s="8">
        <f t="shared" si="85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8">
        <v>50000</v>
      </c>
      <c r="E943" s="8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2">
        <f t="shared" si="86"/>
        <v>42745.888252314813</v>
      </c>
      <c r="L943" s="12">
        <f t="shared" si="87"/>
        <v>42775.888252314813</v>
      </c>
      <c r="M943" t="b">
        <v>0</v>
      </c>
      <c r="N943">
        <v>31</v>
      </c>
      <c r="O943" t="b">
        <v>0</v>
      </c>
      <c r="P943" t="s">
        <v>8273</v>
      </c>
      <c r="Q943" s="6">
        <f t="shared" si="84"/>
        <v>2.3220000000000001E-2</v>
      </c>
      <c r="R943" s="8">
        <f t="shared" si="85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8">
        <v>7500</v>
      </c>
      <c r="E944" s="8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2">
        <f t="shared" si="86"/>
        <v>42382.634953703702</v>
      </c>
      <c r="L944" s="12">
        <f t="shared" si="87"/>
        <v>42418.634953703702</v>
      </c>
      <c r="M944" t="b">
        <v>0</v>
      </c>
      <c r="N944">
        <v>16</v>
      </c>
      <c r="O944" t="b">
        <v>0</v>
      </c>
      <c r="P944" t="s">
        <v>8273</v>
      </c>
      <c r="Q944" s="6">
        <f t="shared" si="84"/>
        <v>8.9066666666666669E-2</v>
      </c>
      <c r="R944" s="8">
        <f t="shared" si="85"/>
        <v>41.75</v>
      </c>
      <c r="S944" t="str">
        <f t="shared" si="88"/>
        <v>technology</v>
      </c>
      <c r="T944" t="str">
        <f t="shared" si="89"/>
        <v>wearables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8">
        <v>3000</v>
      </c>
      <c r="E945" s="8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2">
        <f t="shared" si="86"/>
        <v>42673.459548611114</v>
      </c>
      <c r="L945" s="12">
        <f t="shared" si="87"/>
        <v>42703.501215277771</v>
      </c>
      <c r="M945" t="b">
        <v>0</v>
      </c>
      <c r="N945">
        <v>12</v>
      </c>
      <c r="O945" t="b">
        <v>0</v>
      </c>
      <c r="P945" t="s">
        <v>8273</v>
      </c>
      <c r="Q945" s="6">
        <f t="shared" si="84"/>
        <v>9.633333333333334E-2</v>
      </c>
      <c r="R945" s="8">
        <f t="shared" si="85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8">
        <v>50000</v>
      </c>
      <c r="E946" s="8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2">
        <f t="shared" si="86"/>
        <v>42444.375578703701</v>
      </c>
      <c r="L946" s="12">
        <f t="shared" si="87"/>
        <v>42478.374999999993</v>
      </c>
      <c r="M946" t="b">
        <v>0</v>
      </c>
      <c r="N946">
        <v>96</v>
      </c>
      <c r="O946" t="b">
        <v>0</v>
      </c>
      <c r="P946" t="s">
        <v>8273</v>
      </c>
      <c r="Q946" s="6">
        <f t="shared" si="84"/>
        <v>0.13325999999999999</v>
      </c>
      <c r="R946" s="8">
        <f t="shared" si="85"/>
        <v>69.40625</v>
      </c>
      <c r="S946" t="str">
        <f t="shared" si="88"/>
        <v>technology</v>
      </c>
      <c r="T946" t="str">
        <f t="shared" si="89"/>
        <v>wearables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8">
        <v>100000</v>
      </c>
      <c r="E947" s="8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2">
        <f t="shared" si="86"/>
        <v>42732.66465277777</v>
      </c>
      <c r="L947" s="12">
        <f t="shared" si="87"/>
        <v>42784.790972222218</v>
      </c>
      <c r="M947" t="b">
        <v>0</v>
      </c>
      <c r="N947">
        <v>16</v>
      </c>
      <c r="O947" t="b">
        <v>0</v>
      </c>
      <c r="P947" t="s">
        <v>8273</v>
      </c>
      <c r="Q947" s="6">
        <f t="shared" si="84"/>
        <v>2.4840000000000001E-2</v>
      </c>
      <c r="R947" s="8">
        <f t="shared" si="85"/>
        <v>155.25</v>
      </c>
      <c r="S947" t="str">
        <f t="shared" si="88"/>
        <v>technology</v>
      </c>
      <c r="T947" t="str">
        <f t="shared" si="89"/>
        <v>wearables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8">
        <v>15000</v>
      </c>
      <c r="E948" s="8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2">
        <f t="shared" si="86"/>
        <v>42592.542222222219</v>
      </c>
      <c r="L948" s="12">
        <f t="shared" si="87"/>
        <v>42622.542222222219</v>
      </c>
      <c r="M948" t="b">
        <v>0</v>
      </c>
      <c r="N948">
        <v>5</v>
      </c>
      <c r="O948" t="b">
        <v>0</v>
      </c>
      <c r="P948" t="s">
        <v>8273</v>
      </c>
      <c r="Q948" s="6">
        <f t="shared" si="84"/>
        <v>1.9066666666666666E-2</v>
      </c>
      <c r="R948" s="8">
        <f t="shared" si="85"/>
        <v>57.2</v>
      </c>
      <c r="S948" t="str">
        <f t="shared" si="88"/>
        <v>technology</v>
      </c>
      <c r="T948" t="str">
        <f t="shared" si="89"/>
        <v>wearables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8">
        <v>850</v>
      </c>
      <c r="E949" s="8">
        <v>0</v>
      </c>
      <c r="F949" s="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2">
        <f t="shared" si="86"/>
        <v>42491.57298611111</v>
      </c>
      <c r="L949" s="12">
        <f t="shared" si="87"/>
        <v>42551.57298611111</v>
      </c>
      <c r="M949" t="b">
        <v>0</v>
      </c>
      <c r="N949">
        <v>0</v>
      </c>
      <c r="O949" t="b">
        <v>0</v>
      </c>
      <c r="P949" t="s">
        <v>8273</v>
      </c>
      <c r="Q949" s="6">
        <f t="shared" si="84"/>
        <v>0</v>
      </c>
      <c r="R949" s="8" t="str">
        <f t="shared" si="85"/>
        <v>-</v>
      </c>
      <c r="S949" t="str">
        <f t="shared" si="88"/>
        <v>technology</v>
      </c>
      <c r="T949" t="str">
        <f t="shared" si="89"/>
        <v>wearables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8">
        <v>4000</v>
      </c>
      <c r="E950" s="8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2">
        <f t="shared" si="86"/>
        <v>42411.619953703703</v>
      </c>
      <c r="L950" s="12">
        <f t="shared" si="87"/>
        <v>42441.619953703703</v>
      </c>
      <c r="M950" t="b">
        <v>0</v>
      </c>
      <c r="N950">
        <v>8</v>
      </c>
      <c r="O950" t="b">
        <v>0</v>
      </c>
      <c r="P950" t="s">
        <v>8273</v>
      </c>
      <c r="Q950" s="6">
        <f t="shared" si="84"/>
        <v>0.12</v>
      </c>
      <c r="R950" s="8">
        <f t="shared" si="85"/>
        <v>60</v>
      </c>
      <c r="S950" t="str">
        <f t="shared" si="88"/>
        <v>technology</v>
      </c>
      <c r="T950" t="str">
        <f t="shared" si="89"/>
        <v>wearables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8">
        <v>20000</v>
      </c>
      <c r="E951" s="8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2">
        <f t="shared" si="86"/>
        <v>42360.835370370369</v>
      </c>
      <c r="L951" s="12">
        <f t="shared" si="87"/>
        <v>42420.835370370369</v>
      </c>
      <c r="M951" t="b">
        <v>0</v>
      </c>
      <c r="N951">
        <v>7</v>
      </c>
      <c r="O951" t="b">
        <v>0</v>
      </c>
      <c r="P951" t="s">
        <v>8273</v>
      </c>
      <c r="Q951" s="6">
        <f t="shared" si="84"/>
        <v>1.3650000000000001E-2</v>
      </c>
      <c r="R951" s="8">
        <f t="shared" si="85"/>
        <v>39</v>
      </c>
      <c r="S951" t="str">
        <f t="shared" si="88"/>
        <v>technology</v>
      </c>
      <c r="T951" t="str">
        <f t="shared" si="89"/>
        <v>wearables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8">
        <v>5000</v>
      </c>
      <c r="E952" s="8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2">
        <f t="shared" si="86"/>
        <v>42356.54237268518</v>
      </c>
      <c r="L952" s="12">
        <f t="shared" si="87"/>
        <v>42386.54237268518</v>
      </c>
      <c r="M952" t="b">
        <v>0</v>
      </c>
      <c r="N952">
        <v>24</v>
      </c>
      <c r="O952" t="b">
        <v>0</v>
      </c>
      <c r="P952" t="s">
        <v>8273</v>
      </c>
      <c r="Q952" s="6">
        <f t="shared" si="84"/>
        <v>0.28039999999999998</v>
      </c>
      <c r="R952" s="8">
        <f t="shared" si="85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8">
        <v>50000</v>
      </c>
      <c r="E953" s="8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2">
        <f t="shared" si="86"/>
        <v>42480.445277777777</v>
      </c>
      <c r="L953" s="12">
        <f t="shared" si="87"/>
        <v>42525.445277777777</v>
      </c>
      <c r="M953" t="b">
        <v>0</v>
      </c>
      <c r="N953">
        <v>121</v>
      </c>
      <c r="O953" t="b">
        <v>0</v>
      </c>
      <c r="P953" t="s">
        <v>8273</v>
      </c>
      <c r="Q953" s="6">
        <f t="shared" si="84"/>
        <v>0.38390000000000002</v>
      </c>
      <c r="R953" s="8">
        <f t="shared" si="85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8">
        <v>49000</v>
      </c>
      <c r="E954" s="8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2">
        <f t="shared" si="86"/>
        <v>42662.405231481483</v>
      </c>
      <c r="L954" s="12">
        <f t="shared" si="87"/>
        <v>42692.44689814814</v>
      </c>
      <c r="M954" t="b">
        <v>0</v>
      </c>
      <c r="N954">
        <v>196</v>
      </c>
      <c r="O954" t="b">
        <v>0</v>
      </c>
      <c r="P954" t="s">
        <v>8273</v>
      </c>
      <c r="Q954" s="6">
        <f t="shared" si="84"/>
        <v>0.39942857142857141</v>
      </c>
      <c r="R954" s="8">
        <f t="shared" si="85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8">
        <v>15000</v>
      </c>
      <c r="E955" s="8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2">
        <f t="shared" si="86"/>
        <v>41998.956006944441</v>
      </c>
      <c r="L955" s="12">
        <f t="shared" si="87"/>
        <v>42028.956006944441</v>
      </c>
      <c r="M955" t="b">
        <v>0</v>
      </c>
      <c r="N955">
        <v>5</v>
      </c>
      <c r="O955" t="b">
        <v>0</v>
      </c>
      <c r="P955" t="s">
        <v>8273</v>
      </c>
      <c r="Q955" s="6">
        <f t="shared" si="84"/>
        <v>8.3999999999999995E-3</v>
      </c>
      <c r="R955" s="8">
        <f t="shared" si="85"/>
        <v>25.2</v>
      </c>
      <c r="S955" t="str">
        <f t="shared" si="88"/>
        <v>technology</v>
      </c>
      <c r="T955" t="str">
        <f t="shared" si="89"/>
        <v>wearables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8">
        <v>15000</v>
      </c>
      <c r="E956" s="8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2">
        <f t="shared" si="86"/>
        <v>42194.625451388885</v>
      </c>
      <c r="L956" s="12">
        <f t="shared" si="87"/>
        <v>42236.625451388885</v>
      </c>
      <c r="M956" t="b">
        <v>0</v>
      </c>
      <c r="N956">
        <v>73</v>
      </c>
      <c r="O956" t="b">
        <v>0</v>
      </c>
      <c r="P956" t="s">
        <v>8273</v>
      </c>
      <c r="Q956" s="6">
        <f t="shared" si="84"/>
        <v>0.43406666666666666</v>
      </c>
      <c r="R956" s="8">
        <f t="shared" si="85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8">
        <v>300000</v>
      </c>
      <c r="E957" s="8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2">
        <f t="shared" si="86"/>
        <v>42586.086805555555</v>
      </c>
      <c r="L957" s="12">
        <f t="shared" si="87"/>
        <v>42626.086805555555</v>
      </c>
      <c r="M957" t="b">
        <v>0</v>
      </c>
      <c r="N957">
        <v>93</v>
      </c>
      <c r="O957" t="b">
        <v>0</v>
      </c>
      <c r="P957" t="s">
        <v>8273</v>
      </c>
      <c r="Q957" s="6">
        <f t="shared" si="84"/>
        <v>5.6613333333333335E-2</v>
      </c>
      <c r="R957" s="8">
        <f t="shared" si="85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8">
        <v>50000</v>
      </c>
      <c r="E958" s="8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2">
        <f t="shared" si="86"/>
        <v>42060.705543981479</v>
      </c>
      <c r="L958" s="12">
        <f t="shared" si="87"/>
        <v>42120.663877314808</v>
      </c>
      <c r="M958" t="b">
        <v>0</v>
      </c>
      <c r="N958">
        <v>17</v>
      </c>
      <c r="O958" t="b">
        <v>0</v>
      </c>
      <c r="P958" t="s">
        <v>8273</v>
      </c>
      <c r="Q958" s="6">
        <f t="shared" si="84"/>
        <v>1.7219999999999999E-2</v>
      </c>
      <c r="R958" s="8">
        <f t="shared" si="85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8">
        <v>12000</v>
      </c>
      <c r="E959" s="8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2">
        <f t="shared" si="86"/>
        <v>42660.344131944446</v>
      </c>
      <c r="L959" s="12">
        <f t="shared" si="87"/>
        <v>42691.385798611103</v>
      </c>
      <c r="M959" t="b">
        <v>0</v>
      </c>
      <c r="N959">
        <v>7</v>
      </c>
      <c r="O959" t="b">
        <v>0</v>
      </c>
      <c r="P959" t="s">
        <v>8273</v>
      </c>
      <c r="Q959" s="6">
        <f t="shared" si="84"/>
        <v>1.9416666666666665E-2</v>
      </c>
      <c r="R959" s="8">
        <f t="shared" si="85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8">
        <v>7777</v>
      </c>
      <c r="E960" s="8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2">
        <f t="shared" si="86"/>
        <v>42082.594479166662</v>
      </c>
      <c r="L960" s="12">
        <f t="shared" si="87"/>
        <v>42103.999305555553</v>
      </c>
      <c r="M960" t="b">
        <v>0</v>
      </c>
      <c r="N960">
        <v>17</v>
      </c>
      <c r="O960" t="b">
        <v>0</v>
      </c>
      <c r="P960" t="s">
        <v>8273</v>
      </c>
      <c r="Q960" s="6">
        <f t="shared" si="84"/>
        <v>0.11328275684711328</v>
      </c>
      <c r="R960" s="8">
        <f t="shared" si="85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8">
        <v>50000</v>
      </c>
      <c r="E961" s="8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2">
        <f t="shared" si="86"/>
        <v>41992.96603009259</v>
      </c>
      <c r="L961" s="12">
        <f t="shared" si="87"/>
        <v>42022.96603009259</v>
      </c>
      <c r="M961" t="b">
        <v>0</v>
      </c>
      <c r="N961">
        <v>171</v>
      </c>
      <c r="O961" t="b">
        <v>0</v>
      </c>
      <c r="P961" t="s">
        <v>8273</v>
      </c>
      <c r="Q961" s="6">
        <f t="shared" si="84"/>
        <v>0.3886</v>
      </c>
      <c r="R961" s="8">
        <f t="shared" si="85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8">
        <v>55650</v>
      </c>
      <c r="E962" s="8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2">
        <f t="shared" si="86"/>
        <v>42766.41846064815</v>
      </c>
      <c r="L962" s="12">
        <f t="shared" si="87"/>
        <v>42808.376793981479</v>
      </c>
      <c r="M962" t="b">
        <v>0</v>
      </c>
      <c r="N962">
        <v>188</v>
      </c>
      <c r="O962" t="b">
        <v>0</v>
      </c>
      <c r="P962" t="s">
        <v>8273</v>
      </c>
      <c r="Q962" s="6">
        <f t="shared" ref="Q962:Q1025" si="90">E962/D962</f>
        <v>0.46100628930817611</v>
      </c>
      <c r="R962" s="8">
        <f t="shared" ref="R962:R1025" si="91">IF(E962=0,"-",E962/N962)</f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8">
        <v>95000</v>
      </c>
      <c r="E963" s="8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2">
        <f t="shared" ref="K963:K1026" si="92">(J963/86400)+25569+(-5/24)</f>
        <v>42740.485358796293</v>
      </c>
      <c r="L963" s="12">
        <f t="shared" ref="L963:L1026" si="93">(I963/86400)+25569+(-5/24)</f>
        <v>42786.583333333336</v>
      </c>
      <c r="M963" t="b">
        <v>0</v>
      </c>
      <c r="N963">
        <v>110</v>
      </c>
      <c r="O963" t="b">
        <v>0</v>
      </c>
      <c r="P963" t="s">
        <v>8273</v>
      </c>
      <c r="Q963" s="6">
        <f t="shared" si="90"/>
        <v>0.42188421052631581</v>
      </c>
      <c r="R963" s="8">
        <f t="shared" si="91"/>
        <v>364.35454545454547</v>
      </c>
      <c r="S963" t="str">
        <f t="shared" ref="S963:S1026" si="94">LEFT($P963, SEARCH("/",$P963,1)-1)</f>
        <v>technology</v>
      </c>
      <c r="T963" t="str">
        <f t="shared" ref="T963:T1026" si="95">RIGHT($P963,LEN($P963) - SEARCH("/", $P963, 1))</f>
        <v>wearables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8">
        <v>2500</v>
      </c>
      <c r="E964" s="8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2">
        <f t="shared" si="92"/>
        <v>42373.504085648143</v>
      </c>
      <c r="L964" s="12">
        <f t="shared" si="93"/>
        <v>42411.504085648143</v>
      </c>
      <c r="M964" t="b">
        <v>0</v>
      </c>
      <c r="N964">
        <v>37</v>
      </c>
      <c r="O964" t="b">
        <v>0</v>
      </c>
      <c r="P964" t="s">
        <v>8273</v>
      </c>
      <c r="Q964" s="6">
        <f t="shared" si="90"/>
        <v>0.2848</v>
      </c>
      <c r="R964" s="8">
        <f t="shared" si="91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8">
        <v>35000</v>
      </c>
      <c r="E965" s="8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2">
        <f t="shared" si="92"/>
        <v>42625.427303240744</v>
      </c>
      <c r="L965" s="12">
        <f t="shared" si="93"/>
        <v>42660.427303240744</v>
      </c>
      <c r="M965" t="b">
        <v>0</v>
      </c>
      <c r="N965">
        <v>9</v>
      </c>
      <c r="O965" t="b">
        <v>0</v>
      </c>
      <c r="P965" t="s">
        <v>8273</v>
      </c>
      <c r="Q965" s="6">
        <f t="shared" si="90"/>
        <v>1.0771428571428571E-2</v>
      </c>
      <c r="R965" s="8">
        <f t="shared" si="91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8">
        <v>110000</v>
      </c>
      <c r="E966" s="8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2">
        <f t="shared" si="92"/>
        <v>42208.420358796291</v>
      </c>
      <c r="L966" s="12">
        <f t="shared" si="93"/>
        <v>42248.420358796291</v>
      </c>
      <c r="M966" t="b">
        <v>0</v>
      </c>
      <c r="N966">
        <v>29</v>
      </c>
      <c r="O966" t="b">
        <v>0</v>
      </c>
      <c r="P966" t="s">
        <v>8273</v>
      </c>
      <c r="Q966" s="6">
        <f t="shared" si="90"/>
        <v>7.9909090909090902E-3</v>
      </c>
      <c r="R966" s="8">
        <f t="shared" si="91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8">
        <v>25000</v>
      </c>
      <c r="E967" s="8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2">
        <f t="shared" si="92"/>
        <v>42636.808402777773</v>
      </c>
      <c r="L967" s="12">
        <f t="shared" si="93"/>
        <v>42668.957638888889</v>
      </c>
      <c r="M967" t="b">
        <v>0</v>
      </c>
      <c r="N967">
        <v>6</v>
      </c>
      <c r="O967" t="b">
        <v>0</v>
      </c>
      <c r="P967" t="s">
        <v>8273</v>
      </c>
      <c r="Q967" s="6">
        <f t="shared" si="90"/>
        <v>1.192E-2</v>
      </c>
      <c r="R967" s="8">
        <f t="shared" si="91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8">
        <v>12000</v>
      </c>
      <c r="E968" s="8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2">
        <f t="shared" si="92"/>
        <v>42619.427453703705</v>
      </c>
      <c r="L968" s="12">
        <f t="shared" si="93"/>
        <v>42649.427453703705</v>
      </c>
      <c r="M968" t="b">
        <v>0</v>
      </c>
      <c r="N968">
        <v>30</v>
      </c>
      <c r="O968" t="b">
        <v>0</v>
      </c>
      <c r="P968" t="s">
        <v>8273</v>
      </c>
      <c r="Q968" s="6">
        <f t="shared" si="90"/>
        <v>0.14799999999999999</v>
      </c>
      <c r="R968" s="8">
        <f t="shared" si="91"/>
        <v>59.2</v>
      </c>
      <c r="S968" t="str">
        <f t="shared" si="94"/>
        <v>technology</v>
      </c>
      <c r="T968" t="str">
        <f t="shared" si="95"/>
        <v>wearables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8">
        <v>20000</v>
      </c>
      <c r="E969" s="8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2">
        <f t="shared" si="92"/>
        <v>42422.045995370368</v>
      </c>
      <c r="L969" s="12">
        <f t="shared" si="93"/>
        <v>42482.004328703704</v>
      </c>
      <c r="M969" t="b">
        <v>0</v>
      </c>
      <c r="N969">
        <v>81</v>
      </c>
      <c r="O969" t="b">
        <v>0</v>
      </c>
      <c r="P969" t="s">
        <v>8273</v>
      </c>
      <c r="Q969" s="6">
        <f t="shared" si="90"/>
        <v>0.17810000000000001</v>
      </c>
      <c r="R969" s="8">
        <f t="shared" si="91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8">
        <v>8000</v>
      </c>
      <c r="E970" s="8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2">
        <f t="shared" si="92"/>
        <v>41836.639282407406</v>
      </c>
      <c r="L970" s="12">
        <f t="shared" si="93"/>
        <v>41866.639282407406</v>
      </c>
      <c r="M970" t="b">
        <v>0</v>
      </c>
      <c r="N970">
        <v>4</v>
      </c>
      <c r="O970" t="b">
        <v>0</v>
      </c>
      <c r="P970" t="s">
        <v>8273</v>
      </c>
      <c r="Q970" s="6">
        <f t="shared" si="90"/>
        <v>1.325E-2</v>
      </c>
      <c r="R970" s="8">
        <f t="shared" si="91"/>
        <v>26.5</v>
      </c>
      <c r="S970" t="str">
        <f t="shared" si="94"/>
        <v>technology</v>
      </c>
      <c r="T970" t="str">
        <f t="shared" si="95"/>
        <v>wearables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8">
        <v>30000</v>
      </c>
      <c r="E971" s="8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2">
        <f t="shared" si="92"/>
        <v>42742.094988425924</v>
      </c>
      <c r="L971" s="12">
        <f t="shared" si="93"/>
        <v>42775.094988425924</v>
      </c>
      <c r="M971" t="b">
        <v>0</v>
      </c>
      <c r="N971">
        <v>11</v>
      </c>
      <c r="O971" t="b">
        <v>0</v>
      </c>
      <c r="P971" t="s">
        <v>8273</v>
      </c>
      <c r="Q971" s="6">
        <f t="shared" si="90"/>
        <v>0.46666666666666667</v>
      </c>
      <c r="R971" s="8">
        <f t="shared" si="91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8">
        <v>5000</v>
      </c>
      <c r="E972" s="8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2">
        <f t="shared" si="92"/>
        <v>42721.012187499997</v>
      </c>
      <c r="L972" s="12">
        <f t="shared" si="93"/>
        <v>42757.999305555553</v>
      </c>
      <c r="M972" t="b">
        <v>0</v>
      </c>
      <c r="N972">
        <v>14</v>
      </c>
      <c r="O972" t="b">
        <v>0</v>
      </c>
      <c r="P972" t="s">
        <v>8273</v>
      </c>
      <c r="Q972" s="6">
        <f t="shared" si="90"/>
        <v>0.4592</v>
      </c>
      <c r="R972" s="8">
        <f t="shared" si="91"/>
        <v>164</v>
      </c>
      <c r="S972" t="str">
        <f t="shared" si="94"/>
        <v>technology</v>
      </c>
      <c r="T972" t="str">
        <f t="shared" si="95"/>
        <v>wearables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8">
        <v>100000</v>
      </c>
      <c r="E973" s="8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2">
        <f t="shared" si="92"/>
        <v>42111.500694444439</v>
      </c>
      <c r="L973" s="12">
        <f t="shared" si="93"/>
        <v>42156.500694444439</v>
      </c>
      <c r="M973" t="b">
        <v>0</v>
      </c>
      <c r="N973">
        <v>5</v>
      </c>
      <c r="O973" t="b">
        <v>0</v>
      </c>
      <c r="P973" t="s">
        <v>8273</v>
      </c>
      <c r="Q973" s="6">
        <f t="shared" si="90"/>
        <v>2.2599999999999999E-3</v>
      </c>
      <c r="R973" s="8">
        <f t="shared" si="91"/>
        <v>45.2</v>
      </c>
      <c r="S973" t="str">
        <f t="shared" si="94"/>
        <v>technology</v>
      </c>
      <c r="T973" t="str">
        <f t="shared" si="95"/>
        <v>wearables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8">
        <v>20000</v>
      </c>
      <c r="E974" s="8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2">
        <f t="shared" si="92"/>
        <v>41856.657384259255</v>
      </c>
      <c r="L974" s="12">
        <f t="shared" si="93"/>
        <v>41886.082638888889</v>
      </c>
      <c r="M974" t="b">
        <v>0</v>
      </c>
      <c r="N974">
        <v>45</v>
      </c>
      <c r="O974" t="b">
        <v>0</v>
      </c>
      <c r="P974" t="s">
        <v>8273</v>
      </c>
      <c r="Q974" s="6">
        <f t="shared" si="90"/>
        <v>0.34625</v>
      </c>
      <c r="R974" s="8">
        <f t="shared" si="91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8">
        <v>20000</v>
      </c>
      <c r="E975" s="8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2">
        <f t="shared" si="92"/>
        <v>42256.806631944441</v>
      </c>
      <c r="L975" s="12">
        <f t="shared" si="93"/>
        <v>42316.848298611112</v>
      </c>
      <c r="M975" t="b">
        <v>0</v>
      </c>
      <c r="N975">
        <v>8</v>
      </c>
      <c r="O975" t="b">
        <v>0</v>
      </c>
      <c r="P975" t="s">
        <v>8273</v>
      </c>
      <c r="Q975" s="6">
        <f t="shared" si="90"/>
        <v>2.0549999999999999E-2</v>
      </c>
      <c r="R975" s="8">
        <f t="shared" si="91"/>
        <v>51.375</v>
      </c>
      <c r="S975" t="str">
        <f t="shared" si="94"/>
        <v>technology</v>
      </c>
      <c r="T975" t="str">
        <f t="shared" si="95"/>
        <v>wearables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8">
        <v>50000</v>
      </c>
      <c r="E976" s="8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2">
        <f t="shared" si="92"/>
        <v>42424.541157407402</v>
      </c>
      <c r="L976" s="12">
        <f t="shared" si="93"/>
        <v>42454.499490740738</v>
      </c>
      <c r="M976" t="b">
        <v>0</v>
      </c>
      <c r="N976">
        <v>3</v>
      </c>
      <c r="O976" t="b">
        <v>0</v>
      </c>
      <c r="P976" t="s">
        <v>8273</v>
      </c>
      <c r="Q976" s="6">
        <f t="shared" si="90"/>
        <v>5.5999999999999999E-3</v>
      </c>
      <c r="R976" s="8">
        <f t="shared" si="91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8">
        <v>100000</v>
      </c>
      <c r="E977" s="8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2">
        <f t="shared" si="92"/>
        <v>42489.488252314812</v>
      </c>
      <c r="L977" s="12">
        <f t="shared" si="93"/>
        <v>42549.488252314812</v>
      </c>
      <c r="M977" t="b">
        <v>0</v>
      </c>
      <c r="N977">
        <v>24</v>
      </c>
      <c r="O977" t="b">
        <v>0</v>
      </c>
      <c r="P977" t="s">
        <v>8273</v>
      </c>
      <c r="Q977" s="6">
        <f t="shared" si="90"/>
        <v>2.6069999999999999E-2</v>
      </c>
      <c r="R977" s="8">
        <f t="shared" si="91"/>
        <v>108.625</v>
      </c>
      <c r="S977" t="str">
        <f t="shared" si="94"/>
        <v>technology</v>
      </c>
      <c r="T977" t="str">
        <f t="shared" si="95"/>
        <v>wearables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8">
        <v>150000</v>
      </c>
      <c r="E978" s="8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2">
        <f t="shared" si="92"/>
        <v>42184.850659722222</v>
      </c>
      <c r="L978" s="12">
        <f t="shared" si="93"/>
        <v>42229.850659722222</v>
      </c>
      <c r="M978" t="b">
        <v>0</v>
      </c>
      <c r="N978">
        <v>18</v>
      </c>
      <c r="O978" t="b">
        <v>0</v>
      </c>
      <c r="P978" t="s">
        <v>8273</v>
      </c>
      <c r="Q978" s="6">
        <f t="shared" si="90"/>
        <v>1.9259999999999999E-2</v>
      </c>
      <c r="R978" s="8">
        <f t="shared" si="91"/>
        <v>160.5</v>
      </c>
      <c r="S978" t="str">
        <f t="shared" si="94"/>
        <v>technology</v>
      </c>
      <c r="T978" t="str">
        <f t="shared" si="95"/>
        <v>wearables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8">
        <v>2700</v>
      </c>
      <c r="E979" s="8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2">
        <f t="shared" si="92"/>
        <v>42391.733761574076</v>
      </c>
      <c r="L979" s="12">
        <f t="shared" si="93"/>
        <v>42421.733761574076</v>
      </c>
      <c r="M979" t="b">
        <v>0</v>
      </c>
      <c r="N979">
        <v>12</v>
      </c>
      <c r="O979" t="b">
        <v>0</v>
      </c>
      <c r="P979" t="s">
        <v>8273</v>
      </c>
      <c r="Q979" s="6">
        <f t="shared" si="90"/>
        <v>0.33666666666666667</v>
      </c>
      <c r="R979" s="8">
        <f t="shared" si="91"/>
        <v>75.75</v>
      </c>
      <c r="S979" t="str">
        <f t="shared" si="94"/>
        <v>technology</v>
      </c>
      <c r="T979" t="str">
        <f t="shared" si="95"/>
        <v>wearables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8">
        <v>172889</v>
      </c>
      <c r="E980" s="8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2">
        <f t="shared" si="92"/>
        <v>42395.100706018515</v>
      </c>
      <c r="L980" s="12">
        <f t="shared" si="93"/>
        <v>42425.100706018515</v>
      </c>
      <c r="M980" t="b">
        <v>0</v>
      </c>
      <c r="N980">
        <v>123</v>
      </c>
      <c r="O980" t="b">
        <v>0</v>
      </c>
      <c r="P980" t="s">
        <v>8273</v>
      </c>
      <c r="Q980" s="6">
        <f t="shared" si="90"/>
        <v>0.5626326718299024</v>
      </c>
      <c r="R980" s="8">
        <f t="shared" si="91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8">
        <v>35000</v>
      </c>
      <c r="E981" s="8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2">
        <f t="shared" si="92"/>
        <v>42506.208657407406</v>
      </c>
      <c r="L981" s="12">
        <f t="shared" si="93"/>
        <v>42541.582638888889</v>
      </c>
      <c r="M981" t="b">
        <v>0</v>
      </c>
      <c r="N981">
        <v>96</v>
      </c>
      <c r="O981" t="b">
        <v>0</v>
      </c>
      <c r="P981" t="s">
        <v>8273</v>
      </c>
      <c r="Q981" s="6">
        <f t="shared" si="90"/>
        <v>0.82817600000000002</v>
      </c>
      <c r="R981" s="8">
        <f t="shared" si="91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8">
        <v>10000</v>
      </c>
      <c r="E982" s="8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2">
        <f t="shared" si="92"/>
        <v>41928.695856481478</v>
      </c>
      <c r="L982" s="12">
        <f t="shared" si="93"/>
        <v>41973.737523148149</v>
      </c>
      <c r="M982" t="b">
        <v>0</v>
      </c>
      <c r="N982">
        <v>31</v>
      </c>
      <c r="O982" t="b">
        <v>0</v>
      </c>
      <c r="P982" t="s">
        <v>8273</v>
      </c>
      <c r="Q982" s="6">
        <f t="shared" si="90"/>
        <v>0.14860000000000001</v>
      </c>
      <c r="R982" s="8">
        <f t="shared" si="91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8">
        <v>88888</v>
      </c>
      <c r="E983" s="8">
        <v>11</v>
      </c>
      <c r="F983" s="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2">
        <f t="shared" si="92"/>
        <v>41830.738680555551</v>
      </c>
      <c r="L983" s="12">
        <f t="shared" si="93"/>
        <v>41860.738680555551</v>
      </c>
      <c r="M983" t="b">
        <v>0</v>
      </c>
      <c r="N983">
        <v>4</v>
      </c>
      <c r="O983" t="b">
        <v>0</v>
      </c>
      <c r="P983" t="s">
        <v>8273</v>
      </c>
      <c r="Q983" s="6">
        <f t="shared" si="90"/>
        <v>1.2375123751237513E-4</v>
      </c>
      <c r="R983" s="8">
        <f t="shared" si="91"/>
        <v>2.75</v>
      </c>
      <c r="S983" t="str">
        <f t="shared" si="94"/>
        <v>technology</v>
      </c>
      <c r="T983" t="str">
        <f t="shared" si="95"/>
        <v>wearables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8">
        <v>17500</v>
      </c>
      <c r="E984" s="8">
        <v>3</v>
      </c>
      <c r="F984" s="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2">
        <f t="shared" si="92"/>
        <v>42615.544976851852</v>
      </c>
      <c r="L984" s="12">
        <f t="shared" si="93"/>
        <v>42645.544976851852</v>
      </c>
      <c r="M984" t="b">
        <v>0</v>
      </c>
      <c r="N984">
        <v>3</v>
      </c>
      <c r="O984" t="b">
        <v>0</v>
      </c>
      <c r="P984" t="s">
        <v>8273</v>
      </c>
      <c r="Q984" s="6">
        <f t="shared" si="90"/>
        <v>1.7142857142857143E-4</v>
      </c>
      <c r="R984" s="8">
        <f t="shared" si="91"/>
        <v>1</v>
      </c>
      <c r="S984" t="str">
        <f t="shared" si="94"/>
        <v>technology</v>
      </c>
      <c r="T984" t="str">
        <f t="shared" si="95"/>
        <v>wearables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8">
        <v>104219</v>
      </c>
      <c r="E985" s="8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2">
        <f t="shared" si="92"/>
        <v>42574.459317129622</v>
      </c>
      <c r="L985" s="12">
        <f t="shared" si="93"/>
        <v>42605.662499999999</v>
      </c>
      <c r="M985" t="b">
        <v>0</v>
      </c>
      <c r="N985">
        <v>179</v>
      </c>
      <c r="O985" t="b">
        <v>0</v>
      </c>
      <c r="P985" t="s">
        <v>8273</v>
      </c>
      <c r="Q985" s="6">
        <f t="shared" si="90"/>
        <v>0.2950613611721471</v>
      </c>
      <c r="R985" s="8">
        <f t="shared" si="91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8">
        <v>10000</v>
      </c>
      <c r="E986" s="8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2">
        <f t="shared" si="92"/>
        <v>42060.907499999994</v>
      </c>
      <c r="L986" s="12">
        <f t="shared" si="93"/>
        <v>42090.86583333333</v>
      </c>
      <c r="M986" t="b">
        <v>0</v>
      </c>
      <c r="N986">
        <v>3</v>
      </c>
      <c r="O986" t="b">
        <v>0</v>
      </c>
      <c r="P986" t="s">
        <v>8273</v>
      </c>
      <c r="Q986" s="6">
        <f t="shared" si="90"/>
        <v>1.06E-2</v>
      </c>
      <c r="R986" s="8">
        <f t="shared" si="91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8">
        <v>30000</v>
      </c>
      <c r="E987" s="8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2">
        <f t="shared" si="92"/>
        <v>42339.759375000001</v>
      </c>
      <c r="L987" s="12">
        <f t="shared" si="93"/>
        <v>42369.749999999993</v>
      </c>
      <c r="M987" t="b">
        <v>0</v>
      </c>
      <c r="N987">
        <v>23</v>
      </c>
      <c r="O987" t="b">
        <v>0</v>
      </c>
      <c r="P987" t="s">
        <v>8273</v>
      </c>
      <c r="Q987" s="6">
        <f t="shared" si="90"/>
        <v>6.2933333333333327E-2</v>
      </c>
      <c r="R987" s="8">
        <f t="shared" si="91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8">
        <v>20000</v>
      </c>
      <c r="E988" s="8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2">
        <f t="shared" si="92"/>
        <v>42324.559027777774</v>
      </c>
      <c r="L988" s="12">
        <f t="shared" si="93"/>
        <v>42378.791666666664</v>
      </c>
      <c r="M988" t="b">
        <v>0</v>
      </c>
      <c r="N988">
        <v>23</v>
      </c>
      <c r="O988" t="b">
        <v>0</v>
      </c>
      <c r="P988" t="s">
        <v>8273</v>
      </c>
      <c r="Q988" s="6">
        <f t="shared" si="90"/>
        <v>0.1275</v>
      </c>
      <c r="R988" s="8">
        <f t="shared" si="91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8">
        <v>50000</v>
      </c>
      <c r="E989" s="8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2">
        <f t="shared" si="92"/>
        <v>41773.086226851847</v>
      </c>
      <c r="L989" s="12">
        <f t="shared" si="93"/>
        <v>41813.086226851847</v>
      </c>
      <c r="M989" t="b">
        <v>0</v>
      </c>
      <c r="N989">
        <v>41</v>
      </c>
      <c r="O989" t="b">
        <v>0</v>
      </c>
      <c r="P989" t="s">
        <v>8273</v>
      </c>
      <c r="Q989" s="6">
        <f t="shared" si="90"/>
        <v>0.13220000000000001</v>
      </c>
      <c r="R989" s="8">
        <f t="shared" si="91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8">
        <v>5000</v>
      </c>
      <c r="E990" s="8">
        <v>0</v>
      </c>
      <c r="F990" s="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2">
        <f t="shared" si="92"/>
        <v>42614.148437499993</v>
      </c>
      <c r="L990" s="12">
        <f t="shared" si="93"/>
        <v>42644.148437499993</v>
      </c>
      <c r="M990" t="b">
        <v>0</v>
      </c>
      <c r="N990">
        <v>0</v>
      </c>
      <c r="O990" t="b">
        <v>0</v>
      </c>
      <c r="P990" t="s">
        <v>8273</v>
      </c>
      <c r="Q990" s="6">
        <f t="shared" si="90"/>
        <v>0</v>
      </c>
      <c r="R990" s="8" t="str">
        <f t="shared" si="91"/>
        <v>-</v>
      </c>
      <c r="S990" t="str">
        <f t="shared" si="94"/>
        <v>technology</v>
      </c>
      <c r="T990" t="str">
        <f t="shared" si="95"/>
        <v>wearables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8">
        <v>10000</v>
      </c>
      <c r="E991" s="8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2">
        <f t="shared" si="92"/>
        <v>42611.725636574069</v>
      </c>
      <c r="L991" s="12">
        <f t="shared" si="93"/>
        <v>42641.725636574069</v>
      </c>
      <c r="M991" t="b">
        <v>0</v>
      </c>
      <c r="N991">
        <v>32</v>
      </c>
      <c r="O991" t="b">
        <v>0</v>
      </c>
      <c r="P991" t="s">
        <v>8273</v>
      </c>
      <c r="Q991" s="6">
        <f t="shared" si="90"/>
        <v>0.16769999999999999</v>
      </c>
      <c r="R991" s="8">
        <f t="shared" si="91"/>
        <v>52.40625</v>
      </c>
      <c r="S991" t="str">
        <f t="shared" si="94"/>
        <v>technology</v>
      </c>
      <c r="T991" t="str">
        <f t="shared" si="95"/>
        <v>wearables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8">
        <v>25000</v>
      </c>
      <c r="E992" s="8">
        <v>26</v>
      </c>
      <c r="F992" s="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2">
        <f t="shared" si="92"/>
        <v>41855.575972222221</v>
      </c>
      <c r="L992" s="12">
        <f t="shared" si="93"/>
        <v>41885.575972222221</v>
      </c>
      <c r="M992" t="b">
        <v>0</v>
      </c>
      <c r="N992">
        <v>2</v>
      </c>
      <c r="O992" t="b">
        <v>0</v>
      </c>
      <c r="P992" t="s">
        <v>8273</v>
      </c>
      <c r="Q992" s="6">
        <f t="shared" si="90"/>
        <v>1.0399999999999999E-3</v>
      </c>
      <c r="R992" s="8">
        <f t="shared" si="91"/>
        <v>13</v>
      </c>
      <c r="S992" t="str">
        <f t="shared" si="94"/>
        <v>technology</v>
      </c>
      <c r="T992" t="str">
        <f t="shared" si="95"/>
        <v>wearables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8">
        <v>5000</v>
      </c>
      <c r="E993" s="8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2">
        <f t="shared" si="92"/>
        <v>42538.548472222225</v>
      </c>
      <c r="L993" s="12">
        <f t="shared" si="93"/>
        <v>42563.57708333333</v>
      </c>
      <c r="M993" t="b">
        <v>0</v>
      </c>
      <c r="N993">
        <v>7</v>
      </c>
      <c r="O993" t="b">
        <v>0</v>
      </c>
      <c r="P993" t="s">
        <v>8273</v>
      </c>
      <c r="Q993" s="6">
        <f t="shared" si="90"/>
        <v>4.24E-2</v>
      </c>
      <c r="R993" s="8">
        <f t="shared" si="91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8">
        <v>100000</v>
      </c>
      <c r="E994" s="8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2">
        <f t="shared" si="92"/>
        <v>42437.71665509259</v>
      </c>
      <c r="L994" s="12">
        <f t="shared" si="93"/>
        <v>42497.674988425926</v>
      </c>
      <c r="M994" t="b">
        <v>0</v>
      </c>
      <c r="N994">
        <v>4</v>
      </c>
      <c r="O994" t="b">
        <v>0</v>
      </c>
      <c r="P994" t="s">
        <v>8273</v>
      </c>
      <c r="Q994" s="6">
        <f t="shared" si="90"/>
        <v>4.6699999999999997E-3</v>
      </c>
      <c r="R994" s="8">
        <f t="shared" si="91"/>
        <v>116.75</v>
      </c>
      <c r="S994" t="str">
        <f t="shared" si="94"/>
        <v>technology</v>
      </c>
      <c r="T994" t="str">
        <f t="shared" si="95"/>
        <v>wearables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8">
        <v>70000</v>
      </c>
      <c r="E995" s="8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2">
        <f t="shared" si="92"/>
        <v>42652.756574074076</v>
      </c>
      <c r="L995" s="12">
        <f t="shared" si="93"/>
        <v>42685.999999999993</v>
      </c>
      <c r="M995" t="b">
        <v>0</v>
      </c>
      <c r="N995">
        <v>196</v>
      </c>
      <c r="O995" t="b">
        <v>0</v>
      </c>
      <c r="P995" t="s">
        <v>8273</v>
      </c>
      <c r="Q995" s="6">
        <f t="shared" si="90"/>
        <v>0.25087142857142858</v>
      </c>
      <c r="R995" s="8">
        <f t="shared" si="91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8">
        <v>200000</v>
      </c>
      <c r="E996" s="8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2">
        <f t="shared" si="92"/>
        <v>41921.054745370369</v>
      </c>
      <c r="L996" s="12">
        <f t="shared" si="93"/>
        <v>41973.749305555553</v>
      </c>
      <c r="M996" t="b">
        <v>0</v>
      </c>
      <c r="N996">
        <v>11</v>
      </c>
      <c r="O996" t="b">
        <v>0</v>
      </c>
      <c r="P996" t="s">
        <v>8273</v>
      </c>
      <c r="Q996" s="6">
        <f t="shared" si="90"/>
        <v>2.3345000000000001E-2</v>
      </c>
      <c r="R996" s="8">
        <f t="shared" si="91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8">
        <v>10000</v>
      </c>
      <c r="E997" s="8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2">
        <f t="shared" si="92"/>
        <v>41947.732407407406</v>
      </c>
      <c r="L997" s="12">
        <f t="shared" si="93"/>
        <v>41972.458333333336</v>
      </c>
      <c r="M997" t="b">
        <v>0</v>
      </c>
      <c r="N997">
        <v>9</v>
      </c>
      <c r="O997" t="b">
        <v>0</v>
      </c>
      <c r="P997" t="s">
        <v>8273</v>
      </c>
      <c r="Q997" s="6">
        <f t="shared" si="90"/>
        <v>7.2599999999999998E-2</v>
      </c>
      <c r="R997" s="8">
        <f t="shared" si="91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8">
        <v>4000</v>
      </c>
      <c r="E998" s="8">
        <v>65</v>
      </c>
      <c r="F998" s="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2">
        <f t="shared" si="92"/>
        <v>41817.658101851848</v>
      </c>
      <c r="L998" s="12">
        <f t="shared" si="93"/>
        <v>41847.435416666667</v>
      </c>
      <c r="M998" t="b">
        <v>0</v>
      </c>
      <c r="N998">
        <v>5</v>
      </c>
      <c r="O998" t="b">
        <v>0</v>
      </c>
      <c r="P998" t="s">
        <v>8273</v>
      </c>
      <c r="Q998" s="6">
        <f t="shared" si="90"/>
        <v>1.6250000000000001E-2</v>
      </c>
      <c r="R998" s="8">
        <f t="shared" si="91"/>
        <v>13</v>
      </c>
      <c r="S998" t="str">
        <f t="shared" si="94"/>
        <v>technology</v>
      </c>
      <c r="T998" t="str">
        <f t="shared" si="95"/>
        <v>wearables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8">
        <v>5000</v>
      </c>
      <c r="E999" s="8">
        <v>65</v>
      </c>
      <c r="F999" s="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2">
        <f t="shared" si="92"/>
        <v>41940.894641203704</v>
      </c>
      <c r="L999" s="12">
        <f t="shared" si="93"/>
        <v>41970.936307870368</v>
      </c>
      <c r="M999" t="b">
        <v>0</v>
      </c>
      <c r="N999">
        <v>8</v>
      </c>
      <c r="O999" t="b">
        <v>0</v>
      </c>
      <c r="P999" t="s">
        <v>8273</v>
      </c>
      <c r="Q999" s="6">
        <f t="shared" si="90"/>
        <v>1.2999999999999999E-2</v>
      </c>
      <c r="R999" s="8">
        <f t="shared" si="91"/>
        <v>8.125</v>
      </c>
      <c r="S999" t="str">
        <f t="shared" si="94"/>
        <v>technology</v>
      </c>
      <c r="T999" t="str">
        <f t="shared" si="95"/>
        <v>wearables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8">
        <v>60000</v>
      </c>
      <c r="E1000" s="8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2">
        <f t="shared" si="92"/>
        <v>42281.960659722223</v>
      </c>
      <c r="L1000" s="12">
        <f t="shared" si="93"/>
        <v>42327.002326388887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90"/>
        <v>0.58558333333333334</v>
      </c>
      <c r="R1000" s="8">
        <f t="shared" si="91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8">
        <v>150000</v>
      </c>
      <c r="E1001" s="8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2">
        <f t="shared" si="92"/>
        <v>41926.091319444444</v>
      </c>
      <c r="L1001" s="12">
        <f t="shared" si="93"/>
        <v>41956.126388888886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90"/>
        <v>7.7886666666666673E-2</v>
      </c>
      <c r="R1001" s="8">
        <f t="shared" si="91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8">
        <v>894700</v>
      </c>
      <c r="E1002" s="8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2">
        <f t="shared" si="92"/>
        <v>42748.851388888885</v>
      </c>
      <c r="L1002" s="12">
        <f t="shared" si="93"/>
        <v>42808.80972222222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90"/>
        <v>2.2157147647256063E-2</v>
      </c>
      <c r="R1002" s="8">
        <f t="shared" si="91"/>
        <v>3304</v>
      </c>
      <c r="S1002" t="str">
        <f t="shared" si="94"/>
        <v>technology</v>
      </c>
      <c r="T1002" t="str">
        <f t="shared" si="95"/>
        <v>wearables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8">
        <v>5000</v>
      </c>
      <c r="E1003" s="8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2">
        <f t="shared" si="92"/>
        <v>42720.511724537035</v>
      </c>
      <c r="L1003" s="12">
        <f t="shared" si="93"/>
        <v>42765.511724537035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90"/>
        <v>1.04</v>
      </c>
      <c r="R1003" s="8">
        <f t="shared" si="91"/>
        <v>1300</v>
      </c>
      <c r="S1003" t="str">
        <f t="shared" si="94"/>
        <v>technology</v>
      </c>
      <c r="T1003" t="str">
        <f t="shared" si="95"/>
        <v>wearables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8">
        <v>9999</v>
      </c>
      <c r="E1004" s="8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2">
        <f t="shared" si="92"/>
        <v>42325.475856481477</v>
      </c>
      <c r="L1004" s="12">
        <f t="shared" si="93"/>
        <v>42355.040972222218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90"/>
        <v>0.29602960296029601</v>
      </c>
      <c r="R1004" s="8">
        <f t="shared" si="91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8">
        <v>20000</v>
      </c>
      <c r="E1005" s="8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2">
        <f t="shared" si="92"/>
        <v>42780.500706018516</v>
      </c>
      <c r="L1005" s="12">
        <f t="shared" si="93"/>
        <v>42810.459039351852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90"/>
        <v>0.16055</v>
      </c>
      <c r="R1005" s="8">
        <f t="shared" si="91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8">
        <v>25000</v>
      </c>
      <c r="E1006" s="8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2">
        <f t="shared" si="92"/>
        <v>42388.5003125</v>
      </c>
      <c r="L1006" s="12">
        <f t="shared" si="93"/>
        <v>42418.5003125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90"/>
        <v>0.82208000000000003</v>
      </c>
      <c r="R1006" s="8">
        <f t="shared" si="91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8">
        <v>200000</v>
      </c>
      <c r="E1007" s="8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2">
        <f t="shared" si="92"/>
        <v>42276.41646990741</v>
      </c>
      <c r="L1007" s="12">
        <f t="shared" si="93"/>
        <v>42307.41646990741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90"/>
        <v>0.75051000000000001</v>
      </c>
      <c r="R1007" s="8">
        <f t="shared" si="91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8">
        <v>4000</v>
      </c>
      <c r="E1008" s="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2">
        <f t="shared" si="92"/>
        <v>41976.83185185185</v>
      </c>
      <c r="L1008" s="12">
        <f t="shared" si="93"/>
        <v>41985.09097222222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90"/>
        <v>5.8500000000000003E-2</v>
      </c>
      <c r="R1008" s="8">
        <f t="shared" si="91"/>
        <v>29.25</v>
      </c>
      <c r="S1008" t="str">
        <f t="shared" si="94"/>
        <v>technology</v>
      </c>
      <c r="T1008" t="str">
        <f t="shared" si="95"/>
        <v>wearables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8">
        <v>30000</v>
      </c>
      <c r="E1009" s="8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2">
        <f t="shared" si="92"/>
        <v>42676.3752662037</v>
      </c>
      <c r="L1009" s="12">
        <f t="shared" si="93"/>
        <v>42718.416932870365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90"/>
        <v>0.44319999999999998</v>
      </c>
      <c r="R1009" s="8">
        <f t="shared" si="91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8">
        <v>93500</v>
      </c>
      <c r="E1010" s="8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2">
        <f t="shared" si="92"/>
        <v>42702.600868055553</v>
      </c>
      <c r="L1010" s="12">
        <f t="shared" si="93"/>
        <v>42732.600868055553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90"/>
        <v>2.6737967914438501E-3</v>
      </c>
      <c r="R1010" s="8">
        <f t="shared" si="91"/>
        <v>250</v>
      </c>
      <c r="S1010" t="str">
        <f t="shared" si="94"/>
        <v>technology</v>
      </c>
      <c r="T1010" t="str">
        <f t="shared" si="95"/>
        <v>wearables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8">
        <v>50000</v>
      </c>
      <c r="E1011" s="8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2">
        <f t="shared" si="92"/>
        <v>42510.396365740737</v>
      </c>
      <c r="L1011" s="12">
        <f t="shared" si="93"/>
        <v>42540.396365740737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90"/>
        <v>0.1313</v>
      </c>
      <c r="R1011" s="8">
        <f t="shared" si="91"/>
        <v>65</v>
      </c>
      <c r="S1011" t="str">
        <f t="shared" si="94"/>
        <v>technology</v>
      </c>
      <c r="T1011" t="str">
        <f t="shared" si="95"/>
        <v>wearables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8">
        <v>115250</v>
      </c>
      <c r="E1012" s="8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2">
        <f t="shared" si="92"/>
        <v>42561.621087962958</v>
      </c>
      <c r="L1012" s="12">
        <f t="shared" si="93"/>
        <v>42617.915972222218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90"/>
        <v>1.9088937093275488E-3</v>
      </c>
      <c r="R1012" s="8">
        <f t="shared" si="91"/>
        <v>55</v>
      </c>
      <c r="S1012" t="str">
        <f t="shared" si="94"/>
        <v>technology</v>
      </c>
      <c r="T1012" t="str">
        <f t="shared" si="95"/>
        <v>wearables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8">
        <v>20000</v>
      </c>
      <c r="E1013" s="8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2">
        <f t="shared" si="92"/>
        <v>41946.689756944441</v>
      </c>
      <c r="L1013" s="12">
        <f t="shared" si="93"/>
        <v>41991.689756944441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90"/>
        <v>3.7499999999999999E-3</v>
      </c>
      <c r="R1013" s="8">
        <f t="shared" si="91"/>
        <v>75</v>
      </c>
      <c r="S1013" t="str">
        <f t="shared" si="94"/>
        <v>technology</v>
      </c>
      <c r="T1013" t="str">
        <f t="shared" si="95"/>
        <v>wearables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8">
        <v>5000</v>
      </c>
      <c r="E1014" s="8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2">
        <f t="shared" si="92"/>
        <v>42714.232083333329</v>
      </c>
      <c r="L1014" s="12">
        <f t="shared" si="93"/>
        <v>42759.232083333329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90"/>
        <v>215.35021</v>
      </c>
      <c r="R1014" s="8">
        <f t="shared" si="91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8">
        <v>25000</v>
      </c>
      <c r="E1015" s="8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2">
        <f t="shared" si="92"/>
        <v>42339.625648148147</v>
      </c>
      <c r="L1015" s="12">
        <f t="shared" si="93"/>
        <v>42367.624999999993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90"/>
        <v>0.34527999999999998</v>
      </c>
      <c r="R1015" s="8">
        <f t="shared" si="91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8">
        <v>10000</v>
      </c>
      <c r="E1016" s="8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2">
        <f t="shared" si="92"/>
        <v>41954.79415509259</v>
      </c>
      <c r="L1016" s="12">
        <f t="shared" si="93"/>
        <v>42004.79415509259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90"/>
        <v>0.30599999999999999</v>
      </c>
      <c r="R1016" s="8">
        <f t="shared" si="91"/>
        <v>191.25</v>
      </c>
      <c r="S1016" t="str">
        <f t="shared" si="94"/>
        <v>technology</v>
      </c>
      <c r="T1016" t="str">
        <f t="shared" si="95"/>
        <v>wearables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8">
        <v>9000</v>
      </c>
      <c r="E1017" s="8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2">
        <f t="shared" si="92"/>
        <v>42303.670081018521</v>
      </c>
      <c r="L1017" s="12">
        <f t="shared" si="93"/>
        <v>42333.711747685178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90"/>
        <v>2.6666666666666668E-2</v>
      </c>
      <c r="R1017" s="8">
        <f t="shared" si="91"/>
        <v>40</v>
      </c>
      <c r="S1017" t="str">
        <f t="shared" si="94"/>
        <v>technology</v>
      </c>
      <c r="T1017" t="str">
        <f t="shared" si="95"/>
        <v>wearables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8">
        <v>100000</v>
      </c>
      <c r="E1018" s="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2">
        <f t="shared" si="92"/>
        <v>42421.898796296293</v>
      </c>
      <c r="L1018" s="12">
        <f t="shared" si="93"/>
        <v>42466.857129629629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90"/>
        <v>2.8420000000000001E-2</v>
      </c>
      <c r="R1018" s="8">
        <f t="shared" si="91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8">
        <v>250000</v>
      </c>
      <c r="E1019" s="8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2">
        <f t="shared" si="92"/>
        <v>42289.466840277775</v>
      </c>
      <c r="L1019" s="12">
        <f t="shared" si="93"/>
        <v>42329.508506944439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90"/>
        <v>0.22878799999999999</v>
      </c>
      <c r="R1019" s="8">
        <f t="shared" si="91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8">
        <v>20000</v>
      </c>
      <c r="E1020" s="8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2">
        <f t="shared" si="92"/>
        <v>42535.283946759257</v>
      </c>
      <c r="L1020" s="12">
        <f t="shared" si="93"/>
        <v>42565.283946759257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90"/>
        <v>3.1050000000000001E-2</v>
      </c>
      <c r="R1020" s="8">
        <f t="shared" si="91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8">
        <v>45000</v>
      </c>
      <c r="E1021" s="8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2">
        <f t="shared" si="92"/>
        <v>42009.765613425923</v>
      </c>
      <c r="L1021" s="12">
        <f t="shared" si="93"/>
        <v>42039.765613425923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90"/>
        <v>0.47333333333333333</v>
      </c>
      <c r="R1021" s="8">
        <f t="shared" si="91"/>
        <v>53.25</v>
      </c>
      <c r="S1021" t="str">
        <f t="shared" si="94"/>
        <v>technology</v>
      </c>
      <c r="T1021" t="str">
        <f t="shared" si="95"/>
        <v>wearables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8">
        <v>1550</v>
      </c>
      <c r="E1022" s="8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2">
        <f t="shared" si="92"/>
        <v>42126.861215277771</v>
      </c>
      <c r="L1022" s="12">
        <f t="shared" si="93"/>
        <v>42156.824305555558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90"/>
        <v>2.0554838709677421</v>
      </c>
      <c r="R1022" s="8">
        <f t="shared" si="91"/>
        <v>106.2</v>
      </c>
      <c r="S1022" t="str">
        <f t="shared" si="94"/>
        <v>music</v>
      </c>
      <c r="T1022" t="str">
        <f t="shared" si="95"/>
        <v>electronic music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8">
        <v>3000</v>
      </c>
      <c r="E1023" s="8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2">
        <f t="shared" si="92"/>
        <v>42271.043645833335</v>
      </c>
      <c r="L1023" s="12">
        <f t="shared" si="93"/>
        <v>42293.958333333336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90"/>
        <v>3.5180366666666667</v>
      </c>
      <c r="R1023" s="8">
        <f t="shared" si="91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8">
        <v>2000</v>
      </c>
      <c r="E1024" s="8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2">
        <f t="shared" si="92"/>
        <v>42111.438391203701</v>
      </c>
      <c r="L1024" s="12">
        <f t="shared" si="93"/>
        <v>42141.438391203701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90"/>
        <v>1.149</v>
      </c>
      <c r="R1024" s="8">
        <f t="shared" si="91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8">
        <v>2000</v>
      </c>
      <c r="E1025" s="8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2">
        <f t="shared" si="92"/>
        <v>42145.711354166669</v>
      </c>
      <c r="L1025" s="12">
        <f t="shared" si="93"/>
        <v>42175.711354166669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90"/>
        <v>2.3715000000000002</v>
      </c>
      <c r="R1025" s="8">
        <f t="shared" si="91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8">
        <v>20000</v>
      </c>
      <c r="E1026" s="8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2">
        <f t="shared" si="92"/>
        <v>42370.372256944444</v>
      </c>
      <c r="L1026" s="12">
        <f t="shared" si="93"/>
        <v>42400.372256944444</v>
      </c>
      <c r="M1026" t="b">
        <v>1</v>
      </c>
      <c r="N1026">
        <v>61</v>
      </c>
      <c r="O1026" t="b">
        <v>1</v>
      </c>
      <c r="P1026" t="s">
        <v>8280</v>
      </c>
      <c r="Q1026" s="6">
        <f t="shared" ref="Q1026:Q1089" si="96">E1026/D1026</f>
        <v>1.1863774999999999</v>
      </c>
      <c r="R1026" s="8">
        <f t="shared" ref="R1026:R1089" si="97">IF(E1026=0,"-",E1026/N1026)</f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8">
        <v>70000</v>
      </c>
      <c r="E1027" s="8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2">
        <f t="shared" ref="K1027:K1090" si="98">(J1027/86400)+25569+(-5/24)</f>
        <v>42049.625428240739</v>
      </c>
      <c r="L1027" s="12">
        <f t="shared" ref="L1027:L1090" si="99">(I1027/86400)+25569+(-5/24)</f>
        <v>42079.583761574067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si="96"/>
        <v>1.099283142857143</v>
      </c>
      <c r="R1027" s="8">
        <f t="shared" si="97"/>
        <v>71.848571428571432</v>
      </c>
      <c r="S1027" t="str">
        <f t="shared" ref="S1027:S1090" si="100">LEFT($P1027, SEARCH("/",$P1027,1)-1)</f>
        <v>music</v>
      </c>
      <c r="T1027" t="str">
        <f t="shared" ref="T1027:T1090" si="101">RIGHT($P1027,LEN($P1027) - SEARCH("/", $P1027, 1))</f>
        <v>electronic music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8">
        <v>7000</v>
      </c>
      <c r="E1028" s="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2">
        <f t="shared" si="98"/>
        <v>42426.199259259258</v>
      </c>
      <c r="L1028" s="12">
        <f t="shared" si="99"/>
        <v>42460.157592592594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96"/>
        <v>1.0000828571428571</v>
      </c>
      <c r="R1028" s="8">
        <f t="shared" si="97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8">
        <v>7501</v>
      </c>
      <c r="E1029" s="8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2">
        <f t="shared" si="98"/>
        <v>41904.825775462959</v>
      </c>
      <c r="L1029" s="12">
        <f t="shared" si="99"/>
        <v>41934.825775462959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96"/>
        <v>1.0309292094387414</v>
      </c>
      <c r="R1029" s="8">
        <f t="shared" si="97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8">
        <v>10000</v>
      </c>
      <c r="E1030" s="8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2">
        <f t="shared" si="98"/>
        <v>42755.419039351851</v>
      </c>
      <c r="L1030" s="12">
        <f t="shared" si="99"/>
        <v>42800.624999999993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96"/>
        <v>1.1727000000000001</v>
      </c>
      <c r="R1030" s="8">
        <f t="shared" si="97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8">
        <v>10000</v>
      </c>
      <c r="E1031" s="8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2">
        <f t="shared" si="98"/>
        <v>42044.503553240742</v>
      </c>
      <c r="L1031" s="12">
        <f t="shared" si="99"/>
        <v>42098.707638888889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96"/>
        <v>1.1175999999999999</v>
      </c>
      <c r="R1031" s="8">
        <f t="shared" si="97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8">
        <v>2000</v>
      </c>
      <c r="E1032" s="8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2">
        <f t="shared" si="98"/>
        <v>42611.274872685179</v>
      </c>
      <c r="L1032" s="12">
        <f t="shared" si="99"/>
        <v>42625.274872685179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96"/>
        <v>3.4209999999999998</v>
      </c>
      <c r="R1032" s="8">
        <f t="shared" si="97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8">
        <v>10000</v>
      </c>
      <c r="E1033" s="8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2">
        <f t="shared" si="98"/>
        <v>42324.555671296293</v>
      </c>
      <c r="L1033" s="12">
        <f t="shared" si="99"/>
        <v>42354.555671296293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96"/>
        <v>1.0740000000000001</v>
      </c>
      <c r="R1033" s="8">
        <f t="shared" si="97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8">
        <v>5400</v>
      </c>
      <c r="E1034" s="8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2">
        <f t="shared" si="98"/>
        <v>42514.458622685182</v>
      </c>
      <c r="L1034" s="12">
        <f t="shared" si="99"/>
        <v>42544.458622685182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96"/>
        <v>1.0849703703703704</v>
      </c>
      <c r="R1034" s="8">
        <f t="shared" si="97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8">
        <v>1328</v>
      </c>
      <c r="E1035" s="8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2">
        <f t="shared" si="98"/>
        <v>42688.52407407407</v>
      </c>
      <c r="L1035" s="12">
        <f t="shared" si="99"/>
        <v>42716.52407407407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96"/>
        <v>1.0286144578313252</v>
      </c>
      <c r="R1035" s="8">
        <f t="shared" si="97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8">
        <v>5000</v>
      </c>
      <c r="E1036" s="8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2">
        <f t="shared" si="98"/>
        <v>42554.958379629628</v>
      </c>
      <c r="L1036" s="12">
        <f t="shared" si="99"/>
        <v>42586.957638888889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96"/>
        <v>1.3000180000000001</v>
      </c>
      <c r="R1036" s="8">
        <f t="shared" si="97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8">
        <v>4600</v>
      </c>
      <c r="E1037" s="8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2">
        <f t="shared" si="98"/>
        <v>42016.43310185185</v>
      </c>
      <c r="L1037" s="12">
        <f t="shared" si="99"/>
        <v>42046.43310185185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96"/>
        <v>1.0765217391304347</v>
      </c>
      <c r="R1037" s="8">
        <f t="shared" si="97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8">
        <v>4500</v>
      </c>
      <c r="E1038" s="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2">
        <f t="shared" si="98"/>
        <v>41249.240624999999</v>
      </c>
      <c r="L1038" s="12">
        <f t="shared" si="99"/>
        <v>41281.125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96"/>
        <v>1.1236044444444444</v>
      </c>
      <c r="R1038" s="8">
        <f t="shared" si="97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8">
        <v>1000</v>
      </c>
      <c r="E1039" s="8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2">
        <f t="shared" si="98"/>
        <v>42119.61414351852</v>
      </c>
      <c r="L1039" s="12">
        <f t="shared" si="99"/>
        <v>42141.999999999993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96"/>
        <v>1.0209999999999999</v>
      </c>
      <c r="R1039" s="8">
        <f t="shared" si="97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8">
        <v>1500</v>
      </c>
      <c r="E1040" s="8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2">
        <f t="shared" si="98"/>
        <v>42418.023414351854</v>
      </c>
      <c r="L1040" s="12">
        <f t="shared" si="99"/>
        <v>42447.981747685182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96"/>
        <v>1.4533333333333334</v>
      </c>
      <c r="R1040" s="8">
        <f t="shared" si="97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8">
        <v>500</v>
      </c>
      <c r="E1041" s="8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2">
        <f t="shared" si="98"/>
        <v>42691.900995370372</v>
      </c>
      <c r="L1041" s="12">
        <f t="shared" si="99"/>
        <v>42717.124305555553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96"/>
        <v>1.282</v>
      </c>
      <c r="R1041" s="8">
        <f t="shared" si="97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8">
        <v>85000</v>
      </c>
      <c r="E1042" s="8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2">
        <f t="shared" si="98"/>
        <v>42579.500104166662</v>
      </c>
      <c r="L1042" s="12">
        <f t="shared" si="99"/>
        <v>42609.500104166662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96"/>
        <v>2.9411764705882353E-3</v>
      </c>
      <c r="R1042" s="8">
        <f t="shared" si="97"/>
        <v>250</v>
      </c>
      <c r="S1042" t="str">
        <f t="shared" si="100"/>
        <v>journalism</v>
      </c>
      <c r="T1042" t="str">
        <f t="shared" si="101"/>
        <v>audio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8">
        <v>50</v>
      </c>
      <c r="E1043" s="8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2">
        <f t="shared" si="98"/>
        <v>41830.851759259254</v>
      </c>
      <c r="L1043" s="12">
        <f t="shared" si="99"/>
        <v>41850.851759259254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96"/>
        <v>0</v>
      </c>
      <c r="R1043" s="8" t="str">
        <f t="shared" si="97"/>
        <v>-</v>
      </c>
      <c r="S1043" t="str">
        <f t="shared" si="100"/>
        <v>journalism</v>
      </c>
      <c r="T1043" t="str">
        <f t="shared" si="101"/>
        <v>audio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8">
        <v>650</v>
      </c>
      <c r="E1044" s="8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2">
        <f t="shared" si="98"/>
        <v>41851.487824074073</v>
      </c>
      <c r="L1044" s="12">
        <f t="shared" si="99"/>
        <v>41894.208333333328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96"/>
        <v>1.5384615384615385E-2</v>
      </c>
      <c r="R1044" s="8">
        <f t="shared" si="97"/>
        <v>10</v>
      </c>
      <c r="S1044" t="str">
        <f t="shared" si="100"/>
        <v>journalism</v>
      </c>
      <c r="T1044" t="str">
        <f t="shared" si="101"/>
        <v>audio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8">
        <v>100000</v>
      </c>
      <c r="E1045" s="8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2">
        <f t="shared" si="98"/>
        <v>42114.044618055552</v>
      </c>
      <c r="L1045" s="12">
        <f t="shared" si="99"/>
        <v>42144.044618055552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96"/>
        <v>8.5370000000000001E-2</v>
      </c>
      <c r="R1045" s="8">
        <f t="shared" si="97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8">
        <v>7000</v>
      </c>
      <c r="E1046" s="8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2">
        <f t="shared" si="98"/>
        <v>42011.717604166661</v>
      </c>
      <c r="L1046" s="12">
        <f t="shared" si="99"/>
        <v>42068.643749999996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96"/>
        <v>8.571428571428571E-4</v>
      </c>
      <c r="R1046" s="8">
        <f t="shared" si="97"/>
        <v>3</v>
      </c>
      <c r="S1046" t="str">
        <f t="shared" si="100"/>
        <v>journalism</v>
      </c>
      <c r="T1046" t="str">
        <f t="shared" si="101"/>
        <v>audio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8">
        <v>10000</v>
      </c>
      <c r="E1047" s="8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2">
        <f t="shared" si="98"/>
        <v>41844.666087962956</v>
      </c>
      <c r="L1047" s="12">
        <f t="shared" si="99"/>
        <v>41874.666087962956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96"/>
        <v>2.6599999999999999E-2</v>
      </c>
      <c r="R1047" s="8">
        <f t="shared" si="97"/>
        <v>33.25</v>
      </c>
      <c r="S1047" t="str">
        <f t="shared" si="100"/>
        <v>journalism</v>
      </c>
      <c r="T1047" t="str">
        <f t="shared" si="101"/>
        <v>audio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8">
        <v>3000</v>
      </c>
      <c r="E1048" s="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2">
        <f t="shared" si="98"/>
        <v>42319.643055555549</v>
      </c>
      <c r="L1048" s="12">
        <f t="shared" si="99"/>
        <v>42364.643055555549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96"/>
        <v>0</v>
      </c>
      <c r="R1048" s="8" t="str">
        <f t="shared" si="97"/>
        <v>-</v>
      </c>
      <c r="S1048" t="str">
        <f t="shared" si="100"/>
        <v>journalism</v>
      </c>
      <c r="T1048" t="str">
        <f t="shared" si="101"/>
        <v>audio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8">
        <v>2000</v>
      </c>
      <c r="E1049" s="8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2">
        <f t="shared" si="98"/>
        <v>41918.610127314816</v>
      </c>
      <c r="L1049" s="12">
        <f t="shared" si="99"/>
        <v>41948.65179398148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96"/>
        <v>5.0000000000000001E-4</v>
      </c>
      <c r="R1049" s="8">
        <f t="shared" si="97"/>
        <v>1</v>
      </c>
      <c r="S1049" t="str">
        <f t="shared" si="100"/>
        <v>journalism</v>
      </c>
      <c r="T1049" t="str">
        <f t="shared" si="101"/>
        <v>audio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8">
        <v>15000</v>
      </c>
      <c r="E1050" s="8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2">
        <f t="shared" si="98"/>
        <v>42597.844780092586</v>
      </c>
      <c r="L1050" s="12">
        <f t="shared" si="99"/>
        <v>42637.844780092586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96"/>
        <v>1.4133333333333333E-2</v>
      </c>
      <c r="R1050" s="8">
        <f t="shared" si="97"/>
        <v>53</v>
      </c>
      <c r="S1050" t="str">
        <f t="shared" si="100"/>
        <v>journalism</v>
      </c>
      <c r="T1050" t="str">
        <f t="shared" si="101"/>
        <v>audio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8">
        <v>12000</v>
      </c>
      <c r="E1051" s="8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2">
        <f t="shared" si="98"/>
        <v>42382.222743055558</v>
      </c>
      <c r="L1051" s="12">
        <f t="shared" si="99"/>
        <v>42412.222743055558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96"/>
        <v>0</v>
      </c>
      <c r="R1051" s="8" t="str">
        <f t="shared" si="97"/>
        <v>-</v>
      </c>
      <c r="S1051" t="str">
        <f t="shared" si="100"/>
        <v>journalism</v>
      </c>
      <c r="T1051" t="str">
        <f t="shared" si="101"/>
        <v>audio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8">
        <v>2500</v>
      </c>
      <c r="E1052" s="8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2">
        <f t="shared" si="98"/>
        <v>42231.588854166665</v>
      </c>
      <c r="L1052" s="12">
        <f t="shared" si="99"/>
        <v>42261.588854166665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96"/>
        <v>0</v>
      </c>
      <c r="R1052" s="8" t="str">
        <f t="shared" si="97"/>
        <v>-</v>
      </c>
      <c r="S1052" t="str">
        <f t="shared" si="100"/>
        <v>journalism</v>
      </c>
      <c r="T1052" t="str">
        <f t="shared" si="101"/>
        <v>audio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8">
        <v>500</v>
      </c>
      <c r="E1053" s="8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2">
        <f t="shared" si="98"/>
        <v>41849.805844907409</v>
      </c>
      <c r="L1053" s="12">
        <f t="shared" si="99"/>
        <v>41877.805844907409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96"/>
        <v>0</v>
      </c>
      <c r="R1053" s="8" t="str">
        <f t="shared" si="97"/>
        <v>-</v>
      </c>
      <c r="S1053" t="str">
        <f t="shared" si="100"/>
        <v>journalism</v>
      </c>
      <c r="T1053" t="str">
        <f t="shared" si="101"/>
        <v>audio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8">
        <v>4336</v>
      </c>
      <c r="E1054" s="8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2">
        <f t="shared" si="98"/>
        <v>42483.589062499996</v>
      </c>
      <c r="L1054" s="12">
        <f t="shared" si="99"/>
        <v>42527.631249999999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96"/>
        <v>0</v>
      </c>
      <c r="R1054" s="8" t="str">
        <f t="shared" si="97"/>
        <v>-</v>
      </c>
      <c r="S1054" t="str">
        <f t="shared" si="100"/>
        <v>journalism</v>
      </c>
      <c r="T1054" t="str">
        <f t="shared" si="101"/>
        <v>audio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8">
        <v>1500</v>
      </c>
      <c r="E1055" s="8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2">
        <f t="shared" si="98"/>
        <v>42774.964490740742</v>
      </c>
      <c r="L1055" s="12">
        <f t="shared" si="99"/>
        <v>42799.964490740742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96"/>
        <v>0.01</v>
      </c>
      <c r="R1055" s="8">
        <f t="shared" si="97"/>
        <v>15</v>
      </c>
      <c r="S1055" t="str">
        <f t="shared" si="100"/>
        <v>journalism</v>
      </c>
      <c r="T1055" t="str">
        <f t="shared" si="101"/>
        <v>audio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8">
        <v>2500</v>
      </c>
      <c r="E1056" s="8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2">
        <f t="shared" si="98"/>
        <v>41831.643506944441</v>
      </c>
      <c r="L1056" s="12">
        <f t="shared" si="99"/>
        <v>41861.708333333328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96"/>
        <v>0</v>
      </c>
      <c r="R1056" s="8" t="str">
        <f t="shared" si="97"/>
        <v>-</v>
      </c>
      <c r="S1056" t="str">
        <f t="shared" si="100"/>
        <v>journalism</v>
      </c>
      <c r="T1056" t="str">
        <f t="shared" si="101"/>
        <v>audio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8">
        <v>3500</v>
      </c>
      <c r="E1057" s="8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2">
        <f t="shared" si="98"/>
        <v>42406.784085648142</v>
      </c>
      <c r="L1057" s="12">
        <f t="shared" si="99"/>
        <v>42436.784085648142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96"/>
        <v>0</v>
      </c>
      <c r="R1057" s="8" t="str">
        <f t="shared" si="97"/>
        <v>-</v>
      </c>
      <c r="S1057" t="str">
        <f t="shared" si="100"/>
        <v>journalism</v>
      </c>
      <c r="T1057" t="str">
        <f t="shared" si="101"/>
        <v>audio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8">
        <v>10000</v>
      </c>
      <c r="E1058" s="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2">
        <f t="shared" si="98"/>
        <v>42058.511307870365</v>
      </c>
      <c r="L1058" s="12">
        <f t="shared" si="99"/>
        <v>42118.469641203701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96"/>
        <v>0</v>
      </c>
      <c r="R1058" s="8" t="str">
        <f t="shared" si="97"/>
        <v>-</v>
      </c>
      <c r="S1058" t="str">
        <f t="shared" si="100"/>
        <v>journalism</v>
      </c>
      <c r="T1058" t="str">
        <f t="shared" si="101"/>
        <v>audio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8">
        <v>10000</v>
      </c>
      <c r="E1059" s="8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2">
        <f t="shared" si="98"/>
        <v>42678.662997685184</v>
      </c>
      <c r="L1059" s="12">
        <f t="shared" si="99"/>
        <v>42708.704664351848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96"/>
        <v>0</v>
      </c>
      <c r="R1059" s="8" t="str">
        <f t="shared" si="97"/>
        <v>-</v>
      </c>
      <c r="S1059" t="str">
        <f t="shared" si="100"/>
        <v>journalism</v>
      </c>
      <c r="T1059" t="str">
        <f t="shared" si="101"/>
        <v>audio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8">
        <v>40000</v>
      </c>
      <c r="E1060" s="8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2">
        <f t="shared" si="98"/>
        <v>42047.692627314813</v>
      </c>
      <c r="L1060" s="12">
        <f t="shared" si="99"/>
        <v>42088.791666666664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96"/>
        <v>0</v>
      </c>
      <c r="R1060" s="8" t="str">
        <f t="shared" si="97"/>
        <v>-</v>
      </c>
      <c r="S1060" t="str">
        <f t="shared" si="100"/>
        <v>journalism</v>
      </c>
      <c r="T1060" t="str">
        <f t="shared" si="101"/>
        <v>audio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8">
        <v>1100</v>
      </c>
      <c r="E1061" s="8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2">
        <f t="shared" si="98"/>
        <v>42046.581666666665</v>
      </c>
      <c r="L1061" s="12">
        <f t="shared" si="99"/>
        <v>42076.54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96"/>
        <v>0</v>
      </c>
      <c r="R1061" s="8" t="str">
        <f t="shared" si="97"/>
        <v>-</v>
      </c>
      <c r="S1061" t="str">
        <f t="shared" si="100"/>
        <v>journalism</v>
      </c>
      <c r="T1061" t="str">
        <f t="shared" si="101"/>
        <v>audio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8">
        <v>5000</v>
      </c>
      <c r="E1062" s="8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2">
        <f t="shared" si="98"/>
        <v>42079.704780092587</v>
      </c>
      <c r="L1062" s="12">
        <f t="shared" si="99"/>
        <v>42109.704780092587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96"/>
        <v>0.01</v>
      </c>
      <c r="R1062" s="8">
        <f t="shared" si="97"/>
        <v>50</v>
      </c>
      <c r="S1062" t="str">
        <f t="shared" si="100"/>
        <v>journalism</v>
      </c>
      <c r="T1062" t="str">
        <f t="shared" si="101"/>
        <v>audio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8">
        <v>4000</v>
      </c>
      <c r="E1063" s="8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2">
        <f t="shared" si="98"/>
        <v>42432.068379629629</v>
      </c>
      <c r="L1063" s="12">
        <f t="shared" si="99"/>
        <v>42491.833333333336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96"/>
        <v>0</v>
      </c>
      <c r="R1063" s="8" t="str">
        <f t="shared" si="97"/>
        <v>-</v>
      </c>
      <c r="S1063" t="str">
        <f t="shared" si="100"/>
        <v>journalism</v>
      </c>
      <c r="T1063" t="str">
        <f t="shared" si="101"/>
        <v>audio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8">
        <v>199</v>
      </c>
      <c r="E1064" s="8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2">
        <f t="shared" si="98"/>
        <v>42556.598854166667</v>
      </c>
      <c r="L1064" s="12">
        <f t="shared" si="99"/>
        <v>42563.598854166667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96"/>
        <v>0.95477386934673369</v>
      </c>
      <c r="R1064" s="8">
        <f t="shared" si="97"/>
        <v>47.5</v>
      </c>
      <c r="S1064" t="str">
        <f t="shared" si="100"/>
        <v>journalism</v>
      </c>
      <c r="T1064" t="str">
        <f t="shared" si="101"/>
        <v>audio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8">
        <v>1000</v>
      </c>
      <c r="E1065" s="8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2">
        <f t="shared" si="98"/>
        <v>42582.822476851848</v>
      </c>
      <c r="L1065" s="12">
        <f t="shared" si="99"/>
        <v>42612.822476851848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96"/>
        <v>0</v>
      </c>
      <c r="R1065" s="8" t="str">
        <f t="shared" si="97"/>
        <v>-</v>
      </c>
      <c r="S1065" t="str">
        <f t="shared" si="100"/>
        <v>journalism</v>
      </c>
      <c r="T1065" t="str">
        <f t="shared" si="101"/>
        <v>audio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8">
        <v>90000</v>
      </c>
      <c r="E1066" s="8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2">
        <f t="shared" si="98"/>
        <v>41417.019710648143</v>
      </c>
      <c r="L1066" s="12">
        <f t="shared" si="99"/>
        <v>41462.019710648143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96"/>
        <v>8.9744444444444446E-2</v>
      </c>
      <c r="R1066" s="8">
        <f t="shared" si="97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8">
        <v>3000</v>
      </c>
      <c r="E1067" s="8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2">
        <f t="shared" si="98"/>
        <v>41661.172708333332</v>
      </c>
      <c r="L1067" s="12">
        <f t="shared" si="99"/>
        <v>41689.172708333332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96"/>
        <v>2.7E-2</v>
      </c>
      <c r="R1067" s="8">
        <f t="shared" si="97"/>
        <v>16.2</v>
      </c>
      <c r="S1067" t="str">
        <f t="shared" si="100"/>
        <v>games</v>
      </c>
      <c r="T1067" t="str">
        <f t="shared" si="101"/>
        <v>video games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8">
        <v>150000</v>
      </c>
      <c r="E1068" s="8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2">
        <f t="shared" si="98"/>
        <v>41445.754421296289</v>
      </c>
      <c r="L1068" s="12">
        <f t="shared" si="99"/>
        <v>41490.754421296289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96"/>
        <v>3.3673333333333333E-2</v>
      </c>
      <c r="R1068" s="8">
        <f t="shared" si="97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8">
        <v>500</v>
      </c>
      <c r="E1069" s="8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2">
        <f t="shared" si="98"/>
        <v>41599.647349537037</v>
      </c>
      <c r="L1069" s="12">
        <f t="shared" si="99"/>
        <v>41629.647349537037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96"/>
        <v>0.26</v>
      </c>
      <c r="R1069" s="8">
        <f t="shared" si="97"/>
        <v>13</v>
      </c>
      <c r="S1069" t="str">
        <f t="shared" si="100"/>
        <v>games</v>
      </c>
      <c r="T1069" t="str">
        <f t="shared" si="101"/>
        <v>video games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8">
        <v>30000</v>
      </c>
      <c r="E1070" s="8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2">
        <f t="shared" si="98"/>
        <v>42440.162777777776</v>
      </c>
      <c r="L1070" s="12">
        <f t="shared" si="99"/>
        <v>42470.121111111112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96"/>
        <v>1.5E-3</v>
      </c>
      <c r="R1070" s="8">
        <f t="shared" si="97"/>
        <v>11.25</v>
      </c>
      <c r="S1070" t="str">
        <f t="shared" si="100"/>
        <v>games</v>
      </c>
      <c r="T1070" t="str">
        <f t="shared" si="101"/>
        <v>video games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8">
        <v>2200</v>
      </c>
      <c r="E1071" s="8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2">
        <f t="shared" si="98"/>
        <v>41572.021516203698</v>
      </c>
      <c r="L1071" s="12">
        <f t="shared" si="99"/>
        <v>41604.06318287037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96"/>
        <v>0.38636363636363635</v>
      </c>
      <c r="R1071" s="8">
        <f t="shared" si="97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8">
        <v>10000</v>
      </c>
      <c r="E1072" s="8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2">
        <f t="shared" si="98"/>
        <v>41162.803495370368</v>
      </c>
      <c r="L1072" s="12">
        <f t="shared" si="99"/>
        <v>41182.803495370368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96"/>
        <v>7.0000000000000001E-3</v>
      </c>
      <c r="R1072" s="8">
        <f t="shared" si="97"/>
        <v>35</v>
      </c>
      <c r="S1072" t="str">
        <f t="shared" si="100"/>
        <v>games</v>
      </c>
      <c r="T1072" t="str">
        <f t="shared" si="101"/>
        <v>video games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8">
        <v>100</v>
      </c>
      <c r="E1073" s="8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2">
        <f t="shared" si="98"/>
        <v>42295.545057870368</v>
      </c>
      <c r="L1073" s="12">
        <f t="shared" si="99"/>
        <v>42325.586724537039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96"/>
        <v>0</v>
      </c>
      <c r="R1073" s="8" t="str">
        <f t="shared" si="97"/>
        <v>-</v>
      </c>
      <c r="S1073" t="str">
        <f t="shared" si="100"/>
        <v>games</v>
      </c>
      <c r="T1073" t="str">
        <f t="shared" si="101"/>
        <v>video games</v>
      </c>
    </row>
    <row r="1074" spans="1:20" ht="58" hidden="1" x14ac:dyDescent="0.35">
      <c r="A1074">
        <v>1072</v>
      </c>
      <c r="B1074" s="3" t="s">
        <v>1073</v>
      </c>
      <c r="C1074" s="3" t="s">
        <v>5182</v>
      </c>
      <c r="D1074" s="8">
        <v>75000</v>
      </c>
      <c r="E1074" s="8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2">
        <f t="shared" si="98"/>
        <v>41645.623807870368</v>
      </c>
      <c r="L1074" s="12">
        <f t="shared" si="99"/>
        <v>41675.623807870368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96"/>
        <v>6.8000000000000005E-4</v>
      </c>
      <c r="R1074" s="8">
        <f t="shared" si="97"/>
        <v>12.75</v>
      </c>
      <c r="S1074" t="str">
        <f t="shared" si="100"/>
        <v>games</v>
      </c>
      <c r="T1074" t="str">
        <f t="shared" si="101"/>
        <v>video games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8">
        <v>750</v>
      </c>
      <c r="E1075" s="8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2">
        <f t="shared" si="98"/>
        <v>40802.756261574068</v>
      </c>
      <c r="L1075" s="12">
        <f t="shared" si="99"/>
        <v>40832.756261574068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96"/>
        <v>1.3333333333333334E-2</v>
      </c>
      <c r="R1075" s="8">
        <f t="shared" si="97"/>
        <v>10</v>
      </c>
      <c r="S1075" t="str">
        <f t="shared" si="100"/>
        <v>games</v>
      </c>
      <c r="T1075" t="str">
        <f t="shared" si="101"/>
        <v>video games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8">
        <v>54000</v>
      </c>
      <c r="E1076" s="8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2">
        <f t="shared" si="98"/>
        <v>41612.964641203704</v>
      </c>
      <c r="L1076" s="12">
        <f t="shared" si="99"/>
        <v>41642.964641203704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96"/>
        <v>6.3092592592592589E-2</v>
      </c>
      <c r="R1076" s="8">
        <f t="shared" si="97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8">
        <v>1000</v>
      </c>
      <c r="E1077" s="8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2">
        <f t="shared" si="98"/>
        <v>41005.695787037032</v>
      </c>
      <c r="L1077" s="12">
        <f t="shared" si="99"/>
        <v>41035.695787037032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96"/>
        <v>4.4999999999999998E-2</v>
      </c>
      <c r="R1077" s="8">
        <f t="shared" si="97"/>
        <v>15</v>
      </c>
      <c r="S1077" t="str">
        <f t="shared" si="100"/>
        <v>games</v>
      </c>
      <c r="T1077" t="str">
        <f t="shared" si="101"/>
        <v>video games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8">
        <v>75000</v>
      </c>
      <c r="E1078" s="8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2">
        <f t="shared" si="98"/>
        <v>41838.169560185182</v>
      </c>
      <c r="L1078" s="12">
        <f t="shared" si="99"/>
        <v>41893.169560185182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96"/>
        <v>0.62765333333333329</v>
      </c>
      <c r="R1078" s="8">
        <f t="shared" si="97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8">
        <v>25000</v>
      </c>
      <c r="E1079" s="8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2">
        <f t="shared" si="98"/>
        <v>42352.958460648144</v>
      </c>
      <c r="L1079" s="12">
        <f t="shared" si="99"/>
        <v>42382.958460648144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96"/>
        <v>0.29376000000000002</v>
      </c>
      <c r="R1079" s="8">
        <f t="shared" si="97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8">
        <v>600</v>
      </c>
      <c r="E1080" s="8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2">
        <f t="shared" si="98"/>
        <v>40700.987511574072</v>
      </c>
      <c r="L1080" s="12">
        <f t="shared" si="99"/>
        <v>40745.987511574072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96"/>
        <v>7.4999999999999997E-2</v>
      </c>
      <c r="R1080" s="8">
        <f t="shared" si="97"/>
        <v>9</v>
      </c>
      <c r="S1080" t="str">
        <f t="shared" si="100"/>
        <v>games</v>
      </c>
      <c r="T1080" t="str">
        <f t="shared" si="101"/>
        <v>video games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8">
        <v>26000</v>
      </c>
      <c r="E1081" s="8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2">
        <f t="shared" si="98"/>
        <v>42479.358055555553</v>
      </c>
      <c r="L1081" s="12">
        <f t="shared" si="99"/>
        <v>42504.358055555553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96"/>
        <v>2.6076923076923077E-2</v>
      </c>
      <c r="R1081" s="8">
        <f t="shared" si="97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8">
        <v>20000</v>
      </c>
      <c r="E1082" s="8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2">
        <f t="shared" si="98"/>
        <v>41739.929780092592</v>
      </c>
      <c r="L1082" s="12">
        <f t="shared" si="99"/>
        <v>41769.929780092592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96"/>
        <v>9.1050000000000006E-2</v>
      </c>
      <c r="R1082" s="8">
        <f t="shared" si="97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8">
        <v>68000</v>
      </c>
      <c r="E1083" s="8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2">
        <f t="shared" si="98"/>
        <v>42002.718657407408</v>
      </c>
      <c r="L1083" s="12">
        <f t="shared" si="99"/>
        <v>42032.718657407408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96"/>
        <v>1.7647058823529413E-4</v>
      </c>
      <c r="R1083" s="8">
        <f t="shared" si="97"/>
        <v>3</v>
      </c>
      <c r="S1083" t="str">
        <f t="shared" si="100"/>
        <v>games</v>
      </c>
      <c r="T1083" t="str">
        <f t="shared" si="101"/>
        <v>video games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8">
        <v>10000</v>
      </c>
      <c r="E1084" s="8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2">
        <f t="shared" si="98"/>
        <v>41101.697777777772</v>
      </c>
      <c r="L1084" s="12">
        <f t="shared" si="99"/>
        <v>41131.697777777772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96"/>
        <v>5.5999999999999999E-3</v>
      </c>
      <c r="R1084" s="8">
        <f t="shared" si="97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8">
        <v>50000</v>
      </c>
      <c r="E1085" s="8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2">
        <f t="shared" si="98"/>
        <v>41793.451192129629</v>
      </c>
      <c r="L1085" s="12">
        <f t="shared" si="99"/>
        <v>41853.451192129629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96"/>
        <v>8.2000000000000007E-3</v>
      </c>
      <c r="R1085" s="8">
        <f t="shared" si="97"/>
        <v>410</v>
      </c>
      <c r="S1085" t="str">
        <f t="shared" si="100"/>
        <v>games</v>
      </c>
      <c r="T1085" t="str">
        <f t="shared" si="101"/>
        <v>video games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8">
        <v>550</v>
      </c>
      <c r="E1086" s="8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2">
        <f t="shared" si="98"/>
        <v>41829.703749999993</v>
      </c>
      <c r="L1086" s="12">
        <f t="shared" si="99"/>
        <v>41859.703749999993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96"/>
        <v>0</v>
      </c>
      <c r="R1086" s="8" t="str">
        <f t="shared" si="97"/>
        <v>-</v>
      </c>
      <c r="S1086" t="str">
        <f t="shared" si="100"/>
        <v>games</v>
      </c>
      <c r="T1086" t="str">
        <f t="shared" si="101"/>
        <v>video games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8">
        <v>30000</v>
      </c>
      <c r="E1087" s="8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2">
        <f t="shared" si="98"/>
        <v>42413.462673611109</v>
      </c>
      <c r="L1087" s="12">
        <f t="shared" si="99"/>
        <v>42443.421006944445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96"/>
        <v>3.4200000000000001E-2</v>
      </c>
      <c r="R1087" s="8">
        <f t="shared" si="97"/>
        <v>114</v>
      </c>
      <c r="S1087" t="str">
        <f t="shared" si="100"/>
        <v>games</v>
      </c>
      <c r="T1087" t="str">
        <f t="shared" si="101"/>
        <v>video games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8">
        <v>18000</v>
      </c>
      <c r="E1088" s="8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2">
        <f t="shared" si="98"/>
        <v>41845.658460648148</v>
      </c>
      <c r="L1088" s="12">
        <f t="shared" si="99"/>
        <v>41875.658460648148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96"/>
        <v>8.3333333333333339E-4</v>
      </c>
      <c r="R1088" s="8">
        <f t="shared" si="97"/>
        <v>7.5</v>
      </c>
      <c r="S1088" t="str">
        <f t="shared" si="100"/>
        <v>games</v>
      </c>
      <c r="T1088" t="str">
        <f t="shared" si="101"/>
        <v>video games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8">
        <v>1100</v>
      </c>
      <c r="E1089" s="8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2">
        <f t="shared" si="98"/>
        <v>41775.505636574067</v>
      </c>
      <c r="L1089" s="12">
        <f t="shared" si="99"/>
        <v>41805.505636574067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96"/>
        <v>0</v>
      </c>
      <c r="R1089" s="8" t="str">
        <f t="shared" si="97"/>
        <v>-</v>
      </c>
      <c r="S1089" t="str">
        <f t="shared" si="100"/>
        <v>games</v>
      </c>
      <c r="T1089" t="str">
        <f t="shared" si="101"/>
        <v>video games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8">
        <v>45000</v>
      </c>
      <c r="E1090" s="8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2">
        <f t="shared" si="98"/>
        <v>41723.591053240736</v>
      </c>
      <c r="L1090" s="12">
        <f t="shared" si="99"/>
        <v>41753.591053240736</v>
      </c>
      <c r="M1090" t="b">
        <v>0</v>
      </c>
      <c r="N1090">
        <v>147</v>
      </c>
      <c r="O1090" t="b">
        <v>0</v>
      </c>
      <c r="P1090" t="s">
        <v>8282</v>
      </c>
      <c r="Q1090" s="6">
        <f t="shared" ref="Q1090:Q1153" si="102">E1090/D1090</f>
        <v>0.14182977777777778</v>
      </c>
      <c r="R1090" s="8">
        <f t="shared" ref="R1090:R1153" si="103">IF(E1090=0,"-",E1090/N1090)</f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8">
        <v>15000</v>
      </c>
      <c r="E1091" s="8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2">
        <f t="shared" ref="K1091:K1154" si="104">(J1091/86400)+25569+(-5/24)</f>
        <v>42150.981192129628</v>
      </c>
      <c r="L1091" s="12">
        <f t="shared" ref="L1091:L1154" si="105">(I1091/86400)+25569+(-5/24)</f>
        <v>42180.981192129628</v>
      </c>
      <c r="M1091" t="b">
        <v>0</v>
      </c>
      <c r="N1091">
        <v>49</v>
      </c>
      <c r="O1091" t="b">
        <v>0</v>
      </c>
      <c r="P1091" t="s">
        <v>8282</v>
      </c>
      <c r="Q1091" s="6">
        <f t="shared" si="102"/>
        <v>7.8266666666666665E-2</v>
      </c>
      <c r="R1091" s="8">
        <f t="shared" si="103"/>
        <v>23.959183673469386</v>
      </c>
      <c r="S1091" t="str">
        <f t="shared" ref="S1091:S1154" si="106">LEFT($P1091, SEARCH("/",$P1091,1)-1)</f>
        <v>games</v>
      </c>
      <c r="T1091" t="str">
        <f t="shared" ref="T1091:T1154" si="107">RIGHT($P1091,LEN($P1091) - SEARCH("/", $P1091, 1))</f>
        <v>video games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8">
        <v>12999</v>
      </c>
      <c r="E1092" s="8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2">
        <f t="shared" si="104"/>
        <v>42122.977465277778</v>
      </c>
      <c r="L1092" s="12">
        <f t="shared" si="105"/>
        <v>42152.977465277778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102"/>
        <v>3.8464497269020693E-4</v>
      </c>
      <c r="R1092" s="8">
        <f t="shared" si="103"/>
        <v>5</v>
      </c>
      <c r="S1092" t="str">
        <f t="shared" si="106"/>
        <v>games</v>
      </c>
      <c r="T1092" t="str">
        <f t="shared" si="107"/>
        <v>video games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8">
        <v>200</v>
      </c>
      <c r="E1093" s="8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2">
        <f t="shared" si="104"/>
        <v>42440.611944444441</v>
      </c>
      <c r="L1093" s="12">
        <f t="shared" si="105"/>
        <v>42470.570277777777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102"/>
        <v>0.125</v>
      </c>
      <c r="R1093" s="8">
        <f t="shared" si="103"/>
        <v>12.5</v>
      </c>
      <c r="S1093" t="str">
        <f t="shared" si="106"/>
        <v>games</v>
      </c>
      <c r="T1093" t="str">
        <f t="shared" si="107"/>
        <v>video games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8">
        <v>2000</v>
      </c>
      <c r="E1094" s="8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2">
        <f t="shared" si="104"/>
        <v>41249.817569444444</v>
      </c>
      <c r="L1094" s="12">
        <f t="shared" si="105"/>
        <v>41279.817569444444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102"/>
        <v>1.0500000000000001E-2</v>
      </c>
      <c r="R1094" s="8">
        <f t="shared" si="103"/>
        <v>3</v>
      </c>
      <c r="S1094" t="str">
        <f t="shared" si="106"/>
        <v>games</v>
      </c>
      <c r="T1094" t="str">
        <f t="shared" si="107"/>
        <v>video games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8">
        <v>300</v>
      </c>
      <c r="E1095" s="8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2">
        <f t="shared" si="104"/>
        <v>42396.765474537031</v>
      </c>
      <c r="L1095" s="12">
        <f t="shared" si="105"/>
        <v>42411.765474537031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102"/>
        <v>0.14083333333333334</v>
      </c>
      <c r="R1095" s="8">
        <f t="shared" si="103"/>
        <v>10.5625</v>
      </c>
      <c r="S1095" t="str">
        <f t="shared" si="106"/>
        <v>games</v>
      </c>
      <c r="T1095" t="str">
        <f t="shared" si="107"/>
        <v>video games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8">
        <v>18000</v>
      </c>
      <c r="E1096" s="8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2">
        <f t="shared" si="104"/>
        <v>40795.505011574074</v>
      </c>
      <c r="L1096" s="12">
        <f t="shared" si="105"/>
        <v>40825.505011574074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102"/>
        <v>0.18300055555555556</v>
      </c>
      <c r="R1096" s="8">
        <f t="shared" si="103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8">
        <v>500000</v>
      </c>
      <c r="E1097" s="8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2">
        <f t="shared" si="104"/>
        <v>41486.328935185185</v>
      </c>
      <c r="L1097" s="12">
        <f t="shared" si="105"/>
        <v>41516.328935185185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102"/>
        <v>5.0347999999999997E-2</v>
      </c>
      <c r="R1097" s="8">
        <f t="shared" si="103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8">
        <v>12000</v>
      </c>
      <c r="E1098" s="8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2">
        <f t="shared" si="104"/>
        <v>41885.309652777774</v>
      </c>
      <c r="L1098" s="12">
        <f t="shared" si="105"/>
        <v>41915.9375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102"/>
        <v>0.17933333333333334</v>
      </c>
      <c r="R1098" s="8">
        <f t="shared" si="103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8">
        <v>100000</v>
      </c>
      <c r="E1099" s="8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2">
        <f t="shared" si="104"/>
        <v>41660.584224537037</v>
      </c>
      <c r="L1099" s="12">
        <f t="shared" si="105"/>
        <v>41700.584224537037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102"/>
        <v>4.6999999999999999E-4</v>
      </c>
      <c r="R1099" s="8">
        <f t="shared" si="103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8">
        <v>25000</v>
      </c>
      <c r="E1100" s="8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2">
        <f t="shared" si="104"/>
        <v>41712.554340277777</v>
      </c>
      <c r="L1100" s="12">
        <f t="shared" si="105"/>
        <v>41742.554340277777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102"/>
        <v>7.2120000000000004E-2</v>
      </c>
      <c r="R1100" s="8">
        <f t="shared" si="103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8">
        <v>5000</v>
      </c>
      <c r="E1101" s="8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2">
        <f t="shared" si="104"/>
        <v>42107.628101851849</v>
      </c>
      <c r="L1101" s="12">
        <f t="shared" si="105"/>
        <v>42137.628101851849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102"/>
        <v>5.0000000000000001E-3</v>
      </c>
      <c r="R1101" s="8">
        <f t="shared" si="103"/>
        <v>25</v>
      </c>
      <c r="S1101" t="str">
        <f t="shared" si="106"/>
        <v>games</v>
      </c>
      <c r="T1101" t="str">
        <f t="shared" si="107"/>
        <v>video games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8">
        <v>4000</v>
      </c>
      <c r="E1102" s="8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2">
        <f t="shared" si="104"/>
        <v>42383.902442129627</v>
      </c>
      <c r="L1102" s="12">
        <f t="shared" si="105"/>
        <v>42413.902442129627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102"/>
        <v>2.5000000000000001E-2</v>
      </c>
      <c r="R1102" s="8">
        <f t="shared" si="103"/>
        <v>10</v>
      </c>
      <c r="S1102" t="str">
        <f t="shared" si="106"/>
        <v>games</v>
      </c>
      <c r="T1102" t="str">
        <f t="shared" si="107"/>
        <v>video games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8">
        <v>100000</v>
      </c>
      <c r="E1103" s="8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2">
        <f t="shared" si="104"/>
        <v>42538.564097222225</v>
      </c>
      <c r="L1103" s="12">
        <f t="shared" si="105"/>
        <v>42565.549999999996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102"/>
        <v>4.0999999999999999E-4</v>
      </c>
      <c r="R1103" s="8">
        <f t="shared" si="103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8">
        <v>8000</v>
      </c>
      <c r="E1104" s="8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2">
        <f t="shared" si="104"/>
        <v>41576.837094907409</v>
      </c>
      <c r="L1104" s="12">
        <f t="shared" si="105"/>
        <v>41617.040972222218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102"/>
        <v>5.3124999999999999E-2</v>
      </c>
      <c r="R1104" s="8">
        <f t="shared" si="103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8">
        <v>15000</v>
      </c>
      <c r="E1105" s="8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2">
        <f t="shared" si="104"/>
        <v>42479.013773148145</v>
      </c>
      <c r="L1105" s="12">
        <f t="shared" si="105"/>
        <v>42539.013773148145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102"/>
        <v>1.6199999999999999E-2</v>
      </c>
      <c r="R1105" s="8">
        <f t="shared" si="103"/>
        <v>16.2</v>
      </c>
      <c r="S1105" t="str">
        <f t="shared" si="106"/>
        <v>games</v>
      </c>
      <c r="T1105" t="str">
        <f t="shared" si="107"/>
        <v>video games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8">
        <v>60000</v>
      </c>
      <c r="E1106" s="8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2">
        <f t="shared" si="104"/>
        <v>41771.201631944445</v>
      </c>
      <c r="L1106" s="12">
        <f t="shared" si="105"/>
        <v>41801.201631944445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102"/>
        <v>4.9516666666666667E-2</v>
      </c>
      <c r="R1106" s="8">
        <f t="shared" si="103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8">
        <v>900000</v>
      </c>
      <c r="E1107" s="8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2">
        <f t="shared" si="104"/>
        <v>41691.927395833329</v>
      </c>
      <c r="L1107" s="12">
        <f t="shared" si="105"/>
        <v>41721.885729166665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102"/>
        <v>1.5900000000000001E-3</v>
      </c>
      <c r="R1107" s="8">
        <f t="shared" si="103"/>
        <v>71.55</v>
      </c>
      <c r="S1107" t="str">
        <f t="shared" si="106"/>
        <v>games</v>
      </c>
      <c r="T1107" t="str">
        <f t="shared" si="107"/>
        <v>video games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8">
        <v>400</v>
      </c>
      <c r="E1108" s="8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2">
        <f t="shared" si="104"/>
        <v>40973.532118055555</v>
      </c>
      <c r="L1108" s="12">
        <f t="shared" si="105"/>
        <v>41003.490451388883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102"/>
        <v>0.41249999999999998</v>
      </c>
      <c r="R1108" s="8">
        <f t="shared" si="103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8">
        <v>10000</v>
      </c>
      <c r="E1109" s="8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2">
        <f t="shared" si="104"/>
        <v>41813.653055555551</v>
      </c>
      <c r="L1109" s="12">
        <f t="shared" si="105"/>
        <v>41843.653055555551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102"/>
        <v>0</v>
      </c>
      <c r="R1109" s="8" t="str">
        <f t="shared" si="103"/>
        <v>-</v>
      </c>
      <c r="S1109" t="str">
        <f t="shared" si="106"/>
        <v>games</v>
      </c>
      <c r="T1109" t="str">
        <f t="shared" si="107"/>
        <v>video games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8">
        <v>25000</v>
      </c>
      <c r="E1110" s="8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2">
        <f t="shared" si="104"/>
        <v>40952.42864583333</v>
      </c>
      <c r="L1110" s="12">
        <f t="shared" si="105"/>
        <v>41012.386979166666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102"/>
        <v>2.93E-2</v>
      </c>
      <c r="R1110" s="8">
        <f t="shared" si="103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8">
        <v>10000</v>
      </c>
      <c r="E1111" s="8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2">
        <f t="shared" si="104"/>
        <v>42662.543865740743</v>
      </c>
      <c r="L1111" s="12">
        <f t="shared" si="105"/>
        <v>42692.5855324074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102"/>
        <v>4.4999999999999997E-3</v>
      </c>
      <c r="R1111" s="8">
        <f t="shared" si="103"/>
        <v>15</v>
      </c>
      <c r="S1111" t="str">
        <f t="shared" si="106"/>
        <v>games</v>
      </c>
      <c r="T1111" t="str">
        <f t="shared" si="107"/>
        <v>video games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8">
        <v>50000</v>
      </c>
      <c r="E1112" s="8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2">
        <f t="shared" si="104"/>
        <v>41220.72479166666</v>
      </c>
      <c r="L1112" s="12">
        <f t="shared" si="105"/>
        <v>41250.72479166666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102"/>
        <v>5.1000000000000004E-3</v>
      </c>
      <c r="R1112" s="8">
        <f t="shared" si="103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8">
        <v>2500</v>
      </c>
      <c r="E1113" s="8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2">
        <f t="shared" si="104"/>
        <v>42346.995254629626</v>
      </c>
      <c r="L1113" s="12">
        <f t="shared" si="105"/>
        <v>42376.995254629626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102"/>
        <v>4.0000000000000002E-4</v>
      </c>
      <c r="R1113" s="8">
        <f t="shared" si="103"/>
        <v>1</v>
      </c>
      <c r="S1113" t="str">
        <f t="shared" si="106"/>
        <v>games</v>
      </c>
      <c r="T1113" t="str">
        <f t="shared" si="107"/>
        <v>video games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8">
        <v>88000</v>
      </c>
      <c r="E1114" s="8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2">
        <f t="shared" si="104"/>
        <v>41963.551053240742</v>
      </c>
      <c r="L1114" s="12">
        <f t="shared" si="105"/>
        <v>42023.145833333336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102"/>
        <v>0.35537409090909089</v>
      </c>
      <c r="R1114" s="8">
        <f t="shared" si="103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8">
        <v>1000</v>
      </c>
      <c r="E1115" s="8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2">
        <f t="shared" si="104"/>
        <v>41835.768749999996</v>
      </c>
      <c r="L1115" s="12">
        <f t="shared" si="105"/>
        <v>41865.768749999996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102"/>
        <v>5.0000000000000001E-3</v>
      </c>
      <c r="R1115" s="8">
        <f t="shared" si="103"/>
        <v>5</v>
      </c>
      <c r="S1115" t="str">
        <f t="shared" si="106"/>
        <v>games</v>
      </c>
      <c r="T1115" t="str">
        <f t="shared" si="107"/>
        <v>video games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8">
        <v>6000</v>
      </c>
      <c r="E1116" s="8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2">
        <f t="shared" si="104"/>
        <v>41526.13758101852</v>
      </c>
      <c r="L1116" s="12">
        <f t="shared" si="105"/>
        <v>41556.13758101852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102"/>
        <v>1.6666666666666668E-3</v>
      </c>
      <c r="R1116" s="8">
        <f t="shared" si="103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8">
        <v>40000</v>
      </c>
      <c r="E1117" s="8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2">
        <f t="shared" si="104"/>
        <v>42429.487210648142</v>
      </c>
      <c r="L1117" s="12">
        <f t="shared" si="105"/>
        <v>42459.445543981477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102"/>
        <v>1.325E-3</v>
      </c>
      <c r="R1117" s="8">
        <f t="shared" si="103"/>
        <v>13.25</v>
      </c>
      <c r="S1117" t="str">
        <f t="shared" si="106"/>
        <v>games</v>
      </c>
      <c r="T1117" t="str">
        <f t="shared" si="107"/>
        <v>video games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8">
        <v>500000</v>
      </c>
      <c r="E1118" s="8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2">
        <f t="shared" si="104"/>
        <v>41009.638981481483</v>
      </c>
      <c r="L1118" s="12">
        <f t="shared" si="105"/>
        <v>41069.638981481483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102"/>
        <v>3.5704000000000004E-4</v>
      </c>
      <c r="R1118" s="8">
        <f t="shared" si="103"/>
        <v>17.852</v>
      </c>
      <c r="S1118" t="str">
        <f t="shared" si="106"/>
        <v>games</v>
      </c>
      <c r="T1118" t="str">
        <f t="shared" si="107"/>
        <v>video games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8">
        <v>1000</v>
      </c>
      <c r="E1119" s="8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2">
        <f t="shared" si="104"/>
        <v>42333.390196759261</v>
      </c>
      <c r="L1119" s="12">
        <f t="shared" si="105"/>
        <v>42363.390196759261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102"/>
        <v>8.3000000000000004E-2</v>
      </c>
      <c r="R1119" s="8">
        <f t="shared" si="103"/>
        <v>10.375</v>
      </c>
      <c r="S1119" t="str">
        <f t="shared" si="106"/>
        <v>games</v>
      </c>
      <c r="T1119" t="str">
        <f t="shared" si="107"/>
        <v>video games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8">
        <v>4500</v>
      </c>
      <c r="E1120" s="8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2">
        <f t="shared" si="104"/>
        <v>41703.958090277774</v>
      </c>
      <c r="L1120" s="12">
        <f t="shared" si="105"/>
        <v>41733.91642361111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102"/>
        <v>2.4222222222222221E-2</v>
      </c>
      <c r="R1120" s="8">
        <f t="shared" si="103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8">
        <v>2100</v>
      </c>
      <c r="E1121" s="8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2">
        <f t="shared" si="104"/>
        <v>41722.584074074075</v>
      </c>
      <c r="L1121" s="12">
        <f t="shared" si="105"/>
        <v>41735.584074074075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102"/>
        <v>2.3809523809523812E-3</v>
      </c>
      <c r="R1121" s="8">
        <f t="shared" si="103"/>
        <v>5</v>
      </c>
      <c r="S1121" t="str">
        <f t="shared" si="106"/>
        <v>games</v>
      </c>
      <c r="T1121" t="str">
        <f t="shared" si="107"/>
        <v>video games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8">
        <v>25000</v>
      </c>
      <c r="E1122" s="8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2">
        <f t="shared" si="104"/>
        <v>40799.664351851847</v>
      </c>
      <c r="L1122" s="12">
        <f t="shared" si="105"/>
        <v>40844.664351851847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102"/>
        <v>0</v>
      </c>
      <c r="R1122" s="8" t="str">
        <f t="shared" si="103"/>
        <v>-</v>
      </c>
      <c r="S1122" t="str">
        <f t="shared" si="106"/>
        <v>games</v>
      </c>
      <c r="T1122" t="str">
        <f t="shared" si="107"/>
        <v>video games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8">
        <v>250000</v>
      </c>
      <c r="E1123" s="8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2">
        <f t="shared" si="104"/>
        <v>42412.72587962963</v>
      </c>
      <c r="L1123" s="12">
        <f t="shared" si="105"/>
        <v>42442.684212962959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102"/>
        <v>1.16E-4</v>
      </c>
      <c r="R1123" s="8">
        <f t="shared" si="103"/>
        <v>5.8</v>
      </c>
      <c r="S1123" t="str">
        <f t="shared" si="106"/>
        <v>games</v>
      </c>
      <c r="T1123" t="str">
        <f t="shared" si="107"/>
        <v>video games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8">
        <v>3200</v>
      </c>
      <c r="E1124" s="8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2">
        <f t="shared" si="104"/>
        <v>41410.495659722219</v>
      </c>
      <c r="L1124" s="12">
        <f t="shared" si="105"/>
        <v>41424.495659722219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102"/>
        <v>0</v>
      </c>
      <c r="R1124" s="8" t="str">
        <f t="shared" si="103"/>
        <v>-</v>
      </c>
      <c r="S1124" t="str">
        <f t="shared" si="106"/>
        <v>games</v>
      </c>
      <c r="T1124" t="str">
        <f t="shared" si="107"/>
        <v>video games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8">
        <v>5000</v>
      </c>
      <c r="E1125" s="8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2">
        <f t="shared" si="104"/>
        <v>41718.315370370365</v>
      </c>
      <c r="L1125" s="12">
        <f t="shared" si="105"/>
        <v>41748.315370370365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102"/>
        <v>2.2000000000000001E-3</v>
      </c>
      <c r="R1125" s="8">
        <f t="shared" si="103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8">
        <v>90000</v>
      </c>
      <c r="E1126" s="8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2">
        <f t="shared" si="104"/>
        <v>42094.458923611113</v>
      </c>
      <c r="L1126" s="12">
        <f t="shared" si="105"/>
        <v>42124.458923611113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102"/>
        <v>4.7222222222222223E-3</v>
      </c>
      <c r="R1126" s="8">
        <f t="shared" si="103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8">
        <v>3000</v>
      </c>
      <c r="E1127" s="8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2">
        <f t="shared" si="104"/>
        <v>42212.415856481479</v>
      </c>
      <c r="L1127" s="12">
        <f t="shared" si="105"/>
        <v>42272.415856481479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102"/>
        <v>0</v>
      </c>
      <c r="R1127" s="8" t="str">
        <f t="shared" si="103"/>
        <v>-</v>
      </c>
      <c r="S1127" t="str">
        <f t="shared" si="106"/>
        <v>games</v>
      </c>
      <c r="T1127" t="str">
        <f t="shared" si="107"/>
        <v>mobile games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8">
        <v>2000</v>
      </c>
      <c r="E1128" s="8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2">
        <f t="shared" si="104"/>
        <v>42535.119143518517</v>
      </c>
      <c r="L1128" s="12">
        <f t="shared" si="105"/>
        <v>42565.119143518517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102"/>
        <v>5.0000000000000001E-3</v>
      </c>
      <c r="R1128" s="8">
        <f t="shared" si="103"/>
        <v>5</v>
      </c>
      <c r="S1128" t="str">
        <f t="shared" si="106"/>
        <v>games</v>
      </c>
      <c r="T1128" t="str">
        <f t="shared" si="107"/>
        <v>mobile games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8">
        <v>35000</v>
      </c>
      <c r="E1129" s="8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2">
        <f t="shared" si="104"/>
        <v>41926.645833333328</v>
      </c>
      <c r="L1129" s="12">
        <f t="shared" si="105"/>
        <v>41957.687499999993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102"/>
        <v>1.6714285714285713E-2</v>
      </c>
      <c r="R1129" s="8">
        <f t="shared" si="103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8">
        <v>1000</v>
      </c>
      <c r="E1130" s="8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2">
        <f t="shared" si="104"/>
        <v>41828.441168981481</v>
      </c>
      <c r="L1130" s="12">
        <f t="shared" si="105"/>
        <v>41858.441168981481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102"/>
        <v>1E-3</v>
      </c>
      <c r="R1130" s="8">
        <f t="shared" si="103"/>
        <v>1</v>
      </c>
      <c r="S1130" t="str">
        <f t="shared" si="106"/>
        <v>games</v>
      </c>
      <c r="T1130" t="str">
        <f t="shared" si="107"/>
        <v>mobile games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8">
        <v>20000</v>
      </c>
      <c r="E1131" s="8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2">
        <f t="shared" si="104"/>
        <v>42496.056631944441</v>
      </c>
      <c r="L1131" s="12">
        <f t="shared" si="105"/>
        <v>42526.056631944441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102"/>
        <v>1.0499999999999999E-3</v>
      </c>
      <c r="R1131" s="8">
        <f t="shared" si="103"/>
        <v>10.5</v>
      </c>
      <c r="S1131" t="str">
        <f t="shared" si="106"/>
        <v>games</v>
      </c>
      <c r="T1131" t="str">
        <f t="shared" si="107"/>
        <v>mobile games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8">
        <v>5000</v>
      </c>
      <c r="E1132" s="8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2">
        <f t="shared" si="104"/>
        <v>41908.788194444445</v>
      </c>
      <c r="L1132" s="12">
        <f t="shared" si="105"/>
        <v>41968.829861111109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102"/>
        <v>2.2000000000000001E-3</v>
      </c>
      <c r="R1132" s="8">
        <f t="shared" si="103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8">
        <v>40000</v>
      </c>
      <c r="E1133" s="8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2">
        <f t="shared" si="104"/>
        <v>42332.699861111112</v>
      </c>
      <c r="L1133" s="12">
        <f t="shared" si="105"/>
        <v>42362.699861111112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102"/>
        <v>0</v>
      </c>
      <c r="R1133" s="8" t="str">
        <f t="shared" si="103"/>
        <v>-</v>
      </c>
      <c r="S1133" t="str">
        <f t="shared" si="106"/>
        <v>games</v>
      </c>
      <c r="T1133" t="str">
        <f t="shared" si="107"/>
        <v>mobile games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8">
        <v>10000</v>
      </c>
      <c r="E1134" s="8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2">
        <f t="shared" si="104"/>
        <v>42705.907071759262</v>
      </c>
      <c r="L1134" s="12">
        <f t="shared" si="105"/>
        <v>42735.907071759262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102"/>
        <v>0.14380000000000001</v>
      </c>
      <c r="R1134" s="8">
        <f t="shared" si="103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8">
        <v>3000</v>
      </c>
      <c r="E1135" s="8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2">
        <f t="shared" si="104"/>
        <v>41821.198854166665</v>
      </c>
      <c r="L1135" s="12">
        <f t="shared" si="105"/>
        <v>41851.198854166665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102"/>
        <v>6.6666666666666671E-3</v>
      </c>
      <c r="R1135" s="8">
        <f t="shared" si="103"/>
        <v>20</v>
      </c>
      <c r="S1135" t="str">
        <f t="shared" si="106"/>
        <v>games</v>
      </c>
      <c r="T1135" t="str">
        <f t="shared" si="107"/>
        <v>mobile games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8">
        <v>25000</v>
      </c>
      <c r="E1136" s="8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2">
        <f t="shared" si="104"/>
        <v>41958.07671296296</v>
      </c>
      <c r="L1136" s="12">
        <f t="shared" si="105"/>
        <v>41971.981249999997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102"/>
        <v>4.0000000000000003E-5</v>
      </c>
      <c r="R1136" s="8">
        <f t="shared" si="103"/>
        <v>1</v>
      </c>
      <c r="S1136" t="str">
        <f t="shared" si="106"/>
        <v>games</v>
      </c>
      <c r="T1136" t="str">
        <f t="shared" si="107"/>
        <v>mobile games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8">
        <v>1000</v>
      </c>
      <c r="E1137" s="8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2">
        <f t="shared" si="104"/>
        <v>42558.781180555554</v>
      </c>
      <c r="L1137" s="12">
        <f t="shared" si="105"/>
        <v>42588.781180555554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102"/>
        <v>0.05</v>
      </c>
      <c r="R1137" s="8">
        <f t="shared" si="103"/>
        <v>50</v>
      </c>
      <c r="S1137" t="str">
        <f t="shared" si="106"/>
        <v>games</v>
      </c>
      <c r="T1137" t="str">
        <f t="shared" si="107"/>
        <v>mobile games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8">
        <v>4190</v>
      </c>
      <c r="E1138" s="8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2">
        <f t="shared" si="104"/>
        <v>42327.46329861111</v>
      </c>
      <c r="L1138" s="12">
        <f t="shared" si="105"/>
        <v>42357.46329861111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102"/>
        <v>6.4439140811455853E-2</v>
      </c>
      <c r="R1138" s="8">
        <f t="shared" si="103"/>
        <v>45</v>
      </c>
      <c r="S1138" t="str">
        <f t="shared" si="106"/>
        <v>games</v>
      </c>
      <c r="T1138" t="str">
        <f t="shared" si="107"/>
        <v>mobile games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8">
        <v>25000</v>
      </c>
      <c r="E1139" s="8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2">
        <f t="shared" si="104"/>
        <v>42453.611354166664</v>
      </c>
      <c r="L1139" s="12">
        <f t="shared" si="105"/>
        <v>42483.611354166664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102"/>
        <v>0.39500000000000002</v>
      </c>
      <c r="R1139" s="8">
        <f t="shared" si="103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8">
        <v>35000</v>
      </c>
      <c r="E1140" s="8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2">
        <f t="shared" si="104"/>
        <v>42736.698275462964</v>
      </c>
      <c r="L1140" s="12">
        <f t="shared" si="105"/>
        <v>42756.698275462964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102"/>
        <v>3.5714285714285713E-3</v>
      </c>
      <c r="R1140" s="8">
        <f t="shared" si="103"/>
        <v>31.25</v>
      </c>
      <c r="S1140" t="str">
        <f t="shared" si="106"/>
        <v>games</v>
      </c>
      <c r="T1140" t="str">
        <f t="shared" si="107"/>
        <v>mobile games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8">
        <v>8000</v>
      </c>
      <c r="E1141" s="8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2">
        <f t="shared" si="104"/>
        <v>41975.139189814814</v>
      </c>
      <c r="L1141" s="12">
        <f t="shared" si="105"/>
        <v>42005.139189814814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102"/>
        <v>6.2500000000000001E-4</v>
      </c>
      <c r="R1141" s="8">
        <f t="shared" si="103"/>
        <v>5</v>
      </c>
      <c r="S1141" t="str">
        <f t="shared" si="106"/>
        <v>games</v>
      </c>
      <c r="T1141" t="str">
        <f t="shared" si="107"/>
        <v>mobile games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8">
        <v>5000</v>
      </c>
      <c r="E1142" s="8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2">
        <f t="shared" si="104"/>
        <v>42192.253715277773</v>
      </c>
      <c r="L1142" s="12">
        <f t="shared" si="105"/>
        <v>42222.253715277773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102"/>
        <v>0</v>
      </c>
      <c r="R1142" s="8" t="str">
        <f t="shared" si="103"/>
        <v>-</v>
      </c>
      <c r="S1142" t="str">
        <f t="shared" si="106"/>
        <v>games</v>
      </c>
      <c r="T1142" t="str">
        <f t="shared" si="107"/>
        <v>mobile games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8">
        <v>500</v>
      </c>
      <c r="E1143" s="8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2">
        <f t="shared" si="104"/>
        <v>42164.491319444445</v>
      </c>
      <c r="L1143" s="12">
        <f t="shared" si="105"/>
        <v>42194.491319444445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102"/>
        <v>0</v>
      </c>
      <c r="R1143" s="8" t="str">
        <f t="shared" si="103"/>
        <v>-</v>
      </c>
      <c r="S1143" t="str">
        <f t="shared" si="106"/>
        <v>games</v>
      </c>
      <c r="T1143" t="str">
        <f t="shared" si="107"/>
        <v>mobile games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8">
        <v>4000</v>
      </c>
      <c r="E1144" s="8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2">
        <f t="shared" si="104"/>
        <v>42021.797766203701</v>
      </c>
      <c r="L1144" s="12">
        <f t="shared" si="105"/>
        <v>42051.797766203701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102"/>
        <v>0</v>
      </c>
      <c r="R1144" s="8" t="str">
        <f t="shared" si="103"/>
        <v>-</v>
      </c>
      <c r="S1144" t="str">
        <f t="shared" si="106"/>
        <v>games</v>
      </c>
      <c r="T1144" t="str">
        <f t="shared" si="107"/>
        <v>mobile games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8">
        <v>45000</v>
      </c>
      <c r="E1145" s="8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2">
        <f t="shared" si="104"/>
        <v>42324.985254629624</v>
      </c>
      <c r="L1145" s="12">
        <f t="shared" si="105"/>
        <v>42354.985254629624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102"/>
        <v>4.1333333333333335E-3</v>
      </c>
      <c r="R1145" s="8">
        <f t="shared" si="103"/>
        <v>23.25</v>
      </c>
      <c r="S1145" t="str">
        <f t="shared" si="106"/>
        <v>games</v>
      </c>
      <c r="T1145" t="str">
        <f t="shared" si="107"/>
        <v>mobile games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8">
        <v>9300</v>
      </c>
      <c r="E1146" s="8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2">
        <f t="shared" si="104"/>
        <v>42092.973611111105</v>
      </c>
      <c r="L1146" s="12">
        <f t="shared" si="105"/>
        <v>42122.973611111105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102"/>
        <v>0</v>
      </c>
      <c r="R1146" s="8" t="str">
        <f t="shared" si="103"/>
        <v>-</v>
      </c>
      <c r="S1146" t="str">
        <f t="shared" si="106"/>
        <v>food</v>
      </c>
      <c r="T1146" t="str">
        <f t="shared" si="107"/>
        <v>food trucks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8">
        <v>80000</v>
      </c>
      <c r="E1147" s="8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2">
        <f t="shared" si="104"/>
        <v>41854.539259259254</v>
      </c>
      <c r="L1147" s="12">
        <f t="shared" si="105"/>
        <v>41914.539259259254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102"/>
        <v>1.25E-3</v>
      </c>
      <c r="R1147" s="8">
        <f t="shared" si="103"/>
        <v>100</v>
      </c>
      <c r="S1147" t="str">
        <f t="shared" si="106"/>
        <v>food</v>
      </c>
      <c r="T1147" t="str">
        <f t="shared" si="107"/>
        <v>food trucks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8">
        <v>6000</v>
      </c>
      <c r="E1148" s="8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2">
        <f t="shared" si="104"/>
        <v>41723.745057870365</v>
      </c>
      <c r="L1148" s="12">
        <f t="shared" si="105"/>
        <v>41761.745057870365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102"/>
        <v>8.8333333333333333E-2</v>
      </c>
      <c r="R1148" s="8">
        <f t="shared" si="103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8">
        <v>25000</v>
      </c>
      <c r="E1149" s="8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2">
        <f t="shared" si="104"/>
        <v>41871.763692129629</v>
      </c>
      <c r="L1149" s="12">
        <f t="shared" si="105"/>
        <v>41931.763692129629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102"/>
        <v>0</v>
      </c>
      <c r="R1149" s="8" t="str">
        <f t="shared" si="103"/>
        <v>-</v>
      </c>
      <c r="S1149" t="str">
        <f t="shared" si="106"/>
        <v>food</v>
      </c>
      <c r="T1149" t="str">
        <f t="shared" si="107"/>
        <v>food trucks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8">
        <v>15000</v>
      </c>
      <c r="E1150" s="8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2">
        <f t="shared" si="104"/>
        <v>42674.962743055548</v>
      </c>
      <c r="L1150" s="12">
        <f t="shared" si="105"/>
        <v>42705.00440972222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102"/>
        <v>4.8666666666666667E-3</v>
      </c>
      <c r="R1150" s="8">
        <f t="shared" si="103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8">
        <v>50000</v>
      </c>
      <c r="E1151" s="8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2">
        <f t="shared" si="104"/>
        <v>42507.501921296294</v>
      </c>
      <c r="L1151" s="12">
        <f t="shared" si="105"/>
        <v>42537.501921296294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102"/>
        <v>1.5E-3</v>
      </c>
      <c r="R1151" s="8">
        <f t="shared" si="103"/>
        <v>37.5</v>
      </c>
      <c r="S1151" t="str">
        <f t="shared" si="106"/>
        <v>food</v>
      </c>
      <c r="T1151" t="str">
        <f t="shared" si="107"/>
        <v>food trucks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8">
        <v>2500</v>
      </c>
      <c r="E1152" s="8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2">
        <f t="shared" si="104"/>
        <v>42317.74623842592</v>
      </c>
      <c r="L1152" s="12">
        <f t="shared" si="105"/>
        <v>42377.74623842592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102"/>
        <v>0.1008</v>
      </c>
      <c r="R1152" s="8">
        <f t="shared" si="103"/>
        <v>42</v>
      </c>
      <c r="S1152" t="str">
        <f t="shared" si="106"/>
        <v>food</v>
      </c>
      <c r="T1152" t="str">
        <f t="shared" si="107"/>
        <v>food trucks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8">
        <v>25000</v>
      </c>
      <c r="E1153" s="8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2">
        <f t="shared" si="104"/>
        <v>42223.894247685188</v>
      </c>
      <c r="L1153" s="12">
        <f t="shared" si="105"/>
        <v>42253.894247685188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102"/>
        <v>0</v>
      </c>
      <c r="R1153" s="8" t="str">
        <f t="shared" si="103"/>
        <v>-</v>
      </c>
      <c r="S1153" t="str">
        <f t="shared" si="106"/>
        <v>food</v>
      </c>
      <c r="T1153" t="str">
        <f t="shared" si="107"/>
        <v>food trucks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8">
        <v>16000</v>
      </c>
      <c r="E1154" s="8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2">
        <f t="shared" si="104"/>
        <v>42109.501296296294</v>
      </c>
      <c r="L1154" s="12">
        <f t="shared" si="105"/>
        <v>42139.501296296294</v>
      </c>
      <c r="M1154" t="b">
        <v>0</v>
      </c>
      <c r="N1154">
        <v>15</v>
      </c>
      <c r="O1154" t="b">
        <v>0</v>
      </c>
      <c r="P1154" t="s">
        <v>8284</v>
      </c>
      <c r="Q1154" s="6">
        <f t="shared" ref="Q1154:Q1217" si="108">E1154/D1154</f>
        <v>5.6937500000000002E-2</v>
      </c>
      <c r="R1154" s="8">
        <f t="shared" ref="R1154:R1217" si="109">IF(E1154=0,"-",E1154/N1154)</f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8">
        <v>8000</v>
      </c>
      <c r="E1155" s="8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2">
        <f t="shared" ref="K1155:K1218" si="110">(J1155/86400)+25569+(-5/24)</f>
        <v>42143.505844907406</v>
      </c>
      <c r="L1155" s="12">
        <f t="shared" ref="L1155:L1218" si="111">(I1155/86400)+25569+(-5/24)</f>
        <v>42173.505844907406</v>
      </c>
      <c r="M1155" t="b">
        <v>0</v>
      </c>
      <c r="N1155">
        <v>1</v>
      </c>
      <c r="O1155" t="b">
        <v>0</v>
      </c>
      <c r="P1155" t="s">
        <v>8284</v>
      </c>
      <c r="Q1155" s="6">
        <f t="shared" si="108"/>
        <v>6.2500000000000003E-3</v>
      </c>
      <c r="R1155" s="8">
        <f t="shared" si="109"/>
        <v>50</v>
      </c>
      <c r="S1155" t="str">
        <f t="shared" ref="S1155:S1218" si="112">LEFT($P1155, SEARCH("/",$P1155,1)-1)</f>
        <v>food</v>
      </c>
      <c r="T1155" t="str">
        <f t="shared" ref="T1155:T1218" si="113">RIGHT($P1155,LEN($P1155) - SEARCH("/", $P1155, 1))</f>
        <v>food trucks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8">
        <v>5000</v>
      </c>
      <c r="E1156" s="8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2">
        <f t="shared" si="110"/>
        <v>42222.900532407402</v>
      </c>
      <c r="L1156" s="12">
        <f t="shared" si="111"/>
        <v>42252.900532407402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108"/>
        <v>6.5000000000000002E-2</v>
      </c>
      <c r="R1156" s="8">
        <f t="shared" si="109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8">
        <v>25000</v>
      </c>
      <c r="E1157" s="8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2">
        <f t="shared" si="110"/>
        <v>41835.555648148147</v>
      </c>
      <c r="L1157" s="12">
        <f t="shared" si="111"/>
        <v>41865.555648148147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108"/>
        <v>7.5199999999999998E-3</v>
      </c>
      <c r="R1157" s="8">
        <f t="shared" si="109"/>
        <v>23.5</v>
      </c>
      <c r="S1157" t="str">
        <f t="shared" si="112"/>
        <v>food</v>
      </c>
      <c r="T1157" t="str">
        <f t="shared" si="113"/>
        <v>food trucks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8">
        <v>6500</v>
      </c>
      <c r="E1158" s="8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2">
        <f t="shared" si="110"/>
        <v>42028.862986111104</v>
      </c>
      <c r="L1158" s="12">
        <f t="shared" si="111"/>
        <v>42058.862986111104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108"/>
        <v>0</v>
      </c>
      <c r="R1158" s="8" t="str">
        <f t="shared" si="109"/>
        <v>-</v>
      </c>
      <c r="S1158" t="str">
        <f t="shared" si="112"/>
        <v>food</v>
      </c>
      <c r="T1158" t="str">
        <f t="shared" si="113"/>
        <v>food trucks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8">
        <v>10000</v>
      </c>
      <c r="E1159" s="8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2">
        <f t="shared" si="110"/>
        <v>41918.419907407406</v>
      </c>
      <c r="L1159" s="12">
        <f t="shared" si="111"/>
        <v>41978.46157407407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108"/>
        <v>1.5100000000000001E-2</v>
      </c>
      <c r="R1159" s="8">
        <f t="shared" si="109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8">
        <v>7500</v>
      </c>
      <c r="E1160" s="8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2">
        <f t="shared" si="110"/>
        <v>41951.883425925924</v>
      </c>
      <c r="L1160" s="12">
        <f t="shared" si="111"/>
        <v>41981.883425925924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108"/>
        <v>4.6666666666666671E-3</v>
      </c>
      <c r="R1160" s="8">
        <f t="shared" si="109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8">
        <v>6750</v>
      </c>
      <c r="E1161" s="8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2">
        <f t="shared" si="110"/>
        <v>42154.518113425926</v>
      </c>
      <c r="L1161" s="12">
        <f t="shared" si="111"/>
        <v>42185.447916666664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108"/>
        <v>0</v>
      </c>
      <c r="R1161" s="8" t="str">
        <f t="shared" si="109"/>
        <v>-</v>
      </c>
      <c r="S1161" t="str">
        <f t="shared" si="112"/>
        <v>food</v>
      </c>
      <c r="T1161" t="str">
        <f t="shared" si="113"/>
        <v>food trucks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8">
        <v>30000</v>
      </c>
      <c r="E1162" s="8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2">
        <f t="shared" si="110"/>
        <v>42060.946597222217</v>
      </c>
      <c r="L1162" s="12">
        <f t="shared" si="111"/>
        <v>42090.904930555553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108"/>
        <v>3.85E-2</v>
      </c>
      <c r="R1162" s="8">
        <f t="shared" si="109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8">
        <v>18000</v>
      </c>
      <c r="E1163" s="8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2">
        <f t="shared" si="110"/>
        <v>42122.421168981477</v>
      </c>
      <c r="L1163" s="12">
        <f t="shared" si="111"/>
        <v>42143.421168981477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108"/>
        <v>0</v>
      </c>
      <c r="R1163" s="8" t="str">
        <f t="shared" si="109"/>
        <v>-</v>
      </c>
      <c r="S1163" t="str">
        <f t="shared" si="112"/>
        <v>food</v>
      </c>
      <c r="T1163" t="str">
        <f t="shared" si="113"/>
        <v>food trucks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8">
        <v>60000</v>
      </c>
      <c r="E1164" s="8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2">
        <f t="shared" si="110"/>
        <v>41876.475277777776</v>
      </c>
      <c r="L1164" s="12">
        <f t="shared" si="111"/>
        <v>41907.475277777776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108"/>
        <v>5.8333333333333338E-4</v>
      </c>
      <c r="R1164" s="8">
        <f t="shared" si="109"/>
        <v>17.5</v>
      </c>
      <c r="S1164" t="str">
        <f t="shared" si="112"/>
        <v>food</v>
      </c>
      <c r="T1164" t="str">
        <f t="shared" si="113"/>
        <v>food trucks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8">
        <v>5200</v>
      </c>
      <c r="E1165" s="8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2">
        <f t="shared" si="110"/>
        <v>41830.515277777777</v>
      </c>
      <c r="L1165" s="12">
        <f t="shared" si="111"/>
        <v>41860.515277777777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108"/>
        <v>0</v>
      </c>
      <c r="R1165" s="8" t="str">
        <f t="shared" si="109"/>
        <v>-</v>
      </c>
      <c r="S1165" t="str">
        <f t="shared" si="112"/>
        <v>food</v>
      </c>
      <c r="T1165" t="str">
        <f t="shared" si="113"/>
        <v>food trucks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8">
        <v>10000</v>
      </c>
      <c r="E1166" s="8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2">
        <f t="shared" si="110"/>
        <v>42509.51599537037</v>
      </c>
      <c r="L1166" s="12">
        <f t="shared" si="111"/>
        <v>42539.51599537037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108"/>
        <v>0</v>
      </c>
      <c r="R1166" s="8" t="str">
        <f t="shared" si="109"/>
        <v>-</v>
      </c>
      <c r="S1166" t="str">
        <f t="shared" si="112"/>
        <v>food</v>
      </c>
      <c r="T1166" t="str">
        <f t="shared" si="113"/>
        <v>food trucks</v>
      </c>
    </row>
    <row r="1167" spans="1:20" ht="58" hidden="1" x14ac:dyDescent="0.35">
      <c r="A1167">
        <v>1165</v>
      </c>
      <c r="B1167" s="3" t="s">
        <v>1166</v>
      </c>
      <c r="C1167" s="3" t="s">
        <v>5275</v>
      </c>
      <c r="D1167" s="8">
        <v>10000</v>
      </c>
      <c r="E1167" s="8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2">
        <f t="shared" si="110"/>
        <v>41792.00613425926</v>
      </c>
      <c r="L1167" s="12">
        <f t="shared" si="111"/>
        <v>41826.00613425926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108"/>
        <v>0.20705000000000001</v>
      </c>
      <c r="R1167" s="8">
        <f t="shared" si="109"/>
        <v>82.82</v>
      </c>
      <c r="S1167" t="str">
        <f t="shared" si="112"/>
        <v>food</v>
      </c>
      <c r="T1167" t="str">
        <f t="shared" si="113"/>
        <v>food trucks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8">
        <v>15000</v>
      </c>
      <c r="E1168" s="8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2">
        <f t="shared" si="110"/>
        <v>42150.277106481481</v>
      </c>
      <c r="L1168" s="12">
        <f t="shared" si="111"/>
        <v>42180.958333333336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108"/>
        <v>0.19139999999999999</v>
      </c>
      <c r="R1168" s="8">
        <f t="shared" si="109"/>
        <v>358.875</v>
      </c>
      <c r="S1168" t="str">
        <f t="shared" si="112"/>
        <v>food</v>
      </c>
      <c r="T1168" t="str">
        <f t="shared" si="113"/>
        <v>food trucks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8">
        <v>60000</v>
      </c>
      <c r="E1169" s="8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2">
        <f t="shared" si="110"/>
        <v>41863.526562499996</v>
      </c>
      <c r="L1169" s="12">
        <f t="shared" si="111"/>
        <v>41894.526562499996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108"/>
        <v>1.6316666666666667E-2</v>
      </c>
      <c r="R1169" s="8">
        <f t="shared" si="109"/>
        <v>61.1875</v>
      </c>
      <c r="S1169" t="str">
        <f t="shared" si="112"/>
        <v>food</v>
      </c>
      <c r="T1169" t="str">
        <f t="shared" si="113"/>
        <v>food trucks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8">
        <v>18000</v>
      </c>
      <c r="E1170" s="8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2">
        <f t="shared" si="110"/>
        <v>42604.845659722218</v>
      </c>
      <c r="L1170" s="12">
        <f t="shared" si="111"/>
        <v>42634.845659722218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108"/>
        <v>5.6666666666666664E-2</v>
      </c>
      <c r="R1170" s="8">
        <f t="shared" si="109"/>
        <v>340</v>
      </c>
      <c r="S1170" t="str">
        <f t="shared" si="112"/>
        <v>food</v>
      </c>
      <c r="T1170" t="str">
        <f t="shared" si="113"/>
        <v>food trucks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8">
        <v>10000</v>
      </c>
      <c r="E1171" s="8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2">
        <f t="shared" si="110"/>
        <v>42027.145405092589</v>
      </c>
      <c r="L1171" s="12">
        <f t="shared" si="111"/>
        <v>42057.145405092589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108"/>
        <v>1.6999999999999999E-3</v>
      </c>
      <c r="R1171" s="8">
        <f t="shared" si="109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8">
        <v>25000</v>
      </c>
      <c r="E1172" s="8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2">
        <f t="shared" si="110"/>
        <v>42124.684849537036</v>
      </c>
      <c r="L1172" s="12">
        <f t="shared" si="111"/>
        <v>42154.684849537036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108"/>
        <v>4.0000000000000001E-3</v>
      </c>
      <c r="R1172" s="8">
        <f t="shared" si="109"/>
        <v>50</v>
      </c>
      <c r="S1172" t="str">
        <f t="shared" si="112"/>
        <v>food</v>
      </c>
      <c r="T1172" t="str">
        <f t="shared" si="113"/>
        <v>food trucks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8">
        <v>25000</v>
      </c>
      <c r="E1173" s="8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2">
        <f t="shared" si="110"/>
        <v>41938.596377314811</v>
      </c>
      <c r="L1173" s="12">
        <f t="shared" si="111"/>
        <v>41956.638043981475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108"/>
        <v>1E-3</v>
      </c>
      <c r="R1173" s="8">
        <f t="shared" si="109"/>
        <v>25</v>
      </c>
      <c r="S1173" t="str">
        <f t="shared" si="112"/>
        <v>food</v>
      </c>
      <c r="T1173" t="str">
        <f t="shared" si="113"/>
        <v>food trucks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8">
        <v>9000</v>
      </c>
      <c r="E1174" s="8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2">
        <f t="shared" si="110"/>
        <v>41841.473981481475</v>
      </c>
      <c r="L1174" s="12">
        <f t="shared" si="111"/>
        <v>41871.473981481475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108"/>
        <v>0</v>
      </c>
      <c r="R1174" s="8" t="str">
        <f t="shared" si="109"/>
        <v>-</v>
      </c>
      <c r="S1174" t="str">
        <f t="shared" si="112"/>
        <v>food</v>
      </c>
      <c r="T1174" t="str">
        <f t="shared" si="113"/>
        <v>food trucks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8">
        <v>125000</v>
      </c>
      <c r="E1175" s="8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2">
        <f t="shared" si="110"/>
        <v>42183.97751157407</v>
      </c>
      <c r="L1175" s="12">
        <f t="shared" si="111"/>
        <v>42218.97751157407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108"/>
        <v>2.4000000000000001E-4</v>
      </c>
      <c r="R1175" s="8">
        <f t="shared" si="109"/>
        <v>30</v>
      </c>
      <c r="S1175" t="str">
        <f t="shared" si="112"/>
        <v>food</v>
      </c>
      <c r="T1175" t="str">
        <f t="shared" si="113"/>
        <v>food trucks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8">
        <v>15000</v>
      </c>
      <c r="E1176" s="8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2">
        <f t="shared" si="110"/>
        <v>42468.633414351854</v>
      </c>
      <c r="L1176" s="12">
        <f t="shared" si="111"/>
        <v>42498.633414351854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108"/>
        <v>5.906666666666667E-2</v>
      </c>
      <c r="R1176" s="8">
        <f t="shared" si="109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8">
        <v>20000</v>
      </c>
      <c r="E1177" s="8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2">
        <f t="shared" si="110"/>
        <v>42170.520127314812</v>
      </c>
      <c r="L1177" s="12">
        <f t="shared" si="111"/>
        <v>42200.520127314812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108"/>
        <v>2.9250000000000002E-2</v>
      </c>
      <c r="R1177" s="8">
        <f t="shared" si="109"/>
        <v>65</v>
      </c>
      <c r="S1177" t="str">
        <f t="shared" si="112"/>
        <v>food</v>
      </c>
      <c r="T1177" t="str">
        <f t="shared" si="113"/>
        <v>food trucks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8">
        <v>175000</v>
      </c>
      <c r="E1178" s="8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2">
        <f t="shared" si="110"/>
        <v>42745.811319444438</v>
      </c>
      <c r="L1178" s="12">
        <f t="shared" si="111"/>
        <v>42800.333333333336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108"/>
        <v>5.7142857142857142E-5</v>
      </c>
      <c r="R1178" s="8">
        <f t="shared" si="109"/>
        <v>10</v>
      </c>
      <c r="S1178" t="str">
        <f t="shared" si="112"/>
        <v>food</v>
      </c>
      <c r="T1178" t="str">
        <f t="shared" si="113"/>
        <v>food trucks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8">
        <v>6000</v>
      </c>
      <c r="E1179" s="8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2">
        <f t="shared" si="110"/>
        <v>41897.452499999999</v>
      </c>
      <c r="L1179" s="12">
        <f t="shared" si="111"/>
        <v>41927.452499999999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108"/>
        <v>0</v>
      </c>
      <c r="R1179" s="8" t="str">
        <f t="shared" si="109"/>
        <v>-</v>
      </c>
      <c r="S1179" t="str">
        <f t="shared" si="112"/>
        <v>food</v>
      </c>
      <c r="T1179" t="str">
        <f t="shared" si="113"/>
        <v>food trucks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8">
        <v>75000</v>
      </c>
      <c r="E1180" s="8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2">
        <f t="shared" si="110"/>
        <v>41837.69736111111</v>
      </c>
      <c r="L1180" s="12">
        <f t="shared" si="111"/>
        <v>41867.69736111111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108"/>
        <v>6.666666666666667E-5</v>
      </c>
      <c r="R1180" s="8">
        <f t="shared" si="109"/>
        <v>5</v>
      </c>
      <c r="S1180" t="str">
        <f t="shared" si="112"/>
        <v>food</v>
      </c>
      <c r="T1180" t="str">
        <f t="shared" si="113"/>
        <v>food trucks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8">
        <v>60000</v>
      </c>
      <c r="E1181" s="8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2">
        <f t="shared" si="110"/>
        <v>42275.511886574073</v>
      </c>
      <c r="L1181" s="12">
        <f t="shared" si="111"/>
        <v>42305.511886574073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108"/>
        <v>5.3333333333333337E-2</v>
      </c>
      <c r="R1181" s="8">
        <f t="shared" si="109"/>
        <v>640</v>
      </c>
      <c r="S1181" t="str">
        <f t="shared" si="112"/>
        <v>food</v>
      </c>
      <c r="T1181" t="str">
        <f t="shared" si="113"/>
        <v>food trucks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8">
        <v>50000</v>
      </c>
      <c r="E1182" s="8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2">
        <f t="shared" si="110"/>
        <v>41781.598541666666</v>
      </c>
      <c r="L1182" s="12">
        <f t="shared" si="111"/>
        <v>41818.598541666666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108"/>
        <v>0.11749999999999999</v>
      </c>
      <c r="R1182" s="8">
        <f t="shared" si="109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8">
        <v>50000</v>
      </c>
      <c r="E1183" s="8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2">
        <f t="shared" si="110"/>
        <v>42034.131030092591</v>
      </c>
      <c r="L1183" s="12">
        <f t="shared" si="111"/>
        <v>42064.131030092591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108"/>
        <v>8.0000000000000007E-5</v>
      </c>
      <c r="R1183" s="8">
        <f t="shared" si="109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8">
        <v>1000</v>
      </c>
      <c r="E1184" s="8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2">
        <f t="shared" si="110"/>
        <v>42728.619074074071</v>
      </c>
      <c r="L1184" s="12">
        <f t="shared" si="111"/>
        <v>42747.487499999996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108"/>
        <v>4.2000000000000003E-2</v>
      </c>
      <c r="R1184" s="8">
        <f t="shared" si="109"/>
        <v>10.5</v>
      </c>
      <c r="S1184" t="str">
        <f t="shared" si="112"/>
        <v>food</v>
      </c>
      <c r="T1184" t="str">
        <f t="shared" si="113"/>
        <v>food trucks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8">
        <v>2500</v>
      </c>
      <c r="E1185" s="8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2">
        <f t="shared" si="110"/>
        <v>42656.653043981474</v>
      </c>
      <c r="L1185" s="12">
        <f t="shared" si="111"/>
        <v>42675.957638888889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108"/>
        <v>0.04</v>
      </c>
      <c r="R1185" s="8">
        <f t="shared" si="109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8">
        <v>22000</v>
      </c>
      <c r="E1186" s="8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2">
        <f t="shared" si="110"/>
        <v>42741.391331018516</v>
      </c>
      <c r="L1186" s="12">
        <f t="shared" si="111"/>
        <v>42772.391331018516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108"/>
        <v>1.0493636363636363</v>
      </c>
      <c r="R1186" s="8">
        <f t="shared" si="109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8">
        <v>12500</v>
      </c>
      <c r="E1187" s="8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2">
        <f t="shared" si="110"/>
        <v>42130.656817129631</v>
      </c>
      <c r="L1187" s="12">
        <f t="shared" si="111"/>
        <v>42162.958333333336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108"/>
        <v>1.0544</v>
      </c>
      <c r="R1187" s="8">
        <f t="shared" si="109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8">
        <v>7500</v>
      </c>
      <c r="E1188" s="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2">
        <f t="shared" si="110"/>
        <v>42123.655034722215</v>
      </c>
      <c r="L1188" s="12">
        <f t="shared" si="111"/>
        <v>42156.737499999996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108"/>
        <v>1.0673333333333332</v>
      </c>
      <c r="R1188" s="8">
        <f t="shared" si="109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58" hidden="1" x14ac:dyDescent="0.35">
      <c r="A1189">
        <v>1187</v>
      </c>
      <c r="B1189" s="3" t="s">
        <v>1188</v>
      </c>
      <c r="C1189" s="3" t="s">
        <v>5297</v>
      </c>
      <c r="D1189" s="8">
        <v>8750</v>
      </c>
      <c r="E1189" s="8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2">
        <f t="shared" si="110"/>
        <v>42109.686608796292</v>
      </c>
      <c r="L1189" s="12">
        <f t="shared" si="111"/>
        <v>42141.541666666664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108"/>
        <v>1.0412571428571429</v>
      </c>
      <c r="R1189" s="8">
        <f t="shared" si="109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8">
        <v>2000</v>
      </c>
      <c r="E1190" s="8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2">
        <f t="shared" si="110"/>
        <v>42711.492361111108</v>
      </c>
      <c r="L1190" s="12">
        <f t="shared" si="111"/>
        <v>42732.492361111108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108"/>
        <v>1.6054999999999999</v>
      </c>
      <c r="R1190" s="8">
        <f t="shared" si="109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8">
        <v>9000</v>
      </c>
      <c r="E1191" s="8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2">
        <f t="shared" si="110"/>
        <v>42529.770775462959</v>
      </c>
      <c r="L1191" s="12">
        <f t="shared" si="111"/>
        <v>42550.770775462959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108"/>
        <v>1.0777777777777777</v>
      </c>
      <c r="R1191" s="8">
        <f t="shared" si="109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8">
        <v>500</v>
      </c>
      <c r="E1192" s="8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2">
        <f t="shared" si="110"/>
        <v>41852.457465277774</v>
      </c>
      <c r="L1192" s="12">
        <f t="shared" si="111"/>
        <v>41882.457465277774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108"/>
        <v>1.35</v>
      </c>
      <c r="R1192" s="8">
        <f t="shared" si="109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8">
        <v>2700</v>
      </c>
      <c r="E1193" s="8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2">
        <f t="shared" si="110"/>
        <v>42419.395370370366</v>
      </c>
      <c r="L1193" s="12">
        <f t="shared" si="111"/>
        <v>42449.353703703702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108"/>
        <v>1.0907407407407408</v>
      </c>
      <c r="R1193" s="8">
        <f t="shared" si="109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8">
        <v>100</v>
      </c>
      <c r="E1194" s="8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2">
        <f t="shared" si="110"/>
        <v>42747.298356481479</v>
      </c>
      <c r="L1194" s="12">
        <f t="shared" si="111"/>
        <v>42777.298356481479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108"/>
        <v>2.9</v>
      </c>
      <c r="R1194" s="8">
        <f t="shared" si="109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8">
        <v>21000</v>
      </c>
      <c r="E1195" s="8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2">
        <f t="shared" si="110"/>
        <v>42409.567743055552</v>
      </c>
      <c r="L1195" s="12">
        <f t="shared" si="111"/>
        <v>42469.526076388887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108"/>
        <v>1.0395714285714286</v>
      </c>
      <c r="R1195" s="8">
        <f t="shared" si="109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8">
        <v>12500</v>
      </c>
      <c r="E1196" s="8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2">
        <f t="shared" si="110"/>
        <v>42072.27984953703</v>
      </c>
      <c r="L1196" s="12">
        <f t="shared" si="111"/>
        <v>42102.27984953703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108"/>
        <v>3.2223999999999999</v>
      </c>
      <c r="R1196" s="8">
        <f t="shared" si="109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8">
        <v>10000</v>
      </c>
      <c r="E1197" s="8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2">
        <f t="shared" si="110"/>
        <v>42298.139502314814</v>
      </c>
      <c r="L1197" s="12">
        <f t="shared" si="111"/>
        <v>42358.166666666664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108"/>
        <v>1.35</v>
      </c>
      <c r="R1197" s="8">
        <f t="shared" si="109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8">
        <v>14500</v>
      </c>
      <c r="E1198" s="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2">
        <f t="shared" si="110"/>
        <v>42326.610405092586</v>
      </c>
      <c r="L1198" s="12">
        <f t="shared" si="111"/>
        <v>42356.610405092586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108"/>
        <v>2.6991034482758622</v>
      </c>
      <c r="R1198" s="8">
        <f t="shared" si="109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8">
        <v>15000</v>
      </c>
      <c r="E1199" s="8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2">
        <f t="shared" si="110"/>
        <v>42503.456412037034</v>
      </c>
      <c r="L1199" s="12">
        <f t="shared" si="111"/>
        <v>42534.040972222218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108"/>
        <v>2.5329333333333333</v>
      </c>
      <c r="R1199" s="8">
        <f t="shared" si="109"/>
        <v>121</v>
      </c>
      <c r="S1199" t="str">
        <f t="shared" si="112"/>
        <v>photography</v>
      </c>
      <c r="T1199" t="str">
        <f t="shared" si="113"/>
        <v>photobooks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8">
        <v>3500</v>
      </c>
      <c r="E1200" s="8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2">
        <f t="shared" si="110"/>
        <v>42333.410717592589</v>
      </c>
      <c r="L1200" s="12">
        <f t="shared" si="111"/>
        <v>42368.916666666664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108"/>
        <v>2.6059999999999999</v>
      </c>
      <c r="R1200" s="8">
        <f t="shared" si="109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8">
        <v>2658</v>
      </c>
      <c r="E1201" s="8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2">
        <f t="shared" si="110"/>
        <v>42161.562499999993</v>
      </c>
      <c r="L1201" s="12">
        <f t="shared" si="111"/>
        <v>42193.562499999993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108"/>
        <v>1.0131677953348381</v>
      </c>
      <c r="R1201" s="8">
        <f t="shared" si="109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8">
        <v>4800</v>
      </c>
      <c r="E1202" s="8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2">
        <f t="shared" si="110"/>
        <v>42089.269166666665</v>
      </c>
      <c r="L1202" s="12">
        <f t="shared" si="111"/>
        <v>42110.269166666665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108"/>
        <v>1.2560416666666667</v>
      </c>
      <c r="R1202" s="8">
        <f t="shared" si="109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8">
        <v>6000</v>
      </c>
      <c r="E1203" s="8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2">
        <f t="shared" si="110"/>
        <v>42536.398680555554</v>
      </c>
      <c r="L1203" s="12">
        <f t="shared" si="111"/>
        <v>42566.398680555554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108"/>
        <v>1.0243783333333334</v>
      </c>
      <c r="R1203" s="8">
        <f t="shared" si="109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8">
        <v>25000</v>
      </c>
      <c r="E1204" s="8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2">
        <f t="shared" si="110"/>
        <v>42152.08048611111</v>
      </c>
      <c r="L1204" s="12">
        <f t="shared" si="111"/>
        <v>42182.08048611111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108"/>
        <v>1.99244</v>
      </c>
      <c r="R1204" s="8">
        <f t="shared" si="109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8">
        <v>16300</v>
      </c>
      <c r="E1205" s="8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2">
        <f t="shared" si="110"/>
        <v>42125.4065625</v>
      </c>
      <c r="L1205" s="12">
        <f t="shared" si="111"/>
        <v>42155.4065625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108"/>
        <v>1.0245398773006136</v>
      </c>
      <c r="R1205" s="8">
        <f t="shared" si="109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8">
        <v>13000</v>
      </c>
      <c r="E1206" s="8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2">
        <f t="shared" si="110"/>
        <v>42297.539733796293</v>
      </c>
      <c r="L1206" s="12">
        <f t="shared" si="111"/>
        <v>42341.999999999993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108"/>
        <v>1.0294615384615384</v>
      </c>
      <c r="R1206" s="8">
        <f t="shared" si="109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8">
        <v>13000</v>
      </c>
      <c r="E1207" s="8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2">
        <f t="shared" si="110"/>
        <v>42138.298043981478</v>
      </c>
      <c r="L1207" s="12">
        <f t="shared" si="111"/>
        <v>42168.298043981478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108"/>
        <v>1.0086153846153847</v>
      </c>
      <c r="R1207" s="8">
        <f t="shared" si="109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8">
        <v>900</v>
      </c>
      <c r="E1208" s="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2">
        <f t="shared" si="110"/>
        <v>42772.567743055552</v>
      </c>
      <c r="L1208" s="12">
        <f t="shared" si="111"/>
        <v>42805.353472222218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108"/>
        <v>1.1499999999999999</v>
      </c>
      <c r="R1208" s="8">
        <f t="shared" si="109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8">
        <v>16700</v>
      </c>
      <c r="E1209" s="8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2">
        <f t="shared" si="110"/>
        <v>42430.221909722219</v>
      </c>
      <c r="L1209" s="12">
        <f t="shared" si="111"/>
        <v>42460.208333333336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108"/>
        <v>1.0416766467065868</v>
      </c>
      <c r="R1209" s="8">
        <f t="shared" si="109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8">
        <v>10000</v>
      </c>
      <c r="E1210" s="8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2">
        <f t="shared" si="110"/>
        <v>42423.500740740739</v>
      </c>
      <c r="L1210" s="12">
        <f t="shared" si="111"/>
        <v>42453.459074074075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108"/>
        <v>1.5529999999999999</v>
      </c>
      <c r="R1210" s="8">
        <f t="shared" si="109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8">
        <v>6000</v>
      </c>
      <c r="E1211" s="8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2">
        <f t="shared" si="110"/>
        <v>42761.637789351851</v>
      </c>
      <c r="L1211" s="12">
        <f t="shared" si="111"/>
        <v>42791.637789351851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108"/>
        <v>1.06</v>
      </c>
      <c r="R1211" s="8">
        <f t="shared" si="109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8">
        <v>20000</v>
      </c>
      <c r="E1212" s="8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2">
        <f t="shared" si="110"/>
        <v>42132.733472222222</v>
      </c>
      <c r="L1212" s="12">
        <f t="shared" si="111"/>
        <v>42155.666666666664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108"/>
        <v>2.5431499999999998</v>
      </c>
      <c r="R1212" s="8">
        <f t="shared" si="109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8">
        <v>1000</v>
      </c>
      <c r="E1213" s="8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2">
        <f t="shared" si="110"/>
        <v>42515.658113425925</v>
      </c>
      <c r="L1213" s="12">
        <f t="shared" si="111"/>
        <v>42530.658113425925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108"/>
        <v>1.0109999999999999</v>
      </c>
      <c r="R1213" s="8">
        <f t="shared" si="109"/>
        <v>168.5</v>
      </c>
      <c r="S1213" t="str">
        <f t="shared" si="112"/>
        <v>photography</v>
      </c>
      <c r="T1213" t="str">
        <f t="shared" si="113"/>
        <v>photobooks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8">
        <v>2500</v>
      </c>
      <c r="E1214" s="8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2">
        <f t="shared" si="110"/>
        <v>42318.741840277777</v>
      </c>
      <c r="L1214" s="12">
        <f t="shared" si="111"/>
        <v>42334.833333333336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108"/>
        <v>1.2904</v>
      </c>
      <c r="R1214" s="8">
        <f t="shared" si="109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8">
        <v>6500</v>
      </c>
      <c r="E1215" s="8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2">
        <f t="shared" si="110"/>
        <v>42731.547453703701</v>
      </c>
      <c r="L1215" s="12">
        <f t="shared" si="111"/>
        <v>42766.547453703701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108"/>
        <v>1.0223076923076924</v>
      </c>
      <c r="R1215" s="8">
        <f t="shared" si="109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8">
        <v>2000</v>
      </c>
      <c r="E1216" s="8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2">
        <f t="shared" si="110"/>
        <v>42104.632002314807</v>
      </c>
      <c r="L1216" s="12">
        <f t="shared" si="111"/>
        <v>42164.632002314807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108"/>
        <v>1.3180000000000001</v>
      </c>
      <c r="R1216" s="8">
        <f t="shared" si="109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8">
        <v>5000</v>
      </c>
      <c r="E1217" s="8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2">
        <f t="shared" si="110"/>
        <v>41759.714768518512</v>
      </c>
      <c r="L1217" s="12">
        <f t="shared" si="111"/>
        <v>41789.714768518512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108"/>
        <v>7.8608020000000005</v>
      </c>
      <c r="R1217" s="8">
        <f t="shared" si="109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8">
        <v>14000</v>
      </c>
      <c r="E1218" s="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2">
        <f t="shared" si="110"/>
        <v>42247.408067129632</v>
      </c>
      <c r="L1218" s="12">
        <f t="shared" si="111"/>
        <v>42279.752083333333</v>
      </c>
      <c r="M1218" t="b">
        <v>0</v>
      </c>
      <c r="N1218">
        <v>222</v>
      </c>
      <c r="O1218" t="b">
        <v>1</v>
      </c>
      <c r="P1218" t="s">
        <v>8285</v>
      </c>
      <c r="Q1218" s="6">
        <f t="shared" ref="Q1218:Q1281" si="114">E1218/D1218</f>
        <v>1.4570000000000001</v>
      </c>
      <c r="R1218" s="8">
        <f t="shared" ref="R1218:R1281" si="115">IF(E1218=0,"-",E1218/N1218)</f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8">
        <v>26500</v>
      </c>
      <c r="E1219" s="8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2">
        <f t="shared" ref="K1219:K1282" si="116">(J1219/86400)+25569+(-5/24)</f>
        <v>42535.6011574074</v>
      </c>
      <c r="L1219" s="12">
        <f t="shared" ref="L1219:L1282" si="117">(I1219/86400)+25569+(-5/24)</f>
        <v>42565.6011574074</v>
      </c>
      <c r="M1219" t="b">
        <v>0</v>
      </c>
      <c r="N1219">
        <v>183</v>
      </c>
      <c r="O1219" t="b">
        <v>1</v>
      </c>
      <c r="P1219" t="s">
        <v>8285</v>
      </c>
      <c r="Q1219" s="6">
        <f t="shared" si="114"/>
        <v>1.026</v>
      </c>
      <c r="R1219" s="8">
        <f t="shared" si="115"/>
        <v>148.57377049180329</v>
      </c>
      <c r="S1219" t="str">
        <f t="shared" ref="S1219:S1282" si="118">LEFT($P1219, SEARCH("/",$P1219,1)-1)</f>
        <v>photography</v>
      </c>
      <c r="T1219" t="str">
        <f t="shared" ref="T1219:T1282" si="119">RIGHT($P1219,LEN($P1219) - SEARCH("/", $P1219, 1))</f>
        <v>photobooks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8">
        <v>9000</v>
      </c>
      <c r="E1220" s="8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2">
        <f t="shared" si="116"/>
        <v>42278.453703703701</v>
      </c>
      <c r="L1220" s="12">
        <f t="shared" si="117"/>
        <v>42308.916666666664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114"/>
        <v>1.7227777777777777</v>
      </c>
      <c r="R1220" s="8">
        <f t="shared" si="115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8">
        <v>16350</v>
      </c>
      <c r="E1221" s="8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2">
        <f t="shared" si="116"/>
        <v>42633.253622685188</v>
      </c>
      <c r="L1221" s="12">
        <f t="shared" si="117"/>
        <v>42663.253622685188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114"/>
        <v>1.5916819571865444</v>
      </c>
      <c r="R1221" s="8">
        <f t="shared" si="115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8">
        <v>15000</v>
      </c>
      <c r="E1222" s="8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2">
        <f t="shared" si="116"/>
        <v>42211.420277777775</v>
      </c>
      <c r="L1222" s="12">
        <f t="shared" si="117"/>
        <v>42241.420277777775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114"/>
        <v>1.0376666666666667</v>
      </c>
      <c r="R1222" s="8">
        <f t="shared" si="115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8">
        <v>2200</v>
      </c>
      <c r="E1223" s="8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2">
        <f t="shared" si="116"/>
        <v>42680.267222222225</v>
      </c>
      <c r="L1223" s="12">
        <f t="shared" si="117"/>
        <v>42707.791666666664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114"/>
        <v>1.1140954545454547</v>
      </c>
      <c r="R1223" s="8">
        <f t="shared" si="115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8">
        <v>4000</v>
      </c>
      <c r="E1224" s="8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2">
        <f t="shared" si="116"/>
        <v>42430.512118055551</v>
      </c>
      <c r="L1224" s="12">
        <f t="shared" si="117"/>
        <v>42460.958333333336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114"/>
        <v>2.80375</v>
      </c>
      <c r="R1224" s="8">
        <f t="shared" si="115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8">
        <v>19800</v>
      </c>
      <c r="E1225" s="8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2">
        <f t="shared" si="116"/>
        <v>42653.968854166662</v>
      </c>
      <c r="L1225" s="12">
        <f t="shared" si="117"/>
        <v>42684.010520833333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114"/>
        <v>1.1210606060606061</v>
      </c>
      <c r="R1225" s="8">
        <f t="shared" si="115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8">
        <v>15000</v>
      </c>
      <c r="E1226" s="8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2">
        <f t="shared" si="116"/>
        <v>41736.341458333329</v>
      </c>
      <c r="L1226" s="12">
        <f t="shared" si="117"/>
        <v>41796.341458333329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114"/>
        <v>7.0666666666666669E-2</v>
      </c>
      <c r="R1226" s="8">
        <f t="shared" si="115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8">
        <v>3000</v>
      </c>
      <c r="E1227" s="8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2">
        <f t="shared" si="116"/>
        <v>41509.697662037033</v>
      </c>
      <c r="L1227" s="12">
        <f t="shared" si="117"/>
        <v>41569.697662037033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114"/>
        <v>4.3999999999999997E-2</v>
      </c>
      <c r="R1227" s="8">
        <f t="shared" si="115"/>
        <v>44</v>
      </c>
      <c r="S1227" t="str">
        <f t="shared" si="118"/>
        <v>music</v>
      </c>
      <c r="T1227" t="str">
        <f t="shared" si="119"/>
        <v>world music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8">
        <v>50000</v>
      </c>
      <c r="E1228" s="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2">
        <f t="shared" si="116"/>
        <v>41715.666446759256</v>
      </c>
      <c r="L1228" s="12">
        <f t="shared" si="117"/>
        <v>41749.833333333328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114"/>
        <v>3.8739999999999997E-2</v>
      </c>
      <c r="R1228" s="8">
        <f t="shared" si="115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8">
        <v>2000</v>
      </c>
      <c r="E1229" s="8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2">
        <f t="shared" si="116"/>
        <v>41827.710833333331</v>
      </c>
      <c r="L1229" s="12">
        <f t="shared" si="117"/>
        <v>41858.083333333328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114"/>
        <v>0</v>
      </c>
      <c r="R1229" s="8" t="str">
        <f t="shared" si="115"/>
        <v>-</v>
      </c>
      <c r="S1229" t="str">
        <f t="shared" si="118"/>
        <v>music</v>
      </c>
      <c r="T1229" t="str">
        <f t="shared" si="119"/>
        <v>world music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8">
        <v>5000</v>
      </c>
      <c r="E1230" s="8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2">
        <f t="shared" si="116"/>
        <v>40754.520925925921</v>
      </c>
      <c r="L1230" s="12">
        <f t="shared" si="117"/>
        <v>40814.520925925921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114"/>
        <v>0.29299999999999998</v>
      </c>
      <c r="R1230" s="8">
        <f t="shared" si="115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8">
        <v>2750</v>
      </c>
      <c r="E1231" s="8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2">
        <f t="shared" si="116"/>
        <v>40985.251469907402</v>
      </c>
      <c r="L1231" s="12">
        <f t="shared" si="117"/>
        <v>41015.458333333328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114"/>
        <v>9.0909090909090905E-3</v>
      </c>
      <c r="R1231" s="8">
        <f t="shared" si="115"/>
        <v>25</v>
      </c>
      <c r="S1231" t="str">
        <f t="shared" si="118"/>
        <v>music</v>
      </c>
      <c r="T1231" t="str">
        <f t="shared" si="119"/>
        <v>world music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8">
        <v>500000</v>
      </c>
      <c r="E1232" s="8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2">
        <f t="shared" si="116"/>
        <v>40568.764236111107</v>
      </c>
      <c r="L1232" s="12">
        <f t="shared" si="117"/>
        <v>40598.764236111107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114"/>
        <v>0</v>
      </c>
      <c r="R1232" s="8" t="str">
        <f t="shared" si="115"/>
        <v>-</v>
      </c>
      <c r="S1232" t="str">
        <f t="shared" si="118"/>
        <v>music</v>
      </c>
      <c r="T1232" t="str">
        <f t="shared" si="119"/>
        <v>world music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8">
        <v>5000</v>
      </c>
      <c r="E1233" s="8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2">
        <f t="shared" si="116"/>
        <v>42193.733425925922</v>
      </c>
      <c r="L1233" s="12">
        <f t="shared" si="117"/>
        <v>42243.833333333336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114"/>
        <v>0</v>
      </c>
      <c r="R1233" s="8" t="str">
        <f t="shared" si="115"/>
        <v>-</v>
      </c>
      <c r="S1233" t="str">
        <f t="shared" si="118"/>
        <v>music</v>
      </c>
      <c r="T1233" t="str">
        <f t="shared" si="119"/>
        <v>world music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8">
        <v>5000</v>
      </c>
      <c r="E1234" s="8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2">
        <f t="shared" si="116"/>
        <v>41506.639699074069</v>
      </c>
      <c r="L1234" s="12">
        <f t="shared" si="117"/>
        <v>41553.639699074069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114"/>
        <v>8.0000000000000002E-3</v>
      </c>
      <c r="R1234" s="8">
        <f t="shared" si="115"/>
        <v>40</v>
      </c>
      <c r="S1234" t="str">
        <f t="shared" si="118"/>
        <v>music</v>
      </c>
      <c r="T1234" t="str">
        <f t="shared" si="119"/>
        <v>world music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8">
        <v>1000</v>
      </c>
      <c r="E1235" s="8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2">
        <f t="shared" si="116"/>
        <v>40939.740439814814</v>
      </c>
      <c r="L1235" s="12">
        <f t="shared" si="117"/>
        <v>40960.740439814814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114"/>
        <v>0.11600000000000001</v>
      </c>
      <c r="R1235" s="8">
        <f t="shared" si="115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8">
        <v>50000</v>
      </c>
      <c r="E1236" s="8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2">
        <f t="shared" si="116"/>
        <v>42007.580347222225</v>
      </c>
      <c r="L1236" s="12">
        <f t="shared" si="117"/>
        <v>42037.580347222225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114"/>
        <v>0</v>
      </c>
      <c r="R1236" s="8" t="str">
        <f t="shared" si="115"/>
        <v>-</v>
      </c>
      <c r="S1236" t="str">
        <f t="shared" si="118"/>
        <v>music</v>
      </c>
      <c r="T1236" t="str">
        <f t="shared" si="119"/>
        <v>world music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8">
        <v>7534</v>
      </c>
      <c r="E1237" s="8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2">
        <f t="shared" si="116"/>
        <v>41582.927071759259</v>
      </c>
      <c r="L1237" s="12">
        <f t="shared" si="117"/>
        <v>41622.927071759259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114"/>
        <v>2.787363950092912E-2</v>
      </c>
      <c r="R1237" s="8">
        <f t="shared" si="115"/>
        <v>35</v>
      </c>
      <c r="S1237" t="str">
        <f t="shared" si="118"/>
        <v>music</v>
      </c>
      <c r="T1237" t="str">
        <f t="shared" si="119"/>
        <v>world music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8">
        <v>2500</v>
      </c>
      <c r="E1238" s="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2">
        <f t="shared" si="116"/>
        <v>41110.47180555555</v>
      </c>
      <c r="L1238" s="12">
        <f t="shared" si="117"/>
        <v>41118.458333333328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114"/>
        <v>0</v>
      </c>
      <c r="R1238" s="8" t="str">
        <f t="shared" si="115"/>
        <v>-</v>
      </c>
      <c r="S1238" t="str">
        <f t="shared" si="118"/>
        <v>music</v>
      </c>
      <c r="T1238" t="str">
        <f t="shared" si="119"/>
        <v>world music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8">
        <v>25000</v>
      </c>
      <c r="E1239" s="8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2">
        <f t="shared" si="116"/>
        <v>41125.074826388889</v>
      </c>
      <c r="L1239" s="12">
        <f t="shared" si="117"/>
        <v>41145.074826388889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114"/>
        <v>0</v>
      </c>
      <c r="R1239" s="8" t="str">
        <f t="shared" si="115"/>
        <v>-</v>
      </c>
      <c r="S1239" t="str">
        <f t="shared" si="118"/>
        <v>music</v>
      </c>
      <c r="T1239" t="str">
        <f t="shared" si="119"/>
        <v>world music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8">
        <v>1000</v>
      </c>
      <c r="E1240" s="8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2">
        <f t="shared" si="116"/>
        <v>40731.402037037034</v>
      </c>
      <c r="L1240" s="12">
        <f t="shared" si="117"/>
        <v>40761.402037037034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114"/>
        <v>0.17799999999999999</v>
      </c>
      <c r="R1240" s="8">
        <f t="shared" si="115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8">
        <v>2500</v>
      </c>
      <c r="E1241" s="8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2">
        <f t="shared" si="116"/>
        <v>40883.754247685181</v>
      </c>
      <c r="L1241" s="12">
        <f t="shared" si="117"/>
        <v>40913.754247685181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114"/>
        <v>0</v>
      </c>
      <c r="R1241" s="8" t="str">
        <f t="shared" si="115"/>
        <v>-</v>
      </c>
      <c r="S1241" t="str">
        <f t="shared" si="118"/>
        <v>music</v>
      </c>
      <c r="T1241" t="str">
        <f t="shared" si="119"/>
        <v>world music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8">
        <v>8000</v>
      </c>
      <c r="E1242" s="8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2">
        <f t="shared" si="116"/>
        <v>41408.831678240742</v>
      </c>
      <c r="L1242" s="12">
        <f t="shared" si="117"/>
        <v>41467.70208333333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114"/>
        <v>3.0124999999999999E-2</v>
      </c>
      <c r="R1242" s="8">
        <f t="shared" si="115"/>
        <v>30.125</v>
      </c>
      <c r="S1242" t="str">
        <f t="shared" si="118"/>
        <v>music</v>
      </c>
      <c r="T1242" t="str">
        <f t="shared" si="119"/>
        <v>world music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8">
        <v>5000</v>
      </c>
      <c r="E1243" s="8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2">
        <f t="shared" si="116"/>
        <v>41923.629398148143</v>
      </c>
      <c r="L1243" s="12">
        <f t="shared" si="117"/>
        <v>41946.040972222218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114"/>
        <v>0.50739999999999996</v>
      </c>
      <c r="R1243" s="8">
        <f t="shared" si="115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8">
        <v>911</v>
      </c>
      <c r="E1244" s="8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2">
        <f t="shared" si="116"/>
        <v>40781.957199074073</v>
      </c>
      <c r="L1244" s="12">
        <f t="shared" si="117"/>
        <v>40797.345833333333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114"/>
        <v>5.4884742041712408E-3</v>
      </c>
      <c r="R1244" s="8">
        <f t="shared" si="115"/>
        <v>5</v>
      </c>
      <c r="S1244" t="str">
        <f t="shared" si="118"/>
        <v>music</v>
      </c>
      <c r="T1244" t="str">
        <f t="shared" si="119"/>
        <v>world music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8">
        <v>12000</v>
      </c>
      <c r="E1245" s="8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2">
        <f t="shared" si="116"/>
        <v>40671.670960648145</v>
      </c>
      <c r="L1245" s="12">
        <f t="shared" si="117"/>
        <v>40732.666666666664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114"/>
        <v>0.14091666666666666</v>
      </c>
      <c r="R1245" s="8">
        <f t="shared" si="115"/>
        <v>44.5</v>
      </c>
      <c r="S1245" t="str">
        <f t="shared" si="118"/>
        <v>music</v>
      </c>
      <c r="T1245" t="str">
        <f t="shared" si="119"/>
        <v>world music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8">
        <v>2000</v>
      </c>
      <c r="E1246" s="8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2">
        <f t="shared" si="116"/>
        <v>41355.617164351854</v>
      </c>
      <c r="L1246" s="12">
        <f t="shared" si="117"/>
        <v>41386.666666666664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114"/>
        <v>1.038</v>
      </c>
      <c r="R1246" s="8">
        <f t="shared" si="115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8">
        <v>2000</v>
      </c>
      <c r="E1247" s="8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2">
        <f t="shared" si="116"/>
        <v>41774.391597222224</v>
      </c>
      <c r="L1247" s="12">
        <f t="shared" si="117"/>
        <v>41804.391597222224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114"/>
        <v>1.2024999999999999</v>
      </c>
      <c r="R1247" s="8">
        <f t="shared" si="115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8">
        <v>2000</v>
      </c>
      <c r="E1248" s="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2">
        <f t="shared" si="116"/>
        <v>40837.835057870368</v>
      </c>
      <c r="L1248" s="12">
        <f t="shared" si="117"/>
        <v>40882.876724537033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114"/>
        <v>1.17</v>
      </c>
      <c r="R1248" s="8">
        <f t="shared" si="115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8">
        <v>3500</v>
      </c>
      <c r="E1249" s="8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2">
        <f t="shared" si="116"/>
        <v>41370.083969907406</v>
      </c>
      <c r="L1249" s="12">
        <f t="shared" si="117"/>
        <v>41400.083969907406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114"/>
        <v>1.2214285714285715</v>
      </c>
      <c r="R1249" s="8">
        <f t="shared" si="115"/>
        <v>85.5</v>
      </c>
      <c r="S1249" t="str">
        <f t="shared" si="118"/>
        <v>music</v>
      </c>
      <c r="T1249" t="str">
        <f t="shared" si="119"/>
        <v>rock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8">
        <v>2500</v>
      </c>
      <c r="E1250" s="8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2">
        <f t="shared" si="116"/>
        <v>41767.448530092588</v>
      </c>
      <c r="L1250" s="12">
        <f t="shared" si="117"/>
        <v>41803.082638888889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114"/>
        <v>1.5164</v>
      </c>
      <c r="R1250" s="8">
        <f t="shared" si="115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8">
        <v>5000</v>
      </c>
      <c r="E1251" s="8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2">
        <f t="shared" si="116"/>
        <v>41067.532534722217</v>
      </c>
      <c r="L1251" s="12">
        <f t="shared" si="117"/>
        <v>41097.532534722217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114"/>
        <v>1.0444</v>
      </c>
      <c r="R1251" s="8">
        <f t="shared" si="115"/>
        <v>64.46913580246914</v>
      </c>
      <c r="S1251" t="str">
        <f t="shared" si="118"/>
        <v>music</v>
      </c>
      <c r="T1251" t="str">
        <f t="shared" si="119"/>
        <v>rock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8">
        <v>30000</v>
      </c>
      <c r="E1252" s="8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2">
        <f t="shared" si="116"/>
        <v>41843.434386574074</v>
      </c>
      <c r="L1252" s="12">
        <f t="shared" si="117"/>
        <v>41888.434386574074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114"/>
        <v>2.0015333333333332</v>
      </c>
      <c r="R1252" s="8">
        <f t="shared" si="115"/>
        <v>118.2007874015748</v>
      </c>
      <c r="S1252" t="str">
        <f t="shared" si="118"/>
        <v>music</v>
      </c>
      <c r="T1252" t="str">
        <f t="shared" si="119"/>
        <v>rock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8">
        <v>6000</v>
      </c>
      <c r="E1253" s="8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2">
        <f t="shared" si="116"/>
        <v>40751.606099537035</v>
      </c>
      <c r="L1253" s="12">
        <f t="shared" si="117"/>
        <v>40811.606099537035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114"/>
        <v>1.018</v>
      </c>
      <c r="R1253" s="8">
        <f t="shared" si="115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8">
        <v>3500</v>
      </c>
      <c r="E1254" s="8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2">
        <f t="shared" si="116"/>
        <v>41543.779733796291</v>
      </c>
      <c r="L1254" s="12">
        <f t="shared" si="117"/>
        <v>41571.779733796291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114"/>
        <v>1.3765714285714286</v>
      </c>
      <c r="R1254" s="8">
        <f t="shared" si="115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8">
        <v>10</v>
      </c>
      <c r="E1255" s="8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2">
        <f t="shared" si="116"/>
        <v>41855.575312499997</v>
      </c>
      <c r="L1255" s="12">
        <f t="shared" si="117"/>
        <v>41885.575312499997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114"/>
        <v>3038.3319999999999</v>
      </c>
      <c r="R1255" s="8">
        <f t="shared" si="115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8">
        <v>6700</v>
      </c>
      <c r="E1256" s="8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2">
        <f t="shared" si="116"/>
        <v>40487.413032407407</v>
      </c>
      <c r="L1256" s="12">
        <f t="shared" si="117"/>
        <v>40543.999305555553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114"/>
        <v>1.9885074626865671</v>
      </c>
      <c r="R1256" s="8">
        <f t="shared" si="115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8">
        <v>3000</v>
      </c>
      <c r="E1257" s="8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2">
        <f t="shared" si="116"/>
        <v>41579.637175925927</v>
      </c>
      <c r="L1257" s="12">
        <f t="shared" si="117"/>
        <v>41609.678842592592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114"/>
        <v>2.0236666666666667</v>
      </c>
      <c r="R1257" s="8">
        <f t="shared" si="115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8">
        <v>30000</v>
      </c>
      <c r="E1258" s="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2">
        <f t="shared" si="116"/>
        <v>40921.711006944439</v>
      </c>
      <c r="L1258" s="12">
        <f t="shared" si="117"/>
        <v>40951.711006944439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114"/>
        <v>1.1796376666666666</v>
      </c>
      <c r="R1258" s="8">
        <f t="shared" si="115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8">
        <v>5500</v>
      </c>
      <c r="E1259" s="8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2">
        <f t="shared" si="116"/>
        <v>40586.877199074072</v>
      </c>
      <c r="L1259" s="12">
        <f t="shared" si="117"/>
        <v>40635.835532407407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114"/>
        <v>2.9472727272727273</v>
      </c>
      <c r="R1259" s="8">
        <f t="shared" si="115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8">
        <v>12000</v>
      </c>
      <c r="E1260" s="8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2">
        <f t="shared" si="116"/>
        <v>41487.402916666666</v>
      </c>
      <c r="L1260" s="12">
        <f t="shared" si="117"/>
        <v>41517.402916666666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114"/>
        <v>2.1314633333333335</v>
      </c>
      <c r="R1260" s="8">
        <f t="shared" si="115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8">
        <v>2500</v>
      </c>
      <c r="E1261" s="8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2">
        <f t="shared" si="116"/>
        <v>41766.762314814812</v>
      </c>
      <c r="L1261" s="12">
        <f t="shared" si="117"/>
        <v>41798.957638888889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114"/>
        <v>1.0424</v>
      </c>
      <c r="R1261" s="8">
        <f t="shared" si="115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8">
        <v>3300</v>
      </c>
      <c r="E1262" s="8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2">
        <f t="shared" si="116"/>
        <v>41666.63449074074</v>
      </c>
      <c r="L1262" s="12">
        <f t="shared" si="117"/>
        <v>41696.63449074074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114"/>
        <v>1.1366666666666667</v>
      </c>
      <c r="R1262" s="8">
        <f t="shared" si="115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8">
        <v>2000</v>
      </c>
      <c r="E1263" s="8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2">
        <f t="shared" si="116"/>
        <v>41638.134571759256</v>
      </c>
      <c r="L1263" s="12">
        <f t="shared" si="117"/>
        <v>41668.134571759256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114"/>
        <v>1.0125</v>
      </c>
      <c r="R1263" s="8">
        <f t="shared" si="115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8">
        <v>6500</v>
      </c>
      <c r="E1264" s="8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2">
        <f t="shared" si="116"/>
        <v>41656.554305555554</v>
      </c>
      <c r="L1264" s="12">
        <f t="shared" si="117"/>
        <v>41686.554305555554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114"/>
        <v>1.2541538461538462</v>
      </c>
      <c r="R1264" s="8">
        <f t="shared" si="115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8">
        <v>1500</v>
      </c>
      <c r="E1265" s="8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2">
        <f t="shared" si="116"/>
        <v>41691.875810185185</v>
      </c>
      <c r="L1265" s="12">
        <f t="shared" si="117"/>
        <v>41726.833333333328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114"/>
        <v>1.19</v>
      </c>
      <c r="R1265" s="8">
        <f t="shared" si="115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8">
        <v>650</v>
      </c>
      <c r="E1266" s="8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2">
        <f t="shared" si="116"/>
        <v>41547.454664351848</v>
      </c>
      <c r="L1266" s="12">
        <f t="shared" si="117"/>
        <v>41576.454664351848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114"/>
        <v>1.6646153846153846</v>
      </c>
      <c r="R1266" s="8">
        <f t="shared" si="115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8">
        <v>3500</v>
      </c>
      <c r="E1267" s="8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2">
        <f t="shared" si="116"/>
        <v>40465.446932870364</v>
      </c>
      <c r="L1267" s="12">
        <f t="shared" si="117"/>
        <v>40512.446932870364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114"/>
        <v>1.1914771428571429</v>
      </c>
      <c r="R1267" s="8">
        <f t="shared" si="115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8">
        <v>9500</v>
      </c>
      <c r="E1268" s="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2">
        <f t="shared" si="116"/>
        <v>41620.668344907404</v>
      </c>
      <c r="L1268" s="12">
        <f t="shared" si="117"/>
        <v>41650.668344907404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114"/>
        <v>1.0047368421052632</v>
      </c>
      <c r="R1268" s="8">
        <f t="shared" si="115"/>
        <v>190.9</v>
      </c>
      <c r="S1268" t="str">
        <f t="shared" si="118"/>
        <v>music</v>
      </c>
      <c r="T1268" t="str">
        <f t="shared" si="119"/>
        <v>rock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8">
        <v>22000</v>
      </c>
      <c r="E1269" s="8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2">
        <f t="shared" si="116"/>
        <v>41449.376828703702</v>
      </c>
      <c r="L1269" s="12">
        <f t="shared" si="117"/>
        <v>41479.376828703702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114"/>
        <v>1.018</v>
      </c>
      <c r="R1269" s="8">
        <f t="shared" si="115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8">
        <v>12000</v>
      </c>
      <c r="E1270" s="8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2">
        <f t="shared" si="116"/>
        <v>41507.637118055551</v>
      </c>
      <c r="L1270" s="12">
        <f t="shared" si="117"/>
        <v>41537.637118055551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114"/>
        <v>1.1666666666666667</v>
      </c>
      <c r="R1270" s="8">
        <f t="shared" si="115"/>
        <v>76.92307692307692</v>
      </c>
      <c r="S1270" t="str">
        <f t="shared" si="118"/>
        <v>music</v>
      </c>
      <c r="T1270" t="str">
        <f t="shared" si="119"/>
        <v>rock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8">
        <v>18800</v>
      </c>
      <c r="E1271" s="8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2">
        <f t="shared" si="116"/>
        <v>42445.614722222221</v>
      </c>
      <c r="L1271" s="12">
        <f t="shared" si="117"/>
        <v>42475.791666666664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114"/>
        <v>1.0864893617021276</v>
      </c>
      <c r="R1271" s="8">
        <f t="shared" si="115"/>
        <v>99.15533980582525</v>
      </c>
      <c r="S1271" t="str">
        <f t="shared" si="118"/>
        <v>music</v>
      </c>
      <c r="T1271" t="str">
        <f t="shared" si="119"/>
        <v>rock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8">
        <v>10000</v>
      </c>
      <c r="E1272" s="8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2">
        <f t="shared" si="116"/>
        <v>40933.648634259254</v>
      </c>
      <c r="L1272" s="12">
        <f t="shared" si="117"/>
        <v>40993.60696759259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114"/>
        <v>1.1472</v>
      </c>
      <c r="R1272" s="8">
        <f t="shared" si="115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8">
        <v>7500</v>
      </c>
      <c r="E1273" s="8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2">
        <f t="shared" si="116"/>
        <v>41561.475219907406</v>
      </c>
      <c r="L1273" s="12">
        <f t="shared" si="117"/>
        <v>41591.516886574071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114"/>
        <v>1.018</v>
      </c>
      <c r="R1273" s="8">
        <f t="shared" si="115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8">
        <v>5000</v>
      </c>
      <c r="E1274" s="8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2">
        <f t="shared" si="116"/>
        <v>40274.536793981482</v>
      </c>
      <c r="L1274" s="12">
        <f t="shared" si="117"/>
        <v>40343.958333333328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114"/>
        <v>1.06</v>
      </c>
      <c r="R1274" s="8">
        <f t="shared" si="115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8">
        <v>4000</v>
      </c>
      <c r="E1275" s="8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2">
        <f t="shared" si="116"/>
        <v>41852.521886574068</v>
      </c>
      <c r="L1275" s="12">
        <f t="shared" si="117"/>
        <v>41882.521886574068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114"/>
        <v>1.0349999999999999</v>
      </c>
      <c r="R1275" s="8">
        <f t="shared" si="115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8">
        <v>25000</v>
      </c>
      <c r="E1276" s="8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2">
        <f t="shared" si="116"/>
        <v>41116.481770833328</v>
      </c>
      <c r="L1276" s="12">
        <f t="shared" si="117"/>
        <v>41151.481770833328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114"/>
        <v>1.5497535999999998</v>
      </c>
      <c r="R1276" s="8">
        <f t="shared" si="115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8">
        <v>15000</v>
      </c>
      <c r="E1277" s="8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2">
        <f t="shared" si="116"/>
        <v>41458.659571759257</v>
      </c>
      <c r="L1277" s="12">
        <f t="shared" si="117"/>
        <v>41493.659571759257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114"/>
        <v>1.6214066666666667</v>
      </c>
      <c r="R1277" s="8">
        <f t="shared" si="115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8">
        <v>3000</v>
      </c>
      <c r="E1278" s="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2">
        <f t="shared" si="116"/>
        <v>40007.49591435185</v>
      </c>
      <c r="L1278" s="12">
        <f t="shared" si="117"/>
        <v>40056.958333333328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114"/>
        <v>1.0442100000000001</v>
      </c>
      <c r="R1278" s="8">
        <f t="shared" si="115"/>
        <v>46.06808823529412</v>
      </c>
      <c r="S1278" t="str">
        <f t="shared" si="118"/>
        <v>music</v>
      </c>
      <c r="T1278" t="str">
        <f t="shared" si="119"/>
        <v>rock</v>
      </c>
    </row>
    <row r="1279" spans="1:20" ht="58" hidden="1" x14ac:dyDescent="0.35">
      <c r="A1279">
        <v>1277</v>
      </c>
      <c r="B1279" s="3" t="s">
        <v>1278</v>
      </c>
      <c r="C1279" s="3" t="s">
        <v>5387</v>
      </c>
      <c r="D1279" s="8">
        <v>15000</v>
      </c>
      <c r="E1279" s="8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2">
        <f t="shared" si="116"/>
        <v>41121.35355324074</v>
      </c>
      <c r="L1279" s="12">
        <f t="shared" si="117"/>
        <v>41156.35355324074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114"/>
        <v>1.0612433333333333</v>
      </c>
      <c r="R1279" s="8">
        <f t="shared" si="115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8">
        <v>6500</v>
      </c>
      <c r="E1280" s="8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2">
        <f t="shared" si="116"/>
        <v>41786.346828703703</v>
      </c>
      <c r="L1280" s="12">
        <f t="shared" si="117"/>
        <v>41814.875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114"/>
        <v>1.5493846153846154</v>
      </c>
      <c r="R1280" s="8">
        <f t="shared" si="115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8">
        <v>12516</v>
      </c>
      <c r="E1281" s="8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2">
        <f t="shared" si="116"/>
        <v>41681.890856481477</v>
      </c>
      <c r="L1281" s="12">
        <f t="shared" si="117"/>
        <v>41721.849189814813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114"/>
        <v>1.1077157238734421</v>
      </c>
      <c r="R1281" s="8">
        <f t="shared" si="115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8">
        <v>15000</v>
      </c>
      <c r="E1282" s="8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2">
        <f t="shared" si="116"/>
        <v>40513.54923611111</v>
      </c>
      <c r="L1282" s="12">
        <f t="shared" si="117"/>
        <v>40603.54923611111</v>
      </c>
      <c r="M1282" t="b">
        <v>1</v>
      </c>
      <c r="N1282">
        <v>130</v>
      </c>
      <c r="O1282" t="b">
        <v>1</v>
      </c>
      <c r="P1282" t="s">
        <v>8276</v>
      </c>
      <c r="Q1282" s="6">
        <f t="shared" ref="Q1282:Q1345" si="120">E1282/D1282</f>
        <v>1.1091186666666666</v>
      </c>
      <c r="R1282" s="8">
        <f t="shared" ref="R1282:R1345" si="121">IF(E1282=0,"-",E1282/N1282)</f>
        <v>127.97523076923076</v>
      </c>
      <c r="S1282" t="str">
        <f t="shared" si="118"/>
        <v>music</v>
      </c>
      <c r="T1282" t="str">
        <f t="shared" si="119"/>
        <v>rock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8">
        <v>7000</v>
      </c>
      <c r="E1283" s="8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2">
        <f t="shared" ref="K1283:K1346" si="122">(J1283/86400)+25569+(-5/24)</f>
        <v>41463.535138888888</v>
      </c>
      <c r="L1283" s="12">
        <f t="shared" ref="L1283:L1346" si="123">(I1283/86400)+25569+(-5/24)</f>
        <v>41483.535138888888</v>
      </c>
      <c r="M1283" t="b">
        <v>1</v>
      </c>
      <c r="N1283">
        <v>74</v>
      </c>
      <c r="O1283" t="b">
        <v>1</v>
      </c>
      <c r="P1283" t="s">
        <v>8276</v>
      </c>
      <c r="Q1283" s="6">
        <f t="shared" si="120"/>
        <v>1.1071428571428572</v>
      </c>
      <c r="R1283" s="8">
        <f t="shared" si="121"/>
        <v>104.72972972972973</v>
      </c>
      <c r="S1283" t="str">
        <f t="shared" ref="S1283:S1346" si="124">LEFT($P1283, SEARCH("/",$P1283,1)-1)</f>
        <v>music</v>
      </c>
      <c r="T1283" t="str">
        <f t="shared" ref="T1283:T1346" si="125">RIGHT($P1283,LEN($P1283) - SEARCH("/", $P1283, 1))</f>
        <v>rock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8">
        <v>15000</v>
      </c>
      <c r="E1284" s="8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2">
        <f t="shared" si="122"/>
        <v>41586.266840277771</v>
      </c>
      <c r="L1284" s="12">
        <f t="shared" si="123"/>
        <v>41616.999305555553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120"/>
        <v>1.2361333333333333</v>
      </c>
      <c r="R1284" s="8">
        <f t="shared" si="121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8">
        <v>1000</v>
      </c>
      <c r="E1285" s="8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2">
        <f t="shared" si="122"/>
        <v>41320.50913194444</v>
      </c>
      <c r="L1285" s="12">
        <f t="shared" si="123"/>
        <v>41343.958333333328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120"/>
        <v>2.1105</v>
      </c>
      <c r="R1285" s="8">
        <f t="shared" si="121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8">
        <v>2000</v>
      </c>
      <c r="E1286" s="8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2">
        <f t="shared" si="122"/>
        <v>42712.026412037034</v>
      </c>
      <c r="L1286" s="12">
        <f t="shared" si="123"/>
        <v>42735.499305555553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120"/>
        <v>1.01</v>
      </c>
      <c r="R1286" s="8">
        <f t="shared" si="121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8">
        <v>2000</v>
      </c>
      <c r="E1287" s="8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2">
        <f t="shared" si="122"/>
        <v>42160.374710648146</v>
      </c>
      <c r="L1287" s="12">
        <f t="shared" si="123"/>
        <v>42175.374710648146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120"/>
        <v>1.0165</v>
      </c>
      <c r="R1287" s="8">
        <f t="shared" si="121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8">
        <v>1500</v>
      </c>
      <c r="E1288" s="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2">
        <f t="shared" si="122"/>
        <v>42039.176238425927</v>
      </c>
      <c r="L1288" s="12">
        <f t="shared" si="123"/>
        <v>42052.374999999993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120"/>
        <v>1.0833333333333333</v>
      </c>
      <c r="R1288" s="8">
        <f t="shared" si="121"/>
        <v>81.25</v>
      </c>
      <c r="S1288" t="str">
        <f t="shared" si="124"/>
        <v>theater</v>
      </c>
      <c r="T1288" t="str">
        <f t="shared" si="125"/>
        <v>plays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8">
        <v>250</v>
      </c>
      <c r="E1289" s="8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2">
        <f t="shared" si="122"/>
        <v>42107.412685185183</v>
      </c>
      <c r="L1289" s="12">
        <f t="shared" si="123"/>
        <v>42167.412685185183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120"/>
        <v>2.42</v>
      </c>
      <c r="R1289" s="8">
        <f t="shared" si="121"/>
        <v>24.2</v>
      </c>
      <c r="S1289" t="str">
        <f t="shared" si="124"/>
        <v>theater</v>
      </c>
      <c r="T1289" t="str">
        <f t="shared" si="125"/>
        <v>plays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8">
        <v>4000</v>
      </c>
      <c r="E1290" s="8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2">
        <f t="shared" si="122"/>
        <v>42560.946331018517</v>
      </c>
      <c r="L1290" s="12">
        <f t="shared" si="123"/>
        <v>42591.958333333336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120"/>
        <v>1.0044999999999999</v>
      </c>
      <c r="R1290" s="8">
        <f t="shared" si="121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8">
        <v>1500</v>
      </c>
      <c r="E1291" s="8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2">
        <f t="shared" si="122"/>
        <v>42708.926446759258</v>
      </c>
      <c r="L1291" s="12">
        <f t="shared" si="123"/>
        <v>42738.926446759258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120"/>
        <v>1.2506666666666666</v>
      </c>
      <c r="R1291" s="8">
        <f t="shared" si="121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8">
        <v>3500</v>
      </c>
      <c r="E1292" s="8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2">
        <f t="shared" si="122"/>
        <v>42086.406608796293</v>
      </c>
      <c r="L1292" s="12">
        <f t="shared" si="123"/>
        <v>42117.082638888889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120"/>
        <v>1.0857142857142856</v>
      </c>
      <c r="R1292" s="8">
        <f t="shared" si="121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8">
        <v>3000</v>
      </c>
      <c r="E1293" s="8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2">
        <f t="shared" si="122"/>
        <v>42064.444340277776</v>
      </c>
      <c r="L1293" s="12">
        <f t="shared" si="123"/>
        <v>42101.083333333336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120"/>
        <v>1.4570000000000001</v>
      </c>
      <c r="R1293" s="8">
        <f t="shared" si="121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8">
        <v>1700</v>
      </c>
      <c r="E1294" s="8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2">
        <f t="shared" si="122"/>
        <v>42256.555879629632</v>
      </c>
      <c r="L1294" s="12">
        <f t="shared" si="123"/>
        <v>42283.749305555553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120"/>
        <v>1.1000000000000001</v>
      </c>
      <c r="R1294" s="8">
        <f t="shared" si="121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8">
        <v>15000</v>
      </c>
      <c r="E1295" s="8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2">
        <f t="shared" si="122"/>
        <v>42292.492719907408</v>
      </c>
      <c r="L1295" s="12">
        <f t="shared" si="123"/>
        <v>42322.534386574072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120"/>
        <v>1.0223333333333333</v>
      </c>
      <c r="R1295" s="8">
        <f t="shared" si="121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8">
        <v>500</v>
      </c>
      <c r="E1296" s="8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2">
        <f t="shared" si="122"/>
        <v>42278.245335648149</v>
      </c>
      <c r="L1296" s="12">
        <f t="shared" si="123"/>
        <v>42296.249999999993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120"/>
        <v>1.22</v>
      </c>
      <c r="R1296" s="8">
        <f t="shared" si="121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8">
        <v>2500</v>
      </c>
      <c r="E1297" s="8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2">
        <f t="shared" si="122"/>
        <v>42184.364548611113</v>
      </c>
      <c r="L1297" s="12">
        <f t="shared" si="123"/>
        <v>42214.499999999993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120"/>
        <v>1.0196000000000001</v>
      </c>
      <c r="R1297" s="8">
        <f t="shared" si="121"/>
        <v>39.828125</v>
      </c>
      <c r="S1297" t="str">
        <f t="shared" si="124"/>
        <v>theater</v>
      </c>
      <c r="T1297" t="str">
        <f t="shared" si="125"/>
        <v>plays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8">
        <v>850</v>
      </c>
      <c r="E1298" s="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2">
        <f t="shared" si="122"/>
        <v>42422.842280092591</v>
      </c>
      <c r="L1298" s="12">
        <f t="shared" si="123"/>
        <v>42442.800613425927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120"/>
        <v>1.411764705882353</v>
      </c>
      <c r="R1298" s="8">
        <f t="shared" si="121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8">
        <v>20000</v>
      </c>
      <c r="E1299" s="8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2">
        <f t="shared" si="122"/>
        <v>42461.538865740738</v>
      </c>
      <c r="L1299" s="12">
        <f t="shared" si="123"/>
        <v>42491.538865740738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120"/>
        <v>1.0952500000000001</v>
      </c>
      <c r="R1299" s="8">
        <f t="shared" si="121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8">
        <v>2000</v>
      </c>
      <c r="E1300" s="8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2">
        <f t="shared" si="122"/>
        <v>42458.472592592589</v>
      </c>
      <c r="L1300" s="12">
        <f t="shared" si="123"/>
        <v>42488.472592592589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120"/>
        <v>1.0465</v>
      </c>
      <c r="R1300" s="8">
        <f t="shared" si="121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8">
        <v>3500</v>
      </c>
      <c r="E1301" s="8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2">
        <f t="shared" si="122"/>
        <v>42169.606006944443</v>
      </c>
      <c r="L1301" s="12">
        <f t="shared" si="123"/>
        <v>42199.606006944443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120"/>
        <v>1.24</v>
      </c>
      <c r="R1301" s="8">
        <f t="shared" si="121"/>
        <v>135.625</v>
      </c>
      <c r="S1301" t="str">
        <f t="shared" si="124"/>
        <v>theater</v>
      </c>
      <c r="T1301" t="str">
        <f t="shared" si="125"/>
        <v>plays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8">
        <v>3000</v>
      </c>
      <c r="E1302" s="8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2">
        <f t="shared" si="122"/>
        <v>42483.466874999998</v>
      </c>
      <c r="L1302" s="12">
        <f t="shared" si="123"/>
        <v>42522.581249999996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120"/>
        <v>1.35</v>
      </c>
      <c r="R1302" s="8">
        <f t="shared" si="121"/>
        <v>168.75</v>
      </c>
      <c r="S1302" t="str">
        <f t="shared" si="124"/>
        <v>theater</v>
      </c>
      <c r="T1302" t="str">
        <f t="shared" si="125"/>
        <v>plays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8">
        <v>2000</v>
      </c>
      <c r="E1303" s="8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2">
        <f t="shared" si="122"/>
        <v>42195.541412037033</v>
      </c>
      <c r="L1303" s="12">
        <f t="shared" si="123"/>
        <v>42205.916666666664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120"/>
        <v>1.0275000000000001</v>
      </c>
      <c r="R1303" s="8">
        <f t="shared" si="121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8">
        <v>2500</v>
      </c>
      <c r="E1304" s="8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2">
        <f t="shared" si="122"/>
        <v>42674.849664351852</v>
      </c>
      <c r="L1304" s="12">
        <f t="shared" si="123"/>
        <v>42704.891331018516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120"/>
        <v>1</v>
      </c>
      <c r="R1304" s="8">
        <f t="shared" si="121"/>
        <v>50</v>
      </c>
      <c r="S1304" t="str">
        <f t="shared" si="124"/>
        <v>theater</v>
      </c>
      <c r="T1304" t="str">
        <f t="shared" si="125"/>
        <v>plays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8">
        <v>3500</v>
      </c>
      <c r="E1305" s="8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2">
        <f t="shared" si="122"/>
        <v>42566.232870370368</v>
      </c>
      <c r="L1305" s="12">
        <f t="shared" si="123"/>
        <v>42582.249999999993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120"/>
        <v>1.3026085714285716</v>
      </c>
      <c r="R1305" s="8">
        <f t="shared" si="121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8">
        <v>40000</v>
      </c>
      <c r="E1306" s="8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2">
        <f t="shared" si="122"/>
        <v>42746.986168981479</v>
      </c>
      <c r="L1306" s="12">
        <f t="shared" si="123"/>
        <v>42806.944502314807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120"/>
        <v>0.39627499999999999</v>
      </c>
      <c r="R1306" s="8">
        <f t="shared" si="121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8">
        <v>30000</v>
      </c>
      <c r="E1307" s="8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2">
        <f t="shared" si="122"/>
        <v>42543.457268518519</v>
      </c>
      <c r="L1307" s="12">
        <f t="shared" si="123"/>
        <v>42572.520833333336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120"/>
        <v>0.25976666666666665</v>
      </c>
      <c r="R1307" s="8">
        <f t="shared" si="121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8">
        <v>110000</v>
      </c>
      <c r="E1308" s="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2">
        <f t="shared" si="122"/>
        <v>41947.249236111107</v>
      </c>
      <c r="L1308" s="12">
        <f t="shared" si="123"/>
        <v>41977.249236111107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120"/>
        <v>0.65246363636363636</v>
      </c>
      <c r="R1308" s="8">
        <f t="shared" si="121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8">
        <v>50000</v>
      </c>
      <c r="E1309" s="8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2">
        <f t="shared" si="122"/>
        <v>42387.294895833336</v>
      </c>
      <c r="L1309" s="12">
        <f t="shared" si="123"/>
        <v>42417.294895833336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120"/>
        <v>0.11514000000000001</v>
      </c>
      <c r="R1309" s="8">
        <f t="shared" si="121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8">
        <v>10000</v>
      </c>
      <c r="E1310" s="8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2">
        <f t="shared" si="122"/>
        <v>42611.405231481483</v>
      </c>
      <c r="L1310" s="12">
        <f t="shared" si="123"/>
        <v>42651.405231481483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120"/>
        <v>0.11360000000000001</v>
      </c>
      <c r="R1310" s="8">
        <f t="shared" si="121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8">
        <v>11500</v>
      </c>
      <c r="E1311" s="8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2">
        <f t="shared" si="122"/>
        <v>42257.674398148149</v>
      </c>
      <c r="L1311" s="12">
        <f t="shared" si="123"/>
        <v>42292.674398148149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120"/>
        <v>1.1199130434782609</v>
      </c>
      <c r="R1311" s="8">
        <f t="shared" si="121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8">
        <v>20000</v>
      </c>
      <c r="E1312" s="8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2">
        <f t="shared" si="122"/>
        <v>42556.458912037029</v>
      </c>
      <c r="L1312" s="12">
        <f t="shared" si="123"/>
        <v>42601.458912037029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120"/>
        <v>0.155</v>
      </c>
      <c r="R1312" s="8">
        <f t="shared" si="121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8">
        <v>250000</v>
      </c>
      <c r="E1313" s="8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2">
        <f t="shared" si="122"/>
        <v>42669.593969907401</v>
      </c>
      <c r="L1313" s="12">
        <f t="shared" si="123"/>
        <v>42704.635636574072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120"/>
        <v>0.32028000000000001</v>
      </c>
      <c r="R1313" s="8">
        <f t="shared" si="121"/>
        <v>800.7</v>
      </c>
      <c r="S1313" t="str">
        <f t="shared" si="124"/>
        <v>technology</v>
      </c>
      <c r="T1313" t="str">
        <f t="shared" si="125"/>
        <v>wearables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8">
        <v>4600</v>
      </c>
      <c r="E1314" s="8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2">
        <f t="shared" si="122"/>
        <v>42082.494467592587</v>
      </c>
      <c r="L1314" s="12">
        <f t="shared" si="123"/>
        <v>42112.494467592587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120"/>
        <v>6.0869565217391303E-3</v>
      </c>
      <c r="R1314" s="8">
        <f t="shared" si="121"/>
        <v>28</v>
      </c>
      <c r="S1314" t="str">
        <f t="shared" si="124"/>
        <v>technology</v>
      </c>
      <c r="T1314" t="str">
        <f t="shared" si="125"/>
        <v>wearables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8">
        <v>40000</v>
      </c>
      <c r="E1315" s="8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2">
        <f t="shared" si="122"/>
        <v>42402.50131944444</v>
      </c>
      <c r="L1315" s="12">
        <f t="shared" si="123"/>
        <v>42432.50131944444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120"/>
        <v>0.31114999999999998</v>
      </c>
      <c r="R1315" s="8">
        <f t="shared" si="121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8">
        <v>180000</v>
      </c>
      <c r="E1316" s="8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2">
        <f t="shared" si="122"/>
        <v>42604.461342592585</v>
      </c>
      <c r="L1316" s="12">
        <f t="shared" si="123"/>
        <v>42664.461342592585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120"/>
        <v>1.1266666666666666E-2</v>
      </c>
      <c r="R1316" s="8">
        <f t="shared" si="121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8">
        <v>100000</v>
      </c>
      <c r="E1317" s="8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2">
        <f t="shared" si="122"/>
        <v>42278.289907407401</v>
      </c>
      <c r="L1317" s="12">
        <f t="shared" si="123"/>
        <v>42313.833333333336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120"/>
        <v>0.40404000000000001</v>
      </c>
      <c r="R1317" s="8">
        <f t="shared" si="121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8">
        <v>75000</v>
      </c>
      <c r="E1318" s="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2">
        <f t="shared" si="122"/>
        <v>42393.753576388888</v>
      </c>
      <c r="L1318" s="12">
        <f t="shared" si="123"/>
        <v>42428.753576388888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120"/>
        <v>1.3333333333333333E-5</v>
      </c>
      <c r="R1318" s="8">
        <f t="shared" si="121"/>
        <v>1</v>
      </c>
      <c r="S1318" t="str">
        <f t="shared" si="124"/>
        <v>technology</v>
      </c>
      <c r="T1318" t="str">
        <f t="shared" si="125"/>
        <v>wearables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8">
        <v>200000</v>
      </c>
      <c r="E1319" s="8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2">
        <f t="shared" si="122"/>
        <v>42520.027152777773</v>
      </c>
      <c r="L1319" s="12">
        <f t="shared" si="123"/>
        <v>42572.374999999993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120"/>
        <v>5.7334999999999997E-2</v>
      </c>
      <c r="R1319" s="8">
        <f t="shared" si="121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8">
        <v>40000</v>
      </c>
      <c r="E1320" s="8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2">
        <f t="shared" si="122"/>
        <v>41984.835324074076</v>
      </c>
      <c r="L1320" s="12">
        <f t="shared" si="123"/>
        <v>42014.835324074076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120"/>
        <v>0.15325</v>
      </c>
      <c r="R1320" s="8">
        <f t="shared" si="121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8">
        <v>5800</v>
      </c>
      <c r="E1321" s="8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2">
        <f t="shared" si="122"/>
        <v>41816.603761574072</v>
      </c>
      <c r="L1321" s="12">
        <f t="shared" si="123"/>
        <v>41831.458333333328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120"/>
        <v>0.15103448275862069</v>
      </c>
      <c r="R1321" s="8">
        <f t="shared" si="121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8">
        <v>100000</v>
      </c>
      <c r="E1322" s="8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2">
        <f t="shared" si="122"/>
        <v>42705.482013888883</v>
      </c>
      <c r="L1322" s="12">
        <f t="shared" si="123"/>
        <v>42734.749999999993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120"/>
        <v>5.0299999999999997E-3</v>
      </c>
      <c r="R1322" s="8">
        <f t="shared" si="121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8">
        <v>462000</v>
      </c>
      <c r="E1323" s="8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2">
        <f t="shared" si="122"/>
        <v>42697.540937499994</v>
      </c>
      <c r="L1323" s="12">
        <f t="shared" si="123"/>
        <v>42727.540937499994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120"/>
        <v>1.3028138528138528E-2</v>
      </c>
      <c r="R1323" s="8">
        <f t="shared" si="121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8">
        <v>35000</v>
      </c>
      <c r="E1324" s="8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2">
        <f t="shared" si="122"/>
        <v>42115.448206018518</v>
      </c>
      <c r="L1324" s="12">
        <f t="shared" si="123"/>
        <v>42145.448206018518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120"/>
        <v>3.0285714285714286E-3</v>
      </c>
      <c r="R1324" s="8">
        <f t="shared" si="121"/>
        <v>26.5</v>
      </c>
      <c r="S1324" t="str">
        <f t="shared" si="124"/>
        <v>technology</v>
      </c>
      <c r="T1324" t="str">
        <f t="shared" si="125"/>
        <v>wearables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8">
        <v>15000</v>
      </c>
      <c r="E1325" s="8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2">
        <f t="shared" si="122"/>
        <v>42451.490115740737</v>
      </c>
      <c r="L1325" s="12">
        <f t="shared" si="123"/>
        <v>42486.079861111109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120"/>
        <v>8.8800000000000004E-2</v>
      </c>
      <c r="R1325" s="8">
        <f t="shared" si="121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8">
        <v>50000</v>
      </c>
      <c r="E1326" s="8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2">
        <f t="shared" si="122"/>
        <v>42626.425370370365</v>
      </c>
      <c r="L1326" s="12">
        <f t="shared" si="123"/>
        <v>42656.425370370365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120"/>
        <v>9.8400000000000001E-2</v>
      </c>
      <c r="R1326" s="8">
        <f t="shared" si="121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8">
        <v>20000</v>
      </c>
      <c r="E1327" s="8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2">
        <f t="shared" si="122"/>
        <v>42703.877719907403</v>
      </c>
      <c r="L1327" s="12">
        <f t="shared" si="123"/>
        <v>42733.877719907403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120"/>
        <v>2.4299999999999999E-2</v>
      </c>
      <c r="R1327" s="8">
        <f t="shared" si="121"/>
        <v>60.75</v>
      </c>
      <c r="S1327" t="str">
        <f t="shared" si="124"/>
        <v>technology</v>
      </c>
      <c r="T1327" t="str">
        <f t="shared" si="125"/>
        <v>wearables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8">
        <v>100000</v>
      </c>
      <c r="E1328" s="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2">
        <f t="shared" si="122"/>
        <v>41974.583657407406</v>
      </c>
      <c r="L1328" s="12">
        <f t="shared" si="123"/>
        <v>42019.583657407406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120"/>
        <v>1.1299999999999999E-2</v>
      </c>
      <c r="R1328" s="8">
        <f t="shared" si="121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8">
        <v>48000</v>
      </c>
      <c r="E1329" s="8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2">
        <f t="shared" si="122"/>
        <v>42123.470312500001</v>
      </c>
      <c r="L1329" s="12">
        <f t="shared" si="123"/>
        <v>42153.470312500001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120"/>
        <v>3.5520833333333335E-2</v>
      </c>
      <c r="R1329" s="8">
        <f t="shared" si="121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8">
        <v>75000</v>
      </c>
      <c r="E1330" s="8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2">
        <f t="shared" si="122"/>
        <v>42612.434421296297</v>
      </c>
      <c r="L1330" s="12">
        <f t="shared" si="123"/>
        <v>42657.434421296297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120"/>
        <v>2.3306666666666667E-2</v>
      </c>
      <c r="R1330" s="8">
        <f t="shared" si="121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8">
        <v>50000</v>
      </c>
      <c r="E1331" s="8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2">
        <f t="shared" si="122"/>
        <v>41935.013252314813</v>
      </c>
      <c r="L1331" s="12">
        <f t="shared" si="123"/>
        <v>41975.054918981477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120"/>
        <v>8.1600000000000006E-3</v>
      </c>
      <c r="R1331" s="8">
        <f t="shared" si="121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8">
        <v>35000</v>
      </c>
      <c r="E1332" s="8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2">
        <f t="shared" si="122"/>
        <v>42522.068391203698</v>
      </c>
      <c r="L1332" s="12">
        <f t="shared" si="123"/>
        <v>42552.958333333336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120"/>
        <v>0.22494285714285714</v>
      </c>
      <c r="R1332" s="8">
        <f t="shared" si="121"/>
        <v>157.46</v>
      </c>
      <c r="S1332" t="str">
        <f t="shared" si="124"/>
        <v>technology</v>
      </c>
      <c r="T1332" t="str">
        <f t="shared" si="125"/>
        <v>wearables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8">
        <v>250000</v>
      </c>
      <c r="E1333" s="8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2">
        <f t="shared" si="122"/>
        <v>42569.295763888884</v>
      </c>
      <c r="L1333" s="12">
        <f t="shared" si="123"/>
        <v>42599.295763888884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120"/>
        <v>1.3668E-2</v>
      </c>
      <c r="R1333" s="8">
        <f t="shared" si="121"/>
        <v>100.5</v>
      </c>
      <c r="S1333" t="str">
        <f t="shared" si="124"/>
        <v>technology</v>
      </c>
      <c r="T1333" t="str">
        <f t="shared" si="125"/>
        <v>wearables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8">
        <v>10115</v>
      </c>
      <c r="E1334" s="8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2">
        <f t="shared" si="122"/>
        <v>42731.851944444446</v>
      </c>
      <c r="L1334" s="12">
        <f t="shared" si="123"/>
        <v>42761.851944444446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120"/>
        <v>0</v>
      </c>
      <c r="R1334" s="8" t="str">
        <f t="shared" si="121"/>
        <v>-</v>
      </c>
      <c r="S1334" t="str">
        <f t="shared" si="124"/>
        <v>technology</v>
      </c>
      <c r="T1334" t="str">
        <f t="shared" si="125"/>
        <v>wearables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8">
        <v>2500</v>
      </c>
      <c r="E1335" s="8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2">
        <f t="shared" si="122"/>
        <v>41805.8984375</v>
      </c>
      <c r="L1335" s="12">
        <f t="shared" si="123"/>
        <v>41835.8984375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120"/>
        <v>0</v>
      </c>
      <c r="R1335" s="8" t="str">
        <f t="shared" si="121"/>
        <v>-</v>
      </c>
      <c r="S1335" t="str">
        <f t="shared" si="124"/>
        <v>technology</v>
      </c>
      <c r="T1335" t="str">
        <f t="shared" si="125"/>
        <v>wearables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8">
        <v>133000</v>
      </c>
      <c r="E1336" s="8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2">
        <f t="shared" si="122"/>
        <v>42410.565821759257</v>
      </c>
      <c r="L1336" s="12">
        <f t="shared" si="123"/>
        <v>42440.565821759257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120"/>
        <v>0.10754135338345865</v>
      </c>
      <c r="R1336" s="8">
        <f t="shared" si="121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8">
        <v>25000</v>
      </c>
      <c r="E1337" s="8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2">
        <f t="shared" si="122"/>
        <v>42313.728032407402</v>
      </c>
      <c r="L1337" s="12">
        <f t="shared" si="123"/>
        <v>42343.728032407402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120"/>
        <v>0.1976</v>
      </c>
      <c r="R1337" s="8">
        <f t="shared" si="121"/>
        <v>308.75</v>
      </c>
      <c r="S1337" t="str">
        <f t="shared" si="124"/>
        <v>technology</v>
      </c>
      <c r="T1337" t="str">
        <f t="shared" si="125"/>
        <v>wearables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8">
        <v>100000</v>
      </c>
      <c r="E1338" s="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2">
        <f t="shared" si="122"/>
        <v>41955.655416666668</v>
      </c>
      <c r="L1338" s="12">
        <f t="shared" si="123"/>
        <v>41990.655416666668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120"/>
        <v>0.84946999999999995</v>
      </c>
      <c r="R1338" s="8">
        <f t="shared" si="121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8">
        <v>50000</v>
      </c>
      <c r="E1339" s="8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2">
        <f t="shared" si="122"/>
        <v>42767.368969907409</v>
      </c>
      <c r="L1339" s="12">
        <f t="shared" si="123"/>
        <v>42797.368969907409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120"/>
        <v>0.49381999999999998</v>
      </c>
      <c r="R1339" s="8">
        <f t="shared" si="121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8">
        <v>30000</v>
      </c>
      <c r="E1340" s="8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2">
        <f t="shared" si="122"/>
        <v>42188.595289351848</v>
      </c>
      <c r="L1340" s="12">
        <f t="shared" si="123"/>
        <v>42218.595289351848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120"/>
        <v>3.3033333333333331E-2</v>
      </c>
      <c r="R1340" s="8">
        <f t="shared" si="121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8">
        <v>50000</v>
      </c>
      <c r="E1341" s="8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2">
        <f t="shared" si="122"/>
        <v>41936.438831018517</v>
      </c>
      <c r="L1341" s="12">
        <f t="shared" si="123"/>
        <v>41981.480497685181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120"/>
        <v>6.6339999999999996E-2</v>
      </c>
      <c r="R1341" s="8">
        <f t="shared" si="121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8">
        <v>1680</v>
      </c>
      <c r="E1342" s="8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2">
        <f t="shared" si="122"/>
        <v>41836.387187499997</v>
      </c>
      <c r="L1342" s="12">
        <f t="shared" si="123"/>
        <v>41866.387187499997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120"/>
        <v>0</v>
      </c>
      <c r="R1342" s="8" t="str">
        <f t="shared" si="121"/>
        <v>-</v>
      </c>
      <c r="S1342" t="str">
        <f t="shared" si="124"/>
        <v>technology</v>
      </c>
      <c r="T1342" t="str">
        <f t="shared" si="125"/>
        <v>wearables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8">
        <v>25000</v>
      </c>
      <c r="E1343" s="8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2">
        <f t="shared" si="122"/>
        <v>42612.415706018517</v>
      </c>
      <c r="L1343" s="12">
        <f t="shared" si="123"/>
        <v>42644.415706018517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120"/>
        <v>0.7036</v>
      </c>
      <c r="R1343" s="8">
        <f t="shared" si="121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8">
        <v>50000</v>
      </c>
      <c r="E1344" s="8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2">
        <f t="shared" si="122"/>
        <v>42172.608090277776</v>
      </c>
      <c r="L1344" s="12">
        <f t="shared" si="123"/>
        <v>42202.608090277776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120"/>
        <v>2E-3</v>
      </c>
      <c r="R1344" s="8">
        <f t="shared" si="121"/>
        <v>100</v>
      </c>
      <c r="S1344" t="str">
        <f t="shared" si="124"/>
        <v>technology</v>
      </c>
      <c r="T1344" t="str">
        <f t="shared" si="125"/>
        <v>wearables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8">
        <v>50000</v>
      </c>
      <c r="E1345" s="8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2">
        <f t="shared" si="122"/>
        <v>42542.318090277775</v>
      </c>
      <c r="L1345" s="12">
        <f t="shared" si="123"/>
        <v>42600.957638888889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120"/>
        <v>1.02298</v>
      </c>
      <c r="R1345" s="8">
        <f t="shared" si="121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8">
        <v>1500</v>
      </c>
      <c r="E1346" s="8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2">
        <f t="shared" si="122"/>
        <v>42522.581469907404</v>
      </c>
      <c r="L1346" s="12">
        <f t="shared" si="123"/>
        <v>42551.581469907404</v>
      </c>
      <c r="M1346" t="b">
        <v>0</v>
      </c>
      <c r="N1346">
        <v>139</v>
      </c>
      <c r="O1346" t="b">
        <v>1</v>
      </c>
      <c r="P1346" t="s">
        <v>8274</v>
      </c>
      <c r="Q1346" s="6">
        <f t="shared" ref="Q1346:Q1409" si="126">E1346/D1346</f>
        <v>3.7773333333333334</v>
      </c>
      <c r="R1346" s="8">
        <f t="shared" ref="R1346:R1409" si="127">IF(E1346=0,"-",E1346/N1346)</f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8">
        <v>300</v>
      </c>
      <c r="E1347" s="8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2">
        <f t="shared" ref="K1347:K1410" si="128">(J1347/86400)+25569+(-5/24)</f>
        <v>41799.606006944443</v>
      </c>
      <c r="L1347" s="12">
        <f t="shared" ref="L1347:L1410" si="129">(I1347/86400)+25569+(-5/24)</f>
        <v>41834.606006944443</v>
      </c>
      <c r="M1347" t="b">
        <v>0</v>
      </c>
      <c r="N1347">
        <v>7</v>
      </c>
      <c r="O1347" t="b">
        <v>1</v>
      </c>
      <c r="P1347" t="s">
        <v>8274</v>
      </c>
      <c r="Q1347" s="6">
        <f t="shared" si="126"/>
        <v>1.25</v>
      </c>
      <c r="R1347" s="8">
        <f t="shared" si="127"/>
        <v>53.571428571428569</v>
      </c>
      <c r="S1347" t="str">
        <f t="shared" ref="S1347:S1410" si="130">LEFT($P1347, SEARCH("/",$P1347,1)-1)</f>
        <v>publishing</v>
      </c>
      <c r="T1347" t="str">
        <f t="shared" ref="T1347:T1410" si="131">RIGHT($P1347,LEN($P1347) - SEARCH("/", $P1347, 1))</f>
        <v>nonfiction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8">
        <v>4900</v>
      </c>
      <c r="E1348" s="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2">
        <f t="shared" si="128"/>
        <v>41421.867488425924</v>
      </c>
      <c r="L1348" s="12">
        <f t="shared" si="129"/>
        <v>41451.867488425924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126"/>
        <v>1.473265306122449</v>
      </c>
      <c r="R1348" s="8">
        <f t="shared" si="127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8">
        <v>2500</v>
      </c>
      <c r="E1349" s="8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2">
        <f t="shared" si="128"/>
        <v>42040.429687499993</v>
      </c>
      <c r="L1349" s="12">
        <f t="shared" si="129"/>
        <v>42070.429687499993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126"/>
        <v>1.022</v>
      </c>
      <c r="R1349" s="8">
        <f t="shared" si="127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8">
        <v>5875</v>
      </c>
      <c r="E1350" s="8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2">
        <f t="shared" si="128"/>
        <v>41963.297835648147</v>
      </c>
      <c r="L1350" s="12">
        <f t="shared" si="129"/>
        <v>41991.297835648147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126"/>
        <v>1.018723404255319</v>
      </c>
      <c r="R1350" s="8">
        <f t="shared" si="127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8">
        <v>5000</v>
      </c>
      <c r="E1351" s="8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2">
        <f t="shared" si="128"/>
        <v>42317.124247685184</v>
      </c>
      <c r="L1351" s="12">
        <f t="shared" si="129"/>
        <v>42354.082638888889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126"/>
        <v>2.0419999999999998</v>
      </c>
      <c r="R1351" s="8">
        <f t="shared" si="127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8">
        <v>5000</v>
      </c>
      <c r="E1352" s="8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2">
        <f t="shared" si="128"/>
        <v>42333.804791666662</v>
      </c>
      <c r="L1352" s="12">
        <f t="shared" si="129"/>
        <v>42363.804791666662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126"/>
        <v>1.0405</v>
      </c>
      <c r="R1352" s="8">
        <f t="shared" si="127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8">
        <v>20000</v>
      </c>
      <c r="E1353" s="8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2">
        <f t="shared" si="128"/>
        <v>42382.531759259255</v>
      </c>
      <c r="L1353" s="12">
        <f t="shared" si="129"/>
        <v>42412.531759259255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126"/>
        <v>1.0126500000000001</v>
      </c>
      <c r="R1353" s="8">
        <f t="shared" si="127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8">
        <v>10000</v>
      </c>
      <c r="E1354" s="8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2">
        <f t="shared" si="128"/>
        <v>42200.369976851849</v>
      </c>
      <c r="L1354" s="12">
        <f t="shared" si="129"/>
        <v>42251.957638888889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126"/>
        <v>1.3613999999999999</v>
      </c>
      <c r="R1354" s="8">
        <f t="shared" si="127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8">
        <v>1000</v>
      </c>
      <c r="E1355" s="8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2">
        <f t="shared" si="128"/>
        <v>41308.909583333334</v>
      </c>
      <c r="L1355" s="12">
        <f t="shared" si="129"/>
        <v>41343.791666666664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126"/>
        <v>1.3360000000000001</v>
      </c>
      <c r="R1355" s="8">
        <f t="shared" si="127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8">
        <v>1200</v>
      </c>
      <c r="E1356" s="8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2">
        <f t="shared" si="128"/>
        <v>42502.599293981482</v>
      </c>
      <c r="L1356" s="12">
        <f t="shared" si="129"/>
        <v>42532.599293981482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126"/>
        <v>1.3025</v>
      </c>
      <c r="R1356" s="8">
        <f t="shared" si="127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8">
        <v>2500</v>
      </c>
      <c r="E1357" s="8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2">
        <f t="shared" si="128"/>
        <v>41213.046354166661</v>
      </c>
      <c r="L1357" s="12">
        <f t="shared" si="129"/>
        <v>41243.208333333328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126"/>
        <v>1.2267999999999999</v>
      </c>
      <c r="R1357" s="8">
        <f t="shared" si="127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8">
        <v>3400</v>
      </c>
      <c r="E1358" s="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2">
        <f t="shared" si="128"/>
        <v>41429.830555555549</v>
      </c>
      <c r="L1358" s="12">
        <f t="shared" si="129"/>
        <v>41459.830555555549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126"/>
        <v>1.8281058823529412</v>
      </c>
      <c r="R1358" s="8">
        <f t="shared" si="127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8">
        <v>2000</v>
      </c>
      <c r="E1359" s="8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2">
        <f t="shared" si="128"/>
        <v>41304.753900462958</v>
      </c>
      <c r="L1359" s="12">
        <f t="shared" si="129"/>
        <v>41334.040972222218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126"/>
        <v>1.2529999999999999</v>
      </c>
      <c r="R1359" s="8">
        <f t="shared" si="127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8">
        <v>3000</v>
      </c>
      <c r="E1360" s="8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2">
        <f t="shared" si="128"/>
        <v>40689.362534722219</v>
      </c>
      <c r="L1360" s="12">
        <f t="shared" si="129"/>
        <v>40719.362534722219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126"/>
        <v>1.1166666666666667</v>
      </c>
      <c r="R1360" s="8">
        <f t="shared" si="127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8">
        <v>660</v>
      </c>
      <c r="E1361" s="8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2">
        <f t="shared" si="128"/>
        <v>40668.606365740736</v>
      </c>
      <c r="L1361" s="12">
        <f t="shared" si="129"/>
        <v>40730.606365740736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126"/>
        <v>1.1575757575757575</v>
      </c>
      <c r="R1361" s="8">
        <f t="shared" si="127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8">
        <v>1500</v>
      </c>
      <c r="E1362" s="8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2">
        <f t="shared" si="128"/>
        <v>41095.692361111105</v>
      </c>
      <c r="L1362" s="12">
        <f t="shared" si="129"/>
        <v>41123.692361111105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126"/>
        <v>1.732</v>
      </c>
      <c r="R1362" s="8">
        <f t="shared" si="127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8">
        <v>6000</v>
      </c>
      <c r="E1363" s="8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2">
        <f t="shared" si="128"/>
        <v>41781.508935185186</v>
      </c>
      <c r="L1363" s="12">
        <f t="shared" si="129"/>
        <v>41811.508935185186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126"/>
        <v>1.2598333333333334</v>
      </c>
      <c r="R1363" s="8">
        <f t="shared" si="127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8">
        <v>1000</v>
      </c>
      <c r="E1364" s="8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2">
        <f t="shared" si="128"/>
        <v>41464.726053240738</v>
      </c>
      <c r="L1364" s="12">
        <f t="shared" si="129"/>
        <v>41524.726053240738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126"/>
        <v>1.091</v>
      </c>
      <c r="R1364" s="8">
        <f t="shared" si="127"/>
        <v>43.64</v>
      </c>
      <c r="S1364" t="str">
        <f t="shared" si="130"/>
        <v>publishing</v>
      </c>
      <c r="T1364" t="str">
        <f t="shared" si="131"/>
        <v>nonfiction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8">
        <v>200</v>
      </c>
      <c r="E1365" s="8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2">
        <f t="shared" si="128"/>
        <v>42396.635729166665</v>
      </c>
      <c r="L1365" s="12">
        <f t="shared" si="129"/>
        <v>42415.124305555553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126"/>
        <v>1</v>
      </c>
      <c r="R1365" s="8">
        <f t="shared" si="127"/>
        <v>40</v>
      </c>
      <c r="S1365" t="str">
        <f t="shared" si="130"/>
        <v>publishing</v>
      </c>
      <c r="T1365" t="str">
        <f t="shared" si="131"/>
        <v>nonfiction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8">
        <v>42000</v>
      </c>
      <c r="E1366" s="8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2">
        <f t="shared" si="128"/>
        <v>41951.487337962964</v>
      </c>
      <c r="L1366" s="12">
        <f t="shared" si="129"/>
        <v>42011.487337962964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126"/>
        <v>1.1864285714285714</v>
      </c>
      <c r="R1366" s="8">
        <f t="shared" si="127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8">
        <v>7500</v>
      </c>
      <c r="E1367" s="8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2">
        <f t="shared" si="128"/>
        <v>42049.524907407402</v>
      </c>
      <c r="L1367" s="12">
        <f t="shared" si="129"/>
        <v>42079.483240740738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126"/>
        <v>1.0026666666666666</v>
      </c>
      <c r="R1367" s="8">
        <f t="shared" si="127"/>
        <v>81.739130434782609</v>
      </c>
      <c r="S1367" t="str">
        <f t="shared" si="130"/>
        <v>music</v>
      </c>
      <c r="T1367" t="str">
        <f t="shared" si="131"/>
        <v>rock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8">
        <v>7500</v>
      </c>
      <c r="E1368" s="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2">
        <f t="shared" si="128"/>
        <v>41924.787766203699</v>
      </c>
      <c r="L1368" s="12">
        <f t="shared" si="129"/>
        <v>41969.829432870371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126"/>
        <v>1.2648920000000001</v>
      </c>
      <c r="R1368" s="8">
        <f t="shared" si="127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8">
        <v>5000</v>
      </c>
      <c r="E1369" s="8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2">
        <f t="shared" si="128"/>
        <v>42291.794560185182</v>
      </c>
      <c r="L1369" s="12">
        <f t="shared" si="129"/>
        <v>42321.836226851847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126"/>
        <v>1.1426000000000001</v>
      </c>
      <c r="R1369" s="8">
        <f t="shared" si="127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8">
        <v>5000</v>
      </c>
      <c r="E1370" s="8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2">
        <f t="shared" si="128"/>
        <v>42145.982569444437</v>
      </c>
      <c r="L1370" s="12">
        <f t="shared" si="129"/>
        <v>42169.982569444437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126"/>
        <v>1.107</v>
      </c>
      <c r="R1370" s="8">
        <f t="shared" si="127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8">
        <v>32360</v>
      </c>
      <c r="E1371" s="8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2">
        <f t="shared" si="128"/>
        <v>41710.385949074072</v>
      </c>
      <c r="L1371" s="12">
        <f t="shared" si="129"/>
        <v>41740.385949074072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126"/>
        <v>1.0534805315203954</v>
      </c>
      <c r="R1371" s="8">
        <f t="shared" si="127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8">
        <v>1500</v>
      </c>
      <c r="E1372" s="8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2">
        <f t="shared" si="128"/>
        <v>41547.795023148145</v>
      </c>
      <c r="L1372" s="12">
        <f t="shared" si="129"/>
        <v>41562.795023148145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126"/>
        <v>1.0366666666666666</v>
      </c>
      <c r="R1372" s="8">
        <f t="shared" si="127"/>
        <v>77.75</v>
      </c>
      <c r="S1372" t="str">
        <f t="shared" si="130"/>
        <v>music</v>
      </c>
      <c r="T1372" t="str">
        <f t="shared" si="131"/>
        <v>rock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8">
        <v>6999</v>
      </c>
      <c r="E1373" s="8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2">
        <f t="shared" si="128"/>
        <v>42101.550254629627</v>
      </c>
      <c r="L1373" s="12">
        <f t="shared" si="129"/>
        <v>42131.550254629627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126"/>
        <v>1.0708672667523933</v>
      </c>
      <c r="R1373" s="8">
        <f t="shared" si="127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8">
        <v>500</v>
      </c>
      <c r="E1374" s="8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2">
        <f t="shared" si="128"/>
        <v>41072.53162037037</v>
      </c>
      <c r="L1374" s="12">
        <f t="shared" si="129"/>
        <v>41102.53162037037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126"/>
        <v>1.24</v>
      </c>
      <c r="R1374" s="8">
        <f t="shared" si="127"/>
        <v>38.75</v>
      </c>
      <c r="S1374" t="str">
        <f t="shared" si="130"/>
        <v>music</v>
      </c>
      <c r="T1374" t="str">
        <f t="shared" si="131"/>
        <v>rock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8">
        <v>10000</v>
      </c>
      <c r="E1375" s="8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2">
        <f t="shared" si="128"/>
        <v>42704.743437499994</v>
      </c>
      <c r="L1375" s="12">
        <f t="shared" si="129"/>
        <v>42734.743437499994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126"/>
        <v>1.0501</v>
      </c>
      <c r="R1375" s="8">
        <f t="shared" si="127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8">
        <v>1500</v>
      </c>
      <c r="E1376" s="8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2">
        <f t="shared" si="128"/>
        <v>42423.953564814808</v>
      </c>
      <c r="L1376" s="12">
        <f t="shared" si="129"/>
        <v>42453.911898148144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126"/>
        <v>1.8946666666666667</v>
      </c>
      <c r="R1376" s="8">
        <f t="shared" si="127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8">
        <v>4000</v>
      </c>
      <c r="E1377" s="8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2">
        <f t="shared" si="128"/>
        <v>42719.857858796291</v>
      </c>
      <c r="L1377" s="12">
        <f t="shared" si="129"/>
        <v>42749.857858796291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126"/>
        <v>1.7132499999999999</v>
      </c>
      <c r="R1377" s="8">
        <f t="shared" si="127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8">
        <v>3700</v>
      </c>
      <c r="E1378" s="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2">
        <f t="shared" si="128"/>
        <v>42677.460717592585</v>
      </c>
      <c r="L1378" s="12">
        <f t="shared" si="129"/>
        <v>42707.502384259256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126"/>
        <v>2.5248648648648651</v>
      </c>
      <c r="R1378" s="8">
        <f t="shared" si="127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8">
        <v>1300</v>
      </c>
      <c r="E1379" s="8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2">
        <f t="shared" si="128"/>
        <v>42747.01122685185</v>
      </c>
      <c r="L1379" s="12">
        <f t="shared" si="129"/>
        <v>42768.96597222222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126"/>
        <v>1.1615384615384616</v>
      </c>
      <c r="R1379" s="8">
        <f t="shared" si="127"/>
        <v>48.70967741935484</v>
      </c>
      <c r="S1379" t="str">
        <f t="shared" si="130"/>
        <v>music</v>
      </c>
      <c r="T1379" t="str">
        <f t="shared" si="131"/>
        <v>rock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8">
        <v>2000</v>
      </c>
      <c r="E1380" s="8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2">
        <f t="shared" si="128"/>
        <v>42568.551041666666</v>
      </c>
      <c r="L1380" s="12">
        <f t="shared" si="129"/>
        <v>42583.551041666666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126"/>
        <v>2.0335000000000001</v>
      </c>
      <c r="R1380" s="8">
        <f t="shared" si="127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8">
        <v>10000</v>
      </c>
      <c r="E1381" s="8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2">
        <f t="shared" si="128"/>
        <v>42130.283287037033</v>
      </c>
      <c r="L1381" s="12">
        <f t="shared" si="129"/>
        <v>42160.283287037033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126"/>
        <v>1.1160000000000001</v>
      </c>
      <c r="R1381" s="8">
        <f t="shared" si="127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8">
        <v>25</v>
      </c>
      <c r="E1382" s="8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2">
        <f t="shared" si="128"/>
        <v>42141.554467592585</v>
      </c>
      <c r="L1382" s="12">
        <f t="shared" si="129"/>
        <v>42163.874999999993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126"/>
        <v>4.24</v>
      </c>
      <c r="R1382" s="8">
        <f t="shared" si="127"/>
        <v>21.2</v>
      </c>
      <c r="S1382" t="str">
        <f t="shared" si="130"/>
        <v>music</v>
      </c>
      <c r="T1382" t="str">
        <f t="shared" si="131"/>
        <v>rock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8">
        <v>5000</v>
      </c>
      <c r="E1383" s="8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2">
        <f t="shared" si="128"/>
        <v>42703.006076388883</v>
      </c>
      <c r="L1383" s="12">
        <f t="shared" si="129"/>
        <v>42733.006076388883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126"/>
        <v>1.071</v>
      </c>
      <c r="R1383" s="8">
        <f t="shared" si="127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8">
        <v>8000</v>
      </c>
      <c r="E1384" s="8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2">
        <f t="shared" si="128"/>
        <v>41370.591851851852</v>
      </c>
      <c r="L1384" s="12">
        <f t="shared" si="129"/>
        <v>41400.591851851852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126"/>
        <v>1.043625</v>
      </c>
      <c r="R1384" s="8">
        <f t="shared" si="127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8">
        <v>2200</v>
      </c>
      <c r="E1385" s="8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2">
        <f t="shared" si="128"/>
        <v>42706.866643518515</v>
      </c>
      <c r="L1385" s="12">
        <f t="shared" si="129"/>
        <v>42726.866643518515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126"/>
        <v>2.124090909090909</v>
      </c>
      <c r="R1385" s="8">
        <f t="shared" si="127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8">
        <v>3500</v>
      </c>
      <c r="E1386" s="8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2">
        <f t="shared" si="128"/>
        <v>42160.526874999996</v>
      </c>
      <c r="L1386" s="12">
        <f t="shared" si="129"/>
        <v>42190.526874999996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126"/>
        <v>1.2408571428571429</v>
      </c>
      <c r="R1386" s="8">
        <f t="shared" si="127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8">
        <v>8000</v>
      </c>
      <c r="E1387" s="8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2">
        <f t="shared" si="128"/>
        <v>42433.480567129627</v>
      </c>
      <c r="L1387" s="12">
        <f t="shared" si="129"/>
        <v>42489.299305555549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126"/>
        <v>1.10406125</v>
      </c>
      <c r="R1387" s="8">
        <f t="shared" si="127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8">
        <v>400</v>
      </c>
      <c r="E1388" s="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2">
        <f t="shared" si="128"/>
        <v>42184.438530092586</v>
      </c>
      <c r="L1388" s="12">
        <f t="shared" si="129"/>
        <v>42214.438530092586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126"/>
        <v>2.1875</v>
      </c>
      <c r="R1388" s="8">
        <f t="shared" si="127"/>
        <v>62.5</v>
      </c>
      <c r="S1388" t="str">
        <f t="shared" si="130"/>
        <v>music</v>
      </c>
      <c r="T1388" t="str">
        <f t="shared" si="131"/>
        <v>rock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8">
        <v>4000</v>
      </c>
      <c r="E1389" s="8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2">
        <f t="shared" si="128"/>
        <v>42126.712905092594</v>
      </c>
      <c r="L1389" s="12">
        <f t="shared" si="129"/>
        <v>42157.979166666664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126"/>
        <v>1.36625</v>
      </c>
      <c r="R1389" s="8">
        <f t="shared" si="127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8">
        <v>5000</v>
      </c>
      <c r="E1390" s="8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2">
        <f t="shared" si="128"/>
        <v>42634.406446759262</v>
      </c>
      <c r="L1390" s="12">
        <f t="shared" si="129"/>
        <v>42660.468055555553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126"/>
        <v>1.348074</v>
      </c>
      <c r="R1390" s="8">
        <f t="shared" si="127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8">
        <v>500</v>
      </c>
      <c r="E1391" s="8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2">
        <f t="shared" si="128"/>
        <v>42565.272650462961</v>
      </c>
      <c r="L1391" s="12">
        <f t="shared" si="129"/>
        <v>42595.272650462961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126"/>
        <v>1.454</v>
      </c>
      <c r="R1391" s="8">
        <f t="shared" si="127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8">
        <v>2800</v>
      </c>
      <c r="E1392" s="8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2">
        <f t="shared" si="128"/>
        <v>42087.594976851855</v>
      </c>
      <c r="L1392" s="12">
        <f t="shared" si="129"/>
        <v>42121.508333333331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126"/>
        <v>1.0910714285714285</v>
      </c>
      <c r="R1392" s="8">
        <f t="shared" si="127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8">
        <v>500</v>
      </c>
      <c r="E1393" s="8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2">
        <f t="shared" si="128"/>
        <v>42193.442337962959</v>
      </c>
      <c r="L1393" s="12">
        <f t="shared" si="129"/>
        <v>42237.999305555553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126"/>
        <v>1.1020000000000001</v>
      </c>
      <c r="R1393" s="8">
        <f t="shared" si="127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8">
        <v>2500</v>
      </c>
      <c r="E1394" s="8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2">
        <f t="shared" si="128"/>
        <v>42400.946597222217</v>
      </c>
      <c r="L1394" s="12">
        <f t="shared" si="129"/>
        <v>42431.946597222217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126"/>
        <v>1.1364000000000001</v>
      </c>
      <c r="R1394" s="8">
        <f t="shared" si="127"/>
        <v>27.317307692307693</v>
      </c>
      <c r="S1394" t="str">
        <f t="shared" si="130"/>
        <v>music</v>
      </c>
      <c r="T1394" t="str">
        <f t="shared" si="131"/>
        <v>rock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8">
        <v>10000</v>
      </c>
      <c r="E1395" s="8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2">
        <f t="shared" si="128"/>
        <v>42553.473645833328</v>
      </c>
      <c r="L1395" s="12">
        <f t="shared" si="129"/>
        <v>42583.473645833328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126"/>
        <v>1.0235000000000001</v>
      </c>
      <c r="R1395" s="8">
        <f t="shared" si="127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8">
        <v>750</v>
      </c>
      <c r="E1396" s="8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2">
        <f t="shared" si="128"/>
        <v>42751.936643518515</v>
      </c>
      <c r="L1396" s="12">
        <f t="shared" si="129"/>
        <v>42794.916666666664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126"/>
        <v>1.2213333333333334</v>
      </c>
      <c r="R1396" s="8">
        <f t="shared" si="127"/>
        <v>53.882352941176471</v>
      </c>
      <c r="S1396" t="str">
        <f t="shared" si="130"/>
        <v>music</v>
      </c>
      <c r="T1396" t="str">
        <f t="shared" si="131"/>
        <v>rock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8">
        <v>3500</v>
      </c>
      <c r="E1397" s="8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2">
        <f t="shared" si="128"/>
        <v>42719.700011574074</v>
      </c>
      <c r="L1397" s="12">
        <f t="shared" si="129"/>
        <v>42749.700011574074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126"/>
        <v>1.1188571428571428</v>
      </c>
      <c r="R1397" s="8">
        <f t="shared" si="127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8">
        <v>6000</v>
      </c>
      <c r="E1398" s="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2">
        <f t="shared" si="128"/>
        <v>42018.790300925924</v>
      </c>
      <c r="L1398" s="12">
        <f t="shared" si="129"/>
        <v>42048.790300925924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126"/>
        <v>1.073</v>
      </c>
      <c r="R1398" s="8">
        <f t="shared" si="127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8">
        <v>10000</v>
      </c>
      <c r="E1399" s="8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2">
        <f t="shared" si="128"/>
        <v>42640.709606481476</v>
      </c>
      <c r="L1399" s="12">
        <f t="shared" si="129"/>
        <v>42670.679861111108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126"/>
        <v>1.1385000000000001</v>
      </c>
      <c r="R1399" s="8">
        <f t="shared" si="127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8">
        <v>4400</v>
      </c>
      <c r="E1400" s="8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2">
        <f t="shared" si="128"/>
        <v>42526.665902777771</v>
      </c>
      <c r="L1400" s="12">
        <f t="shared" si="129"/>
        <v>42556.665902777771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126"/>
        <v>1.0968181818181819</v>
      </c>
      <c r="R1400" s="8">
        <f t="shared" si="127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8">
        <v>9000</v>
      </c>
      <c r="E1401" s="8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2">
        <f t="shared" si="128"/>
        <v>41888.795983796292</v>
      </c>
      <c r="L1401" s="12">
        <f t="shared" si="129"/>
        <v>41918.795983796292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126"/>
        <v>1.2614444444444444</v>
      </c>
      <c r="R1401" s="8">
        <f t="shared" si="127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8">
        <v>350</v>
      </c>
      <c r="E1402" s="8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2">
        <f t="shared" si="128"/>
        <v>42498.132789351854</v>
      </c>
      <c r="L1402" s="12">
        <f t="shared" si="129"/>
        <v>42533.020833333336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126"/>
        <v>1.6742857142857144</v>
      </c>
      <c r="R1402" s="8">
        <f t="shared" si="127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8">
        <v>2500</v>
      </c>
      <c r="E1403" s="8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2">
        <f t="shared" si="128"/>
        <v>41399.787893518514</v>
      </c>
      <c r="L1403" s="12">
        <f t="shared" si="129"/>
        <v>41420.787893518514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126"/>
        <v>4.9652000000000003</v>
      </c>
      <c r="R1403" s="8">
        <f t="shared" si="127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8">
        <v>2500</v>
      </c>
      <c r="E1404" s="8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2">
        <f t="shared" si="128"/>
        <v>42064.845034722217</v>
      </c>
      <c r="L1404" s="12">
        <f t="shared" si="129"/>
        <v>42124.803368055553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126"/>
        <v>1.0915999999999999</v>
      </c>
      <c r="R1404" s="8">
        <f t="shared" si="127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8">
        <v>4000</v>
      </c>
      <c r="E1405" s="8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2">
        <f t="shared" si="128"/>
        <v>41450.854571759257</v>
      </c>
      <c r="L1405" s="12">
        <f t="shared" si="129"/>
        <v>41480.854571759257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126"/>
        <v>1.0257499999999999</v>
      </c>
      <c r="R1405" s="8">
        <f t="shared" si="127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8">
        <v>14500</v>
      </c>
      <c r="E1406" s="8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2">
        <f t="shared" si="128"/>
        <v>42032.30190972222</v>
      </c>
      <c r="L1406" s="12">
        <f t="shared" si="129"/>
        <v>42057.30190972222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126"/>
        <v>1.6620689655172414E-2</v>
      </c>
      <c r="R1406" s="8">
        <f t="shared" si="127"/>
        <v>48.2</v>
      </c>
      <c r="S1406" t="str">
        <f t="shared" si="130"/>
        <v>publishing</v>
      </c>
      <c r="T1406" t="str">
        <f t="shared" si="131"/>
        <v>translations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8">
        <v>25000</v>
      </c>
      <c r="E1407" s="8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2">
        <f t="shared" si="128"/>
        <v>41941.472233796296</v>
      </c>
      <c r="L1407" s="12">
        <f t="shared" si="129"/>
        <v>41971.51390046296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126"/>
        <v>4.1999999999999997E-3</v>
      </c>
      <c r="R1407" s="8">
        <f t="shared" si="127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8">
        <v>12000</v>
      </c>
      <c r="E1408" s="8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2">
        <f t="shared" si="128"/>
        <v>42297.224618055552</v>
      </c>
      <c r="L1408" s="12">
        <f t="shared" si="129"/>
        <v>42350.208333333336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126"/>
        <v>1.25E-3</v>
      </c>
      <c r="R1408" s="8">
        <f t="shared" si="127"/>
        <v>5</v>
      </c>
      <c r="S1408" t="str">
        <f t="shared" si="130"/>
        <v>publishing</v>
      </c>
      <c r="T1408" t="str">
        <f t="shared" si="131"/>
        <v>translations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8">
        <v>3000</v>
      </c>
      <c r="E1409" s="8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2">
        <f t="shared" si="128"/>
        <v>41838.32844907407</v>
      </c>
      <c r="L1409" s="12">
        <f t="shared" si="129"/>
        <v>41863.32844907407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126"/>
        <v>5.0000000000000001E-3</v>
      </c>
      <c r="R1409" s="8">
        <f t="shared" si="127"/>
        <v>7.5</v>
      </c>
      <c r="S1409" t="str">
        <f t="shared" si="130"/>
        <v>publishing</v>
      </c>
      <c r="T1409" t="str">
        <f t="shared" si="131"/>
        <v>translations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8">
        <v>1000</v>
      </c>
      <c r="E1410" s="8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2">
        <f t="shared" si="128"/>
        <v>42291.663842592585</v>
      </c>
      <c r="L1410" s="12">
        <f t="shared" si="129"/>
        <v>42321.705509259256</v>
      </c>
      <c r="M1410" t="b">
        <v>0</v>
      </c>
      <c r="N1410">
        <v>6</v>
      </c>
      <c r="O1410" t="b">
        <v>0</v>
      </c>
      <c r="P1410" t="s">
        <v>8287</v>
      </c>
      <c r="Q1410" s="6">
        <f t="shared" ref="Q1410:Q1473" si="132">E1410/D1410</f>
        <v>7.1999999999999995E-2</v>
      </c>
      <c r="R1410" s="8">
        <f t="shared" ref="R1410:R1473" si="133">IF(E1410=0,"-",E1410/N1410)</f>
        <v>12</v>
      </c>
      <c r="S1410" t="str">
        <f t="shared" si="130"/>
        <v>publishing</v>
      </c>
      <c r="T1410" t="str">
        <f t="shared" si="131"/>
        <v>translations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8">
        <v>4000</v>
      </c>
      <c r="E1411" s="8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2">
        <f t="shared" ref="K1411:K1474" si="134">(J1411/86400)+25569+(-5/24)</f>
        <v>41944.925173611111</v>
      </c>
      <c r="L1411" s="12">
        <f t="shared" ref="L1411:L1474" si="135">(I1411/86400)+25569+(-5/24)</f>
        <v>42004.966840277775</v>
      </c>
      <c r="M1411" t="b">
        <v>0</v>
      </c>
      <c r="N1411">
        <v>0</v>
      </c>
      <c r="O1411" t="b">
        <v>0</v>
      </c>
      <c r="P1411" t="s">
        <v>8287</v>
      </c>
      <c r="Q1411" s="6">
        <f t="shared" si="132"/>
        <v>0</v>
      </c>
      <c r="R1411" s="8" t="str">
        <f t="shared" si="133"/>
        <v>-</v>
      </c>
      <c r="S1411" t="str">
        <f t="shared" ref="S1411:S1474" si="136">LEFT($P1411, SEARCH("/",$P1411,1)-1)</f>
        <v>publishing</v>
      </c>
      <c r="T1411" t="str">
        <f t="shared" ref="T1411:T1474" si="137">RIGHT($P1411,LEN($P1411) - SEARCH("/", $P1411, 1))</f>
        <v>translations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8">
        <v>6000</v>
      </c>
      <c r="E1412" s="8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2">
        <f t="shared" si="134"/>
        <v>42479.110185185178</v>
      </c>
      <c r="L1412" s="12">
        <f t="shared" si="135"/>
        <v>42524.110185185178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132"/>
        <v>1.6666666666666666E-4</v>
      </c>
      <c r="R1412" s="8">
        <f t="shared" si="133"/>
        <v>1</v>
      </c>
      <c r="S1412" t="str">
        <f t="shared" si="136"/>
        <v>publishing</v>
      </c>
      <c r="T1412" t="str">
        <f t="shared" si="137"/>
        <v>translations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8">
        <v>3000</v>
      </c>
      <c r="E1413" s="8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2">
        <f t="shared" si="134"/>
        <v>42012.850694444445</v>
      </c>
      <c r="L1413" s="12">
        <f t="shared" si="135"/>
        <v>42040.850694444445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132"/>
        <v>2.3333333333333335E-3</v>
      </c>
      <c r="R1413" s="8">
        <f t="shared" si="133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8">
        <v>7000</v>
      </c>
      <c r="E1414" s="8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2">
        <f t="shared" si="134"/>
        <v>41946.855312499996</v>
      </c>
      <c r="L1414" s="12">
        <f t="shared" si="135"/>
        <v>41976.855312499996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132"/>
        <v>4.5714285714285714E-2</v>
      </c>
      <c r="R1414" s="8">
        <f t="shared" si="133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8">
        <v>2000</v>
      </c>
      <c r="E1415" s="8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2">
        <f t="shared" si="134"/>
        <v>42360.228819444441</v>
      </c>
      <c r="L1415" s="12">
        <f t="shared" si="135"/>
        <v>42420.228819444441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132"/>
        <v>0.05</v>
      </c>
      <c r="R1415" s="8">
        <f t="shared" si="133"/>
        <v>100</v>
      </c>
      <c r="S1415" t="str">
        <f t="shared" si="136"/>
        <v>publishing</v>
      </c>
      <c r="T1415" t="str">
        <f t="shared" si="137"/>
        <v>translations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8">
        <v>500</v>
      </c>
      <c r="E1416" s="8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2">
        <f t="shared" si="134"/>
        <v>42708.044756944444</v>
      </c>
      <c r="L1416" s="12">
        <f t="shared" si="135"/>
        <v>42738.044756944444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132"/>
        <v>2E-3</v>
      </c>
      <c r="R1416" s="8">
        <f t="shared" si="133"/>
        <v>1</v>
      </c>
      <c r="S1416" t="str">
        <f t="shared" si="136"/>
        <v>publishing</v>
      </c>
      <c r="T1416" t="str">
        <f t="shared" si="137"/>
        <v>translations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8">
        <v>4400</v>
      </c>
      <c r="E1417" s="8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2">
        <f t="shared" si="134"/>
        <v>42192.467488425922</v>
      </c>
      <c r="L1417" s="12">
        <f t="shared" si="135"/>
        <v>42232.467488425922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132"/>
        <v>0.18181818181818182</v>
      </c>
      <c r="R1417" s="8">
        <f t="shared" si="133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8">
        <v>50000</v>
      </c>
      <c r="E1418" s="8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2">
        <f t="shared" si="134"/>
        <v>42299.717812499999</v>
      </c>
      <c r="L1418" s="12">
        <f t="shared" si="135"/>
        <v>42329.759479166663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132"/>
        <v>0</v>
      </c>
      <c r="R1418" s="8" t="str">
        <f t="shared" si="133"/>
        <v>-</v>
      </c>
      <c r="S1418" t="str">
        <f t="shared" si="136"/>
        <v>publishing</v>
      </c>
      <c r="T1418" t="str">
        <f t="shared" si="137"/>
        <v>translations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8">
        <v>4500</v>
      </c>
      <c r="E1419" s="8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2">
        <f t="shared" si="134"/>
        <v>42231.941828703704</v>
      </c>
      <c r="L1419" s="12">
        <f t="shared" si="135"/>
        <v>42262.257638888885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132"/>
        <v>1.2222222222222223E-2</v>
      </c>
      <c r="R1419" s="8">
        <f t="shared" si="133"/>
        <v>27.5</v>
      </c>
      <c r="S1419" t="str">
        <f t="shared" si="136"/>
        <v>publishing</v>
      </c>
      <c r="T1419" t="str">
        <f t="shared" si="137"/>
        <v>translations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8">
        <v>3000</v>
      </c>
      <c r="E1420" s="8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2">
        <f t="shared" si="134"/>
        <v>42395.248078703698</v>
      </c>
      <c r="L1420" s="12">
        <f t="shared" si="135"/>
        <v>42425.248078703698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132"/>
        <v>2E-3</v>
      </c>
      <c r="R1420" s="8">
        <f t="shared" si="133"/>
        <v>6</v>
      </c>
      <c r="S1420" t="str">
        <f t="shared" si="136"/>
        <v>publishing</v>
      </c>
      <c r="T1420" t="str">
        <f t="shared" si="137"/>
        <v>translations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8">
        <v>6300</v>
      </c>
      <c r="E1421" s="8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2">
        <f t="shared" si="134"/>
        <v>42622.24790509259</v>
      </c>
      <c r="L1421" s="12">
        <f t="shared" si="135"/>
        <v>42652.24790509259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132"/>
        <v>7.0634920634920634E-2</v>
      </c>
      <c r="R1421" s="8">
        <f t="shared" si="133"/>
        <v>44.5</v>
      </c>
      <c r="S1421" t="str">
        <f t="shared" si="136"/>
        <v>publishing</v>
      </c>
      <c r="T1421" t="str">
        <f t="shared" si="137"/>
        <v>translations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8">
        <v>110</v>
      </c>
      <c r="E1422" s="8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2">
        <f t="shared" si="134"/>
        <v>42524.459328703706</v>
      </c>
      <c r="L1422" s="12">
        <f t="shared" si="135"/>
        <v>42549.459328703706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132"/>
        <v>2.7272727272727271E-2</v>
      </c>
      <c r="R1422" s="8">
        <f t="shared" si="133"/>
        <v>1</v>
      </c>
      <c r="S1422" t="str">
        <f t="shared" si="136"/>
        <v>publishing</v>
      </c>
      <c r="T1422" t="str">
        <f t="shared" si="137"/>
        <v>translations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8">
        <v>200000</v>
      </c>
      <c r="E1423" s="8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2">
        <f t="shared" si="134"/>
        <v>42013.707280092589</v>
      </c>
      <c r="L1423" s="12">
        <f t="shared" si="135"/>
        <v>42043.707280092589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132"/>
        <v>1E-3</v>
      </c>
      <c r="R1423" s="8">
        <f t="shared" si="133"/>
        <v>100</v>
      </c>
      <c r="S1423" t="str">
        <f t="shared" si="136"/>
        <v>publishing</v>
      </c>
      <c r="T1423" t="str">
        <f t="shared" si="137"/>
        <v>translations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8">
        <v>25000</v>
      </c>
      <c r="E1424" s="8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2">
        <f t="shared" si="134"/>
        <v>42604.031296296293</v>
      </c>
      <c r="L1424" s="12">
        <f t="shared" si="135"/>
        <v>42634.031296296293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132"/>
        <v>1.0399999999999999E-3</v>
      </c>
      <c r="R1424" s="8">
        <f t="shared" si="133"/>
        <v>13</v>
      </c>
      <c r="S1424" t="str">
        <f t="shared" si="136"/>
        <v>publishing</v>
      </c>
      <c r="T1424" t="str">
        <f t="shared" si="137"/>
        <v>translations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8">
        <v>30000</v>
      </c>
      <c r="E1425" s="8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2">
        <f t="shared" si="134"/>
        <v>42340.151979166665</v>
      </c>
      <c r="L1425" s="12">
        <f t="shared" si="135"/>
        <v>42370.151979166665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132"/>
        <v>3.3333333333333335E-3</v>
      </c>
      <c r="R1425" s="8">
        <f t="shared" si="133"/>
        <v>100</v>
      </c>
      <c r="S1425" t="str">
        <f t="shared" si="136"/>
        <v>publishing</v>
      </c>
      <c r="T1425" t="str">
        <f t="shared" si="137"/>
        <v>translations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8">
        <v>7500</v>
      </c>
      <c r="E1426" s="8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2">
        <f t="shared" si="134"/>
        <v>42676.509282407402</v>
      </c>
      <c r="L1426" s="12">
        <f t="shared" si="135"/>
        <v>42689.550949074073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132"/>
        <v>0.2036</v>
      </c>
      <c r="R1426" s="8">
        <f t="shared" si="133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8">
        <v>13000</v>
      </c>
      <c r="E1427" s="8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2">
        <f t="shared" si="134"/>
        <v>42092.923136574071</v>
      </c>
      <c r="L1427" s="12">
        <f t="shared" si="135"/>
        <v>42122.923136574071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132"/>
        <v>0</v>
      </c>
      <c r="R1427" s="8" t="str">
        <f t="shared" si="133"/>
        <v>-</v>
      </c>
      <c r="S1427" t="str">
        <f t="shared" si="136"/>
        <v>publishing</v>
      </c>
      <c r="T1427" t="str">
        <f t="shared" si="137"/>
        <v>translations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8">
        <v>1000</v>
      </c>
      <c r="E1428" s="8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2">
        <f t="shared" si="134"/>
        <v>42180.181944444441</v>
      </c>
      <c r="L1428" s="12">
        <f t="shared" si="135"/>
        <v>42240.181944444441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132"/>
        <v>0</v>
      </c>
      <c r="R1428" s="8" t="str">
        <f t="shared" si="133"/>
        <v>-</v>
      </c>
      <c r="S1428" t="str">
        <f t="shared" si="136"/>
        <v>publishing</v>
      </c>
      <c r="T1428" t="str">
        <f t="shared" si="137"/>
        <v>translations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8">
        <v>5000</v>
      </c>
      <c r="E1429" s="8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2">
        <f t="shared" si="134"/>
        <v>42601.643344907403</v>
      </c>
      <c r="L1429" s="12">
        <f t="shared" si="135"/>
        <v>42631.643344907403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132"/>
        <v>8.3799999999999999E-2</v>
      </c>
      <c r="R1429" s="8">
        <f t="shared" si="133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8">
        <v>1000</v>
      </c>
      <c r="E1430" s="8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2">
        <f t="shared" si="134"/>
        <v>42432.171493055554</v>
      </c>
      <c r="L1430" s="12">
        <f t="shared" si="135"/>
        <v>42462.129826388882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132"/>
        <v>4.4999999999999998E-2</v>
      </c>
      <c r="R1430" s="8">
        <f t="shared" si="133"/>
        <v>15</v>
      </c>
      <c r="S1430" t="str">
        <f t="shared" si="136"/>
        <v>publishing</v>
      </c>
      <c r="T1430" t="str">
        <f t="shared" si="137"/>
        <v>translations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8">
        <v>10000</v>
      </c>
      <c r="E1431" s="8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2">
        <f t="shared" si="134"/>
        <v>42073.852337962962</v>
      </c>
      <c r="L1431" s="12">
        <f t="shared" si="135"/>
        <v>42103.852337962962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132"/>
        <v>0</v>
      </c>
      <c r="R1431" s="8" t="str">
        <f t="shared" si="133"/>
        <v>-</v>
      </c>
      <c r="S1431" t="str">
        <f t="shared" si="136"/>
        <v>publishing</v>
      </c>
      <c r="T1431" t="str">
        <f t="shared" si="137"/>
        <v>translations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8">
        <v>5000</v>
      </c>
      <c r="E1432" s="8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2">
        <f t="shared" si="134"/>
        <v>41961.605185185188</v>
      </c>
      <c r="L1432" s="12">
        <f t="shared" si="135"/>
        <v>41992.605185185188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132"/>
        <v>8.0600000000000005E-2</v>
      </c>
      <c r="R1432" s="8">
        <f t="shared" si="133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8">
        <v>17000</v>
      </c>
      <c r="E1433" s="8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2">
        <f t="shared" si="134"/>
        <v>42304.002499999995</v>
      </c>
      <c r="L1433" s="12">
        <f t="shared" si="135"/>
        <v>42334.044166666667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132"/>
        <v>0.31947058823529412</v>
      </c>
      <c r="R1433" s="8">
        <f t="shared" si="133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8">
        <v>40000</v>
      </c>
      <c r="E1434" s="8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2">
        <f t="shared" si="134"/>
        <v>42175.572083333333</v>
      </c>
      <c r="L1434" s="12">
        <f t="shared" si="135"/>
        <v>42205.572083333333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132"/>
        <v>0</v>
      </c>
      <c r="R1434" s="8" t="str">
        <f t="shared" si="133"/>
        <v>-</v>
      </c>
      <c r="S1434" t="str">
        <f t="shared" si="136"/>
        <v>publishing</v>
      </c>
      <c r="T1434" t="str">
        <f t="shared" si="137"/>
        <v>translations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8">
        <v>12000</v>
      </c>
      <c r="E1435" s="8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2">
        <f t="shared" si="134"/>
        <v>42673.417534722219</v>
      </c>
      <c r="L1435" s="12">
        <f t="shared" si="135"/>
        <v>42714.249999999993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132"/>
        <v>6.7083333333333328E-2</v>
      </c>
      <c r="R1435" s="8">
        <f t="shared" si="133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8">
        <v>82000</v>
      </c>
      <c r="E1436" s="8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2">
        <f t="shared" si="134"/>
        <v>42142.558773148143</v>
      </c>
      <c r="L1436" s="12">
        <f t="shared" si="135"/>
        <v>42163.416666666664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132"/>
        <v>9.987804878048781E-2</v>
      </c>
      <c r="R1436" s="8">
        <f t="shared" si="133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8">
        <v>15000</v>
      </c>
      <c r="E1437" s="8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2">
        <f t="shared" si="134"/>
        <v>42258.57199074074</v>
      </c>
      <c r="L1437" s="12">
        <f t="shared" si="135"/>
        <v>42288.57199074074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132"/>
        <v>1E-3</v>
      </c>
      <c r="R1437" s="8">
        <f t="shared" si="133"/>
        <v>7.5</v>
      </c>
      <c r="S1437" t="str">
        <f t="shared" si="136"/>
        <v>publishing</v>
      </c>
      <c r="T1437" t="str">
        <f t="shared" si="137"/>
        <v>translations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8">
        <v>10000</v>
      </c>
      <c r="E1438" s="8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2">
        <f t="shared" si="134"/>
        <v>42391.141863425924</v>
      </c>
      <c r="L1438" s="12">
        <f t="shared" si="135"/>
        <v>42421.141863425924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132"/>
        <v>7.7000000000000002E-3</v>
      </c>
      <c r="R1438" s="8">
        <f t="shared" si="133"/>
        <v>38.5</v>
      </c>
      <c r="S1438" t="str">
        <f t="shared" si="136"/>
        <v>publishing</v>
      </c>
      <c r="T1438" t="str">
        <f t="shared" si="137"/>
        <v>translations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8">
        <v>3000</v>
      </c>
      <c r="E1439" s="8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2">
        <f t="shared" si="134"/>
        <v>41796.32336805555</v>
      </c>
      <c r="L1439" s="12">
        <f t="shared" si="135"/>
        <v>41832.999305555553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132"/>
        <v>0.26900000000000002</v>
      </c>
      <c r="R1439" s="8">
        <f t="shared" si="133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8">
        <v>20000</v>
      </c>
      <c r="E1440" s="8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2">
        <f t="shared" si="134"/>
        <v>42457.663182870368</v>
      </c>
      <c r="L1440" s="12">
        <f t="shared" si="135"/>
        <v>42487.371527777774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132"/>
        <v>0.03</v>
      </c>
      <c r="R1440" s="8">
        <f t="shared" si="133"/>
        <v>75</v>
      </c>
      <c r="S1440" t="str">
        <f t="shared" si="136"/>
        <v>publishing</v>
      </c>
      <c r="T1440" t="str">
        <f t="shared" si="137"/>
        <v>translations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8">
        <v>2725</v>
      </c>
      <c r="E1441" s="8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2">
        <f t="shared" si="134"/>
        <v>42040.621539351851</v>
      </c>
      <c r="L1441" s="12">
        <f t="shared" si="135"/>
        <v>42070.621539351851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132"/>
        <v>6.6055045871559637E-2</v>
      </c>
      <c r="R1441" s="8">
        <f t="shared" si="133"/>
        <v>30</v>
      </c>
      <c r="S1441" t="str">
        <f t="shared" si="136"/>
        <v>publishing</v>
      </c>
      <c r="T1441" t="str">
        <f t="shared" si="137"/>
        <v>translations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8">
        <v>13000</v>
      </c>
      <c r="E1442" s="8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2">
        <f t="shared" si="134"/>
        <v>42486.540081018517</v>
      </c>
      <c r="L1442" s="12">
        <f t="shared" si="135"/>
        <v>42516.540081018517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132"/>
        <v>7.6923076923076926E-5</v>
      </c>
      <c r="R1442" s="8">
        <f t="shared" si="133"/>
        <v>1</v>
      </c>
      <c r="S1442" t="str">
        <f t="shared" si="136"/>
        <v>publishing</v>
      </c>
      <c r="T1442" t="str">
        <f t="shared" si="137"/>
        <v>translations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8">
        <v>180000</v>
      </c>
      <c r="E1443" s="8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2">
        <f t="shared" si="134"/>
        <v>42198.557511574072</v>
      </c>
      <c r="L1443" s="12">
        <f t="shared" si="135"/>
        <v>42258.557511574072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132"/>
        <v>1.1222222222222222E-2</v>
      </c>
      <c r="R1443" s="8">
        <f t="shared" si="133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8">
        <v>1500</v>
      </c>
      <c r="E1444" s="8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2">
        <f t="shared" si="134"/>
        <v>42485.437013888884</v>
      </c>
      <c r="L1444" s="12">
        <f t="shared" si="135"/>
        <v>42515.437013888884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132"/>
        <v>0</v>
      </c>
      <c r="R1444" s="8" t="str">
        <f t="shared" si="133"/>
        <v>-</v>
      </c>
      <c r="S1444" t="str">
        <f t="shared" si="136"/>
        <v>publishing</v>
      </c>
      <c r="T1444" t="str">
        <f t="shared" si="137"/>
        <v>translations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8">
        <v>13000</v>
      </c>
      <c r="E1445" s="8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2">
        <f t="shared" si="134"/>
        <v>42707.71769675926</v>
      </c>
      <c r="L1445" s="12">
        <f t="shared" si="135"/>
        <v>42737.71769675926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132"/>
        <v>0</v>
      </c>
      <c r="R1445" s="8" t="str">
        <f t="shared" si="133"/>
        <v>-</v>
      </c>
      <c r="S1445" t="str">
        <f t="shared" si="136"/>
        <v>publishing</v>
      </c>
      <c r="T1445" t="str">
        <f t="shared" si="137"/>
        <v>translations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8">
        <v>4950</v>
      </c>
      <c r="E1446" s="8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2">
        <f t="shared" si="134"/>
        <v>42199.665069444447</v>
      </c>
      <c r="L1446" s="12">
        <f t="shared" si="135"/>
        <v>42259.665069444447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132"/>
        <v>0</v>
      </c>
      <c r="R1446" s="8" t="str">
        <f t="shared" si="133"/>
        <v>-</v>
      </c>
      <c r="S1446" t="str">
        <f t="shared" si="136"/>
        <v>publishing</v>
      </c>
      <c r="T1446" t="str">
        <f t="shared" si="137"/>
        <v>translations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8">
        <v>130000</v>
      </c>
      <c r="E1447" s="8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2">
        <f t="shared" si="134"/>
        <v>42139.333969907406</v>
      </c>
      <c r="L1447" s="12">
        <f t="shared" si="135"/>
        <v>42169.333969907406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132"/>
        <v>0</v>
      </c>
      <c r="R1447" s="8" t="str">
        <f t="shared" si="133"/>
        <v>-</v>
      </c>
      <c r="S1447" t="str">
        <f t="shared" si="136"/>
        <v>publishing</v>
      </c>
      <c r="T1447" t="str">
        <f t="shared" si="137"/>
        <v>translations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8">
        <v>900</v>
      </c>
      <c r="E1448" s="8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2">
        <f t="shared" si="134"/>
        <v>42461.239328703705</v>
      </c>
      <c r="L1448" s="12">
        <f t="shared" si="135"/>
        <v>42481.239328703705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132"/>
        <v>0</v>
      </c>
      <c r="R1448" s="8" t="str">
        <f t="shared" si="133"/>
        <v>-</v>
      </c>
      <c r="S1448" t="str">
        <f t="shared" si="136"/>
        <v>publishing</v>
      </c>
      <c r="T1448" t="str">
        <f t="shared" si="137"/>
        <v>translations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8">
        <v>500000</v>
      </c>
      <c r="E1449" s="8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2">
        <f t="shared" si="134"/>
        <v>42529.52238425926</v>
      </c>
      <c r="L1449" s="12">
        <f t="shared" si="135"/>
        <v>42559.52238425926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132"/>
        <v>1.4999999999999999E-4</v>
      </c>
      <c r="R1449" s="8">
        <f t="shared" si="133"/>
        <v>25</v>
      </c>
      <c r="S1449" t="str">
        <f t="shared" si="136"/>
        <v>publishing</v>
      </c>
      <c r="T1449" t="str">
        <f t="shared" si="137"/>
        <v>translations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8">
        <v>200000</v>
      </c>
      <c r="E1450" s="8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2">
        <f t="shared" si="134"/>
        <v>42115.728217592587</v>
      </c>
      <c r="L1450" s="12">
        <f t="shared" si="135"/>
        <v>42146.017361111109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132"/>
        <v>0</v>
      </c>
      <c r="R1450" s="8" t="str">
        <f t="shared" si="133"/>
        <v>-</v>
      </c>
      <c r="S1450" t="str">
        <f t="shared" si="136"/>
        <v>publishing</v>
      </c>
      <c r="T1450" t="str">
        <f t="shared" si="137"/>
        <v>translations</v>
      </c>
    </row>
    <row r="1451" spans="1:20" ht="58" hidden="1" x14ac:dyDescent="0.35">
      <c r="A1451">
        <v>1449</v>
      </c>
      <c r="B1451" s="3" t="s">
        <v>1450</v>
      </c>
      <c r="C1451" s="3" t="s">
        <v>5559</v>
      </c>
      <c r="D1451" s="8">
        <v>8888</v>
      </c>
      <c r="E1451" s="8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2">
        <f t="shared" si="134"/>
        <v>42086.603067129625</v>
      </c>
      <c r="L1451" s="12">
        <f t="shared" si="135"/>
        <v>42134.603067129625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132"/>
        <v>0</v>
      </c>
      <c r="R1451" s="8" t="str">
        <f t="shared" si="133"/>
        <v>-</v>
      </c>
      <c r="S1451" t="str">
        <f t="shared" si="136"/>
        <v>publishing</v>
      </c>
      <c r="T1451" t="str">
        <f t="shared" si="137"/>
        <v>translations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8">
        <v>100000</v>
      </c>
      <c r="E1452" s="8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2">
        <f t="shared" si="134"/>
        <v>42389.962928240733</v>
      </c>
      <c r="L1452" s="12">
        <f t="shared" si="135"/>
        <v>42419.962928240733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132"/>
        <v>1.0000000000000001E-5</v>
      </c>
      <c r="R1452" s="8">
        <f t="shared" si="133"/>
        <v>1</v>
      </c>
      <c r="S1452" t="str">
        <f t="shared" si="136"/>
        <v>publishing</v>
      </c>
      <c r="T1452" t="str">
        <f t="shared" si="137"/>
        <v>translations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8">
        <v>18950</v>
      </c>
      <c r="E1453" s="8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2">
        <f t="shared" si="134"/>
        <v>41931.75068287037</v>
      </c>
      <c r="L1453" s="12">
        <f t="shared" si="135"/>
        <v>41961.792349537034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132"/>
        <v>1.0554089709762533E-4</v>
      </c>
      <c r="R1453" s="8">
        <f t="shared" si="133"/>
        <v>1</v>
      </c>
      <c r="S1453" t="str">
        <f t="shared" si="136"/>
        <v>publishing</v>
      </c>
      <c r="T1453" t="str">
        <f t="shared" si="137"/>
        <v>translations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8">
        <v>14000</v>
      </c>
      <c r="E1454" s="8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2">
        <f t="shared" si="134"/>
        <v>41818.494942129626</v>
      </c>
      <c r="L1454" s="12">
        <f t="shared" si="135"/>
        <v>41848.494942129626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132"/>
        <v>0</v>
      </c>
      <c r="R1454" s="8" t="str">
        <f t="shared" si="133"/>
        <v>-</v>
      </c>
      <c r="S1454" t="str">
        <f t="shared" si="136"/>
        <v>publishing</v>
      </c>
      <c r="T1454" t="str">
        <f t="shared" si="137"/>
        <v>translations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8">
        <v>25000</v>
      </c>
      <c r="E1455" s="8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2">
        <f t="shared" si="134"/>
        <v>42795.487812499996</v>
      </c>
      <c r="L1455" s="12">
        <f t="shared" si="135"/>
        <v>42840.446145833332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132"/>
        <v>0</v>
      </c>
      <c r="R1455" s="8" t="str">
        <f t="shared" si="133"/>
        <v>-</v>
      </c>
      <c r="S1455" t="str">
        <f t="shared" si="136"/>
        <v>publishing</v>
      </c>
      <c r="T1455" t="str">
        <f t="shared" si="137"/>
        <v>translations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8">
        <v>1750</v>
      </c>
      <c r="E1456" s="8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2">
        <f t="shared" si="134"/>
        <v>42463.658333333333</v>
      </c>
      <c r="L1456" s="12">
        <f t="shared" si="135"/>
        <v>42484.707638888889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132"/>
        <v>8.5714285714285719E-3</v>
      </c>
      <c r="R1456" s="8">
        <f t="shared" si="133"/>
        <v>15</v>
      </c>
      <c r="S1456" t="str">
        <f t="shared" si="136"/>
        <v>publishing</v>
      </c>
      <c r="T1456" t="str">
        <f t="shared" si="137"/>
        <v>translations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8">
        <v>15000</v>
      </c>
      <c r="E1457" s="8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2">
        <f t="shared" si="134"/>
        <v>41832.46435185185</v>
      </c>
      <c r="L1457" s="12">
        <f t="shared" si="135"/>
        <v>41887.360416666663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132"/>
        <v>0.105</v>
      </c>
      <c r="R1457" s="8">
        <f t="shared" si="133"/>
        <v>225</v>
      </c>
      <c r="S1457" t="str">
        <f t="shared" si="136"/>
        <v>publishing</v>
      </c>
      <c r="T1457" t="str">
        <f t="shared" si="137"/>
        <v>translations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8">
        <v>5000</v>
      </c>
      <c r="E1458" s="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2">
        <f t="shared" si="134"/>
        <v>42708.460243055553</v>
      </c>
      <c r="L1458" s="12">
        <f t="shared" si="135"/>
        <v>42738.460243055553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132"/>
        <v>2.9000000000000001E-2</v>
      </c>
      <c r="R1458" s="8">
        <f t="shared" si="133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8">
        <v>6000</v>
      </c>
      <c r="E1459" s="8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2">
        <f t="shared" si="134"/>
        <v>42289.688009259255</v>
      </c>
      <c r="L1459" s="12">
        <f t="shared" si="135"/>
        <v>42319.729675925926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132"/>
        <v>0</v>
      </c>
      <c r="R1459" s="8" t="str">
        <f t="shared" si="133"/>
        <v>-</v>
      </c>
      <c r="S1459" t="str">
        <f t="shared" si="136"/>
        <v>publishing</v>
      </c>
      <c r="T1459" t="str">
        <f t="shared" si="137"/>
        <v>translations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8">
        <v>5000</v>
      </c>
      <c r="E1460" s="8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2">
        <f t="shared" si="134"/>
        <v>41831.49722222222</v>
      </c>
      <c r="L1460" s="12">
        <f t="shared" si="135"/>
        <v>41861.958333333328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132"/>
        <v>0</v>
      </c>
      <c r="R1460" s="8" t="str">
        <f t="shared" si="133"/>
        <v>-</v>
      </c>
      <c r="S1460" t="str">
        <f t="shared" si="136"/>
        <v>publishing</v>
      </c>
      <c r="T1460" t="str">
        <f t="shared" si="137"/>
        <v>translations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8">
        <v>37000</v>
      </c>
      <c r="E1461" s="8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2">
        <f t="shared" si="134"/>
        <v>42311.996481481481</v>
      </c>
      <c r="L1461" s="12">
        <f t="shared" si="135"/>
        <v>42340.517361111109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132"/>
        <v>0</v>
      </c>
      <c r="R1461" s="8" t="str">
        <f t="shared" si="133"/>
        <v>-</v>
      </c>
      <c r="S1461" t="str">
        <f t="shared" si="136"/>
        <v>publishing</v>
      </c>
      <c r="T1461" t="str">
        <f t="shared" si="137"/>
        <v>translations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8">
        <v>25000000</v>
      </c>
      <c r="E1462" s="8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2">
        <f t="shared" si="134"/>
        <v>41915.688634259255</v>
      </c>
      <c r="L1462" s="12">
        <f t="shared" si="135"/>
        <v>41973.781249999993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132"/>
        <v>0</v>
      </c>
      <c r="R1462" s="8" t="str">
        <f t="shared" si="133"/>
        <v>-</v>
      </c>
      <c r="S1462" t="str">
        <f t="shared" si="136"/>
        <v>publishing</v>
      </c>
      <c r="T1462" t="str">
        <f t="shared" si="137"/>
        <v>translations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8">
        <v>15000</v>
      </c>
      <c r="E1463" s="8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2">
        <f t="shared" si="134"/>
        <v>41899.436967592592</v>
      </c>
      <c r="L1463" s="12">
        <f t="shared" si="135"/>
        <v>41932.791666666664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132"/>
        <v>1.012446</v>
      </c>
      <c r="R1463" s="8">
        <f t="shared" si="133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8">
        <v>4000</v>
      </c>
      <c r="E1464" s="8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2">
        <f t="shared" si="134"/>
        <v>41344.454525462963</v>
      </c>
      <c r="L1464" s="12">
        <f t="shared" si="135"/>
        <v>41374.454525462963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132"/>
        <v>1.085175</v>
      </c>
      <c r="R1464" s="8">
        <f t="shared" si="133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8">
        <v>600</v>
      </c>
      <c r="E1465" s="8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2">
        <f t="shared" si="134"/>
        <v>41326.702986111108</v>
      </c>
      <c r="L1465" s="12">
        <f t="shared" si="135"/>
        <v>41371.661319444444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132"/>
        <v>1.4766666666666666</v>
      </c>
      <c r="R1465" s="8">
        <f t="shared" si="133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8">
        <v>5000</v>
      </c>
      <c r="E1466" s="8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2">
        <f t="shared" si="134"/>
        <v>41291.453217592592</v>
      </c>
      <c r="L1466" s="12">
        <f t="shared" si="135"/>
        <v>41321.453217592592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132"/>
        <v>1.6319999999999999</v>
      </c>
      <c r="R1466" s="8">
        <f t="shared" si="133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8">
        <v>30000</v>
      </c>
      <c r="E1467" s="8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2">
        <f t="shared" si="134"/>
        <v>40959.526064814811</v>
      </c>
      <c r="L1467" s="12">
        <f t="shared" si="135"/>
        <v>40989.916666666664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132"/>
        <v>4.5641449999999999</v>
      </c>
      <c r="R1467" s="8">
        <f t="shared" si="133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8">
        <v>16000</v>
      </c>
      <c r="E1468" s="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2">
        <f t="shared" si="134"/>
        <v>42339.963726851849</v>
      </c>
      <c r="L1468" s="12">
        <f t="shared" si="135"/>
        <v>42380.999999999993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132"/>
        <v>1.0787731249999999</v>
      </c>
      <c r="R1468" s="8">
        <f t="shared" si="133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8">
        <v>40000</v>
      </c>
      <c r="E1469" s="8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2">
        <f t="shared" si="134"/>
        <v>40933.593576388885</v>
      </c>
      <c r="L1469" s="12">
        <f t="shared" si="135"/>
        <v>40993.55190972222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132"/>
        <v>1.1508</v>
      </c>
      <c r="R1469" s="8">
        <f t="shared" si="133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8">
        <v>9500</v>
      </c>
      <c r="E1470" s="8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2">
        <f t="shared" si="134"/>
        <v>40645.806122685179</v>
      </c>
      <c r="L1470" s="12">
        <f t="shared" si="135"/>
        <v>40705.806122685179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132"/>
        <v>1.0236842105263158</v>
      </c>
      <c r="R1470" s="8">
        <f t="shared" si="133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8">
        <v>44250</v>
      </c>
      <c r="E1471" s="8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2">
        <f t="shared" si="134"/>
        <v>41290.390150462961</v>
      </c>
      <c r="L1471" s="12">
        <f t="shared" si="135"/>
        <v>41320.390150462961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132"/>
        <v>1.0842485875706214</v>
      </c>
      <c r="R1471" s="8">
        <f t="shared" si="133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8">
        <v>1500</v>
      </c>
      <c r="E1472" s="8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2">
        <f t="shared" si="134"/>
        <v>41250.618784722217</v>
      </c>
      <c r="L1472" s="12">
        <f t="shared" si="135"/>
        <v>41271.618784722217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132"/>
        <v>1.2513333333333334</v>
      </c>
      <c r="R1472" s="8">
        <f t="shared" si="133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8">
        <v>32000</v>
      </c>
      <c r="E1473" s="8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2">
        <f t="shared" si="134"/>
        <v>42073.749236111107</v>
      </c>
      <c r="L1473" s="12">
        <f t="shared" si="135"/>
        <v>42103.749236111107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132"/>
        <v>1.03840625</v>
      </c>
      <c r="R1473" s="8">
        <f t="shared" si="133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8">
        <v>25000</v>
      </c>
      <c r="E1474" s="8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2">
        <f t="shared" si="134"/>
        <v>41533.33452546296</v>
      </c>
      <c r="L1474" s="12">
        <f t="shared" si="135"/>
        <v>41563.33452546296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ref="Q1474:Q1537" si="138">E1474/D1474</f>
        <v>1.3870400000000001</v>
      </c>
      <c r="R1474" s="8">
        <f t="shared" ref="R1474:R1537" si="139">IF(E1474=0,"-",E1474/N1474)</f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8">
        <v>1500</v>
      </c>
      <c r="E1475" s="8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2">
        <f t="shared" ref="K1475:K1538" si="140">(J1475/86400)+25569+(-5/24)</f>
        <v>40939.771284722221</v>
      </c>
      <c r="L1475" s="12">
        <f t="shared" ref="L1475:L1538" si="141">(I1475/86400)+25569+(-5/24)</f>
        <v>40969.771284722221</v>
      </c>
      <c r="M1475" t="b">
        <v>1</v>
      </c>
      <c r="N1475">
        <v>47</v>
      </c>
      <c r="O1475" t="b">
        <v>1</v>
      </c>
      <c r="P1475" t="s">
        <v>8288</v>
      </c>
      <c r="Q1475" s="6">
        <f t="shared" si="138"/>
        <v>1.20516</v>
      </c>
      <c r="R1475" s="8">
        <f t="shared" si="139"/>
        <v>38.462553191489363</v>
      </c>
      <c r="S1475" t="str">
        <f t="shared" ref="S1475:S1538" si="142">LEFT($P1475, SEARCH("/",$P1475,1)-1)</f>
        <v>publishing</v>
      </c>
      <c r="T1475" t="str">
        <f t="shared" ref="T1475:T1538" si="143">RIGHT($P1475,LEN($P1475) - SEARCH("/", $P1475, 1))</f>
        <v>radio &amp; podcasts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8">
        <v>3000</v>
      </c>
      <c r="E1476" s="8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2">
        <f t="shared" si="140"/>
        <v>41500.519583333335</v>
      </c>
      <c r="L1476" s="12">
        <f t="shared" si="141"/>
        <v>41530.519583333335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138"/>
        <v>1.1226666666666667</v>
      </c>
      <c r="R1476" s="8">
        <f t="shared" si="139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8">
        <v>15000</v>
      </c>
      <c r="E1477" s="8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2">
        <f t="shared" si="140"/>
        <v>41960.514618055553</v>
      </c>
      <c r="L1477" s="12">
        <f t="shared" si="141"/>
        <v>41992.999305555553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138"/>
        <v>1.8866966666666667</v>
      </c>
      <c r="R1477" s="8">
        <f t="shared" si="139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8">
        <v>6000</v>
      </c>
      <c r="E1478" s="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2">
        <f t="shared" si="140"/>
        <v>40765.833587962959</v>
      </c>
      <c r="L1478" s="12">
        <f t="shared" si="141"/>
        <v>40795.833587962959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138"/>
        <v>6.6155466666666669</v>
      </c>
      <c r="R1478" s="8">
        <f t="shared" si="139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8">
        <v>30000</v>
      </c>
      <c r="E1479" s="8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2">
        <f t="shared" si="140"/>
        <v>40840.407453703701</v>
      </c>
      <c r="L1479" s="12">
        <f t="shared" si="141"/>
        <v>40899.916666666664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138"/>
        <v>1.1131</v>
      </c>
      <c r="R1479" s="8">
        <f t="shared" si="139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8">
        <v>50000</v>
      </c>
      <c r="E1480" s="8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2">
        <f t="shared" si="140"/>
        <v>41394.663344907407</v>
      </c>
      <c r="L1480" s="12">
        <f t="shared" si="141"/>
        <v>41408.663344907407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138"/>
        <v>11.8161422</v>
      </c>
      <c r="R1480" s="8">
        <f t="shared" si="139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8">
        <v>1600</v>
      </c>
      <c r="E1481" s="8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2">
        <f t="shared" si="140"/>
        <v>41754.536909722221</v>
      </c>
      <c r="L1481" s="12">
        <f t="shared" si="141"/>
        <v>41768.957638888889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138"/>
        <v>1.37375</v>
      </c>
      <c r="R1481" s="8">
        <f t="shared" si="139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8">
        <v>50000</v>
      </c>
      <c r="E1482" s="8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2">
        <f t="shared" si="140"/>
        <v>41464.725682870368</v>
      </c>
      <c r="L1482" s="12">
        <f t="shared" si="141"/>
        <v>41481.5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138"/>
        <v>1.170404</v>
      </c>
      <c r="R1482" s="8">
        <f t="shared" si="139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8">
        <v>5000</v>
      </c>
      <c r="E1483" s="8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2">
        <f t="shared" si="140"/>
        <v>41550.714641203704</v>
      </c>
      <c r="L1483" s="12">
        <f t="shared" si="141"/>
        <v>41580.714641203704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138"/>
        <v>2.1000000000000001E-2</v>
      </c>
      <c r="R1483" s="8">
        <f t="shared" si="139"/>
        <v>17.5</v>
      </c>
      <c r="S1483" t="str">
        <f t="shared" si="142"/>
        <v>publishing</v>
      </c>
      <c r="T1483" t="str">
        <f t="shared" si="143"/>
        <v>fiction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8">
        <v>5000</v>
      </c>
      <c r="E1484" s="8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2">
        <f t="shared" si="140"/>
        <v>41136.649722222217</v>
      </c>
      <c r="L1484" s="12">
        <f t="shared" si="141"/>
        <v>41159.118750000001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138"/>
        <v>1E-3</v>
      </c>
      <c r="R1484" s="8">
        <f t="shared" si="139"/>
        <v>5</v>
      </c>
      <c r="S1484" t="str">
        <f t="shared" si="142"/>
        <v>publishing</v>
      </c>
      <c r="T1484" t="str">
        <f t="shared" si="143"/>
        <v>fiction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8">
        <v>7000</v>
      </c>
      <c r="E1485" s="8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2">
        <f t="shared" si="140"/>
        <v>42547.984664351847</v>
      </c>
      <c r="L1485" s="12">
        <f t="shared" si="141"/>
        <v>42572.984664351847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138"/>
        <v>7.1428571428571426E-3</v>
      </c>
      <c r="R1485" s="8">
        <f t="shared" si="139"/>
        <v>25</v>
      </c>
      <c r="S1485" t="str">
        <f t="shared" si="142"/>
        <v>publishing</v>
      </c>
      <c r="T1485" t="str">
        <f t="shared" si="143"/>
        <v>fiction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8">
        <v>2000</v>
      </c>
      <c r="E1486" s="8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2">
        <f t="shared" si="140"/>
        <v>41052.992627314808</v>
      </c>
      <c r="L1486" s="12">
        <f t="shared" si="141"/>
        <v>41111.410416666666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138"/>
        <v>0</v>
      </c>
      <c r="R1486" s="8" t="str">
        <f t="shared" si="139"/>
        <v>-</v>
      </c>
      <c r="S1486" t="str">
        <f t="shared" si="142"/>
        <v>publishing</v>
      </c>
      <c r="T1486" t="str">
        <f t="shared" si="143"/>
        <v>fiction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8">
        <v>6700</v>
      </c>
      <c r="E1487" s="8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2">
        <f t="shared" si="140"/>
        <v>42130.587650462963</v>
      </c>
      <c r="L1487" s="12">
        <f t="shared" si="141"/>
        <v>42175.587650462963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138"/>
        <v>2.2388059701492536E-2</v>
      </c>
      <c r="R1487" s="8">
        <f t="shared" si="139"/>
        <v>50</v>
      </c>
      <c r="S1487" t="str">
        <f t="shared" si="142"/>
        <v>publishing</v>
      </c>
      <c r="T1487" t="str">
        <f t="shared" si="143"/>
        <v>fiction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8">
        <v>20000</v>
      </c>
      <c r="E1488" s="8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2">
        <f t="shared" si="140"/>
        <v>42031.960196759253</v>
      </c>
      <c r="L1488" s="12">
        <f t="shared" si="141"/>
        <v>42061.960196759253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138"/>
        <v>2.3999999999999998E-3</v>
      </c>
      <c r="R1488" s="8">
        <f t="shared" si="139"/>
        <v>16</v>
      </c>
      <c r="S1488" t="str">
        <f t="shared" si="142"/>
        <v>publishing</v>
      </c>
      <c r="T1488" t="str">
        <f t="shared" si="143"/>
        <v>fiction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8">
        <v>10000</v>
      </c>
      <c r="E1489" s="8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2">
        <f t="shared" si="140"/>
        <v>42554.709155092591</v>
      </c>
      <c r="L1489" s="12">
        <f t="shared" si="141"/>
        <v>42584.709155092591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138"/>
        <v>0</v>
      </c>
      <c r="R1489" s="8" t="str">
        <f t="shared" si="139"/>
        <v>-</v>
      </c>
      <c r="S1489" t="str">
        <f t="shared" si="142"/>
        <v>publishing</v>
      </c>
      <c r="T1489" t="str">
        <f t="shared" si="143"/>
        <v>fiction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8">
        <v>15000</v>
      </c>
      <c r="E1490" s="8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2">
        <f t="shared" si="140"/>
        <v>41614.354861111111</v>
      </c>
      <c r="L1490" s="12">
        <f t="shared" si="141"/>
        <v>41644.354861111111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138"/>
        <v>2.4E-2</v>
      </c>
      <c r="R1490" s="8">
        <f t="shared" si="139"/>
        <v>60</v>
      </c>
      <c r="S1490" t="str">
        <f t="shared" si="142"/>
        <v>publishing</v>
      </c>
      <c r="T1490" t="str">
        <f t="shared" si="143"/>
        <v>fiction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8">
        <v>5000</v>
      </c>
      <c r="E1491" s="8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2">
        <f t="shared" si="140"/>
        <v>41198.403379629628</v>
      </c>
      <c r="L1491" s="12">
        <f t="shared" si="141"/>
        <v>41228.445046296292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138"/>
        <v>0</v>
      </c>
      <c r="R1491" s="8" t="str">
        <f t="shared" si="139"/>
        <v>-</v>
      </c>
      <c r="S1491" t="str">
        <f t="shared" si="142"/>
        <v>publishing</v>
      </c>
      <c r="T1491" t="str">
        <f t="shared" si="143"/>
        <v>fiction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8">
        <v>2900</v>
      </c>
      <c r="E1492" s="8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2">
        <f t="shared" si="140"/>
        <v>41520.352708333332</v>
      </c>
      <c r="L1492" s="12">
        <f t="shared" si="141"/>
        <v>41549.352708333332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138"/>
        <v>0.30862068965517242</v>
      </c>
      <c r="R1492" s="8">
        <f t="shared" si="139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8">
        <v>1200</v>
      </c>
      <c r="E1493" s="8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2">
        <f t="shared" si="140"/>
        <v>41991.505127314813</v>
      </c>
      <c r="L1493" s="12">
        <f t="shared" si="141"/>
        <v>42050.443055555552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138"/>
        <v>8.3333333333333329E-2</v>
      </c>
      <c r="R1493" s="8">
        <f t="shared" si="139"/>
        <v>100</v>
      </c>
      <c r="S1493" t="str">
        <f t="shared" si="142"/>
        <v>publishing</v>
      </c>
      <c r="T1493" t="str">
        <f t="shared" si="143"/>
        <v>fiction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8">
        <v>4000</v>
      </c>
      <c r="E1494" s="8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2">
        <f t="shared" si="140"/>
        <v>40682.676458333335</v>
      </c>
      <c r="L1494" s="12">
        <f t="shared" si="141"/>
        <v>40712.676458333335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138"/>
        <v>7.4999999999999997E-3</v>
      </c>
      <c r="R1494" s="8">
        <f t="shared" si="139"/>
        <v>15</v>
      </c>
      <c r="S1494" t="str">
        <f t="shared" si="142"/>
        <v>publishing</v>
      </c>
      <c r="T1494" t="str">
        <f t="shared" si="143"/>
        <v>fiction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8">
        <v>2400</v>
      </c>
      <c r="E1495" s="8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2">
        <f t="shared" si="140"/>
        <v>41411.658275462956</v>
      </c>
      <c r="L1495" s="12">
        <f t="shared" si="141"/>
        <v>41441.658275462956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138"/>
        <v>0</v>
      </c>
      <c r="R1495" s="8" t="str">
        <f t="shared" si="139"/>
        <v>-</v>
      </c>
      <c r="S1495" t="str">
        <f t="shared" si="142"/>
        <v>publishing</v>
      </c>
      <c r="T1495" t="str">
        <f t="shared" si="143"/>
        <v>fiction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8">
        <v>5000</v>
      </c>
      <c r="E1496" s="8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2">
        <f t="shared" si="140"/>
        <v>42067.514039351845</v>
      </c>
      <c r="L1496" s="12">
        <f t="shared" si="141"/>
        <v>42097.443055555552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138"/>
        <v>8.8999999999999996E-2</v>
      </c>
      <c r="R1496" s="8">
        <f t="shared" si="139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8">
        <v>2000</v>
      </c>
      <c r="E1497" s="8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2">
        <f t="shared" si="140"/>
        <v>40752.581377314811</v>
      </c>
      <c r="L1497" s="12">
        <f t="shared" si="141"/>
        <v>40782.581377314811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138"/>
        <v>0</v>
      </c>
      <c r="R1497" s="8" t="str">
        <f t="shared" si="139"/>
        <v>-</v>
      </c>
      <c r="S1497" t="str">
        <f t="shared" si="142"/>
        <v>publishing</v>
      </c>
      <c r="T1497" t="str">
        <f t="shared" si="143"/>
        <v>fiction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8">
        <v>1500</v>
      </c>
      <c r="E1498" s="8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2">
        <f t="shared" si="140"/>
        <v>41838.266886574071</v>
      </c>
      <c r="L1498" s="12">
        <f t="shared" si="141"/>
        <v>41898.266886574071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138"/>
        <v>0</v>
      </c>
      <c r="R1498" s="8" t="str">
        <f t="shared" si="139"/>
        <v>-</v>
      </c>
      <c r="S1498" t="str">
        <f t="shared" si="142"/>
        <v>publishing</v>
      </c>
      <c r="T1498" t="str">
        <f t="shared" si="143"/>
        <v>fiction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8">
        <v>15000</v>
      </c>
      <c r="E1499" s="8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2">
        <f t="shared" si="140"/>
        <v>41444.434282407405</v>
      </c>
      <c r="L1499" s="12">
        <f t="shared" si="141"/>
        <v>41486.613194444442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138"/>
        <v>6.666666666666667E-5</v>
      </c>
      <c r="R1499" s="8">
        <f t="shared" si="139"/>
        <v>1</v>
      </c>
      <c r="S1499" t="str">
        <f t="shared" si="142"/>
        <v>publishing</v>
      </c>
      <c r="T1499" t="str">
        <f t="shared" si="143"/>
        <v>fiction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8">
        <v>3000</v>
      </c>
      <c r="E1500" s="8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2">
        <f t="shared" si="140"/>
        <v>41840.775208333333</v>
      </c>
      <c r="L1500" s="12">
        <f t="shared" si="141"/>
        <v>41885.775208333333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138"/>
        <v>1.9E-2</v>
      </c>
      <c r="R1500" s="8">
        <f t="shared" si="139"/>
        <v>19</v>
      </c>
      <c r="S1500" t="str">
        <f t="shared" si="142"/>
        <v>publishing</v>
      </c>
      <c r="T1500" t="str">
        <f t="shared" si="143"/>
        <v>fiction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8">
        <v>2000</v>
      </c>
      <c r="E1501" s="8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2">
        <f t="shared" si="140"/>
        <v>42526.798993055556</v>
      </c>
      <c r="L1501" s="12">
        <f t="shared" si="141"/>
        <v>42586.798993055556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138"/>
        <v>2.5000000000000001E-3</v>
      </c>
      <c r="R1501" s="8">
        <f t="shared" si="139"/>
        <v>5</v>
      </c>
      <c r="S1501" t="str">
        <f t="shared" si="142"/>
        <v>publishing</v>
      </c>
      <c r="T1501" t="str">
        <f t="shared" si="143"/>
        <v>fiction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8">
        <v>2800</v>
      </c>
      <c r="E1502" s="8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2">
        <f t="shared" si="140"/>
        <v>41365.69626157407</v>
      </c>
      <c r="L1502" s="12">
        <f t="shared" si="141"/>
        <v>41395.69626157407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138"/>
        <v>0.25035714285714283</v>
      </c>
      <c r="R1502" s="8">
        <f t="shared" si="139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8">
        <v>52000</v>
      </c>
      <c r="E1503" s="8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2">
        <f t="shared" si="140"/>
        <v>42163.3752662037</v>
      </c>
      <c r="L1503" s="12">
        <f t="shared" si="141"/>
        <v>42193.3752662037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138"/>
        <v>1.6633076923076924</v>
      </c>
      <c r="R1503" s="8">
        <f t="shared" si="139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8">
        <v>22000</v>
      </c>
      <c r="E1504" s="8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2">
        <f t="shared" si="140"/>
        <v>42426.33425925926</v>
      </c>
      <c r="L1504" s="12">
        <f t="shared" si="141"/>
        <v>42454.708333333336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138"/>
        <v>1.0144545454545455</v>
      </c>
      <c r="R1504" s="8">
        <f t="shared" si="139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8">
        <v>3750</v>
      </c>
      <c r="E1505" s="8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2">
        <f t="shared" si="140"/>
        <v>42606.13890046296</v>
      </c>
      <c r="L1505" s="12">
        <f t="shared" si="141"/>
        <v>42666.13890046296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138"/>
        <v>1.0789146666666667</v>
      </c>
      <c r="R1505" s="8">
        <f t="shared" si="139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8">
        <v>6500</v>
      </c>
      <c r="E1506" s="8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2">
        <f t="shared" si="140"/>
        <v>41772.44935185185</v>
      </c>
      <c r="L1506" s="12">
        <f t="shared" si="141"/>
        <v>41800.147916666661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138"/>
        <v>2.7793846153846156</v>
      </c>
      <c r="R1506" s="8">
        <f t="shared" si="139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8">
        <v>16000</v>
      </c>
      <c r="E1507" s="8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2">
        <f t="shared" si="140"/>
        <v>42414.234988425924</v>
      </c>
      <c r="L1507" s="12">
        <f t="shared" si="141"/>
        <v>42451.625694444439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138"/>
        <v>1.0358125</v>
      </c>
      <c r="R1507" s="8">
        <f t="shared" si="139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8">
        <v>1500</v>
      </c>
      <c r="E1508" s="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2">
        <f t="shared" si="140"/>
        <v>41814.577592592592</v>
      </c>
      <c r="L1508" s="12">
        <f t="shared" si="141"/>
        <v>41844.577592592592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138"/>
        <v>1.1140000000000001</v>
      </c>
      <c r="R1508" s="8">
        <f t="shared" si="139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8">
        <v>1200</v>
      </c>
      <c r="E1509" s="8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2">
        <f t="shared" si="140"/>
        <v>40254.242002314808</v>
      </c>
      <c r="L1509" s="12">
        <f t="shared" si="141"/>
        <v>40313.131944444445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138"/>
        <v>2.15</v>
      </c>
      <c r="R1509" s="8">
        <f t="shared" si="139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8">
        <v>18500</v>
      </c>
      <c r="E1510" s="8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2">
        <f t="shared" si="140"/>
        <v>41786.406030092592</v>
      </c>
      <c r="L1510" s="12">
        <f t="shared" si="141"/>
        <v>41817.406030092592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138"/>
        <v>1.1076216216216217</v>
      </c>
      <c r="R1510" s="8">
        <f t="shared" si="139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8">
        <v>17500</v>
      </c>
      <c r="E1511" s="8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2">
        <f t="shared" si="140"/>
        <v>42751.325057870366</v>
      </c>
      <c r="L1511" s="12">
        <f t="shared" si="141"/>
        <v>42780.749305555553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138"/>
        <v>1.2364125714285714</v>
      </c>
      <c r="R1511" s="8">
        <f t="shared" si="139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8">
        <v>16000</v>
      </c>
      <c r="E1512" s="8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2">
        <f t="shared" si="140"/>
        <v>41809.176828703705</v>
      </c>
      <c r="L1512" s="12">
        <f t="shared" si="141"/>
        <v>41839.176828703705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138"/>
        <v>1.0103500000000001</v>
      </c>
      <c r="R1512" s="8">
        <f t="shared" si="139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8">
        <v>14000</v>
      </c>
      <c r="E1513" s="8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2">
        <f t="shared" si="140"/>
        <v>42296.375046296293</v>
      </c>
      <c r="L1513" s="12">
        <f t="shared" si="141"/>
        <v>42326.416712962957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138"/>
        <v>1.1179285714285714</v>
      </c>
      <c r="R1513" s="8">
        <f t="shared" si="139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8">
        <v>3500</v>
      </c>
      <c r="E1514" s="8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2">
        <f t="shared" si="140"/>
        <v>42741.476145833331</v>
      </c>
      <c r="L1514" s="12">
        <f t="shared" si="141"/>
        <v>42771.476145833331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138"/>
        <v>5.5877142857142861</v>
      </c>
      <c r="R1514" s="8">
        <f t="shared" si="139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8">
        <v>8000</v>
      </c>
      <c r="E1515" s="8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2">
        <f t="shared" si="140"/>
        <v>41806.42900462963</v>
      </c>
      <c r="L1515" s="12">
        <f t="shared" si="141"/>
        <v>41836.42900462963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138"/>
        <v>1.5001875</v>
      </c>
      <c r="R1515" s="8">
        <f t="shared" si="139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8">
        <v>25000</v>
      </c>
      <c r="E1516" s="8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2">
        <f t="shared" si="140"/>
        <v>42234.389351851853</v>
      </c>
      <c r="L1516" s="12">
        <f t="shared" si="141"/>
        <v>42274.389351851853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138"/>
        <v>1.0647599999999999</v>
      </c>
      <c r="R1516" s="8">
        <f t="shared" si="139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8">
        <v>300000</v>
      </c>
      <c r="E1517" s="8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2">
        <f t="shared" si="140"/>
        <v>42415.04510416666</v>
      </c>
      <c r="L1517" s="12">
        <f t="shared" si="141"/>
        <v>42445.003437499996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138"/>
        <v>1.57189</v>
      </c>
      <c r="R1517" s="8">
        <f t="shared" si="139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8">
        <v>17000</v>
      </c>
      <c r="E1518" s="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2">
        <f t="shared" si="140"/>
        <v>42619.258009259262</v>
      </c>
      <c r="L1518" s="12">
        <f t="shared" si="141"/>
        <v>42649.374999999993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138"/>
        <v>1.0865882352941176</v>
      </c>
      <c r="R1518" s="8">
        <f t="shared" si="139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8">
        <v>15000</v>
      </c>
      <c r="E1519" s="8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2">
        <f t="shared" si="140"/>
        <v>41948.358252314814</v>
      </c>
      <c r="L1519" s="12">
        <f t="shared" si="141"/>
        <v>41979.041666666664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138"/>
        <v>1.6197999999999999</v>
      </c>
      <c r="R1519" s="8">
        <f t="shared" si="139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8">
        <v>15000</v>
      </c>
      <c r="E1520" s="8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2">
        <f t="shared" si="140"/>
        <v>41760.611712962964</v>
      </c>
      <c r="L1520" s="12">
        <f t="shared" si="141"/>
        <v>41790.611712962964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138"/>
        <v>2.0536666666666665</v>
      </c>
      <c r="R1520" s="8">
        <f t="shared" si="139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8">
        <v>9000</v>
      </c>
      <c r="E1521" s="8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2">
        <f t="shared" si="140"/>
        <v>41782.533368055556</v>
      </c>
      <c r="L1521" s="12">
        <f t="shared" si="141"/>
        <v>41810.707638888889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138"/>
        <v>1.033638888888889</v>
      </c>
      <c r="R1521" s="8">
        <f t="shared" si="139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8">
        <v>18000</v>
      </c>
      <c r="E1522" s="8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2">
        <f t="shared" si="140"/>
        <v>41955.649456018517</v>
      </c>
      <c r="L1522" s="12">
        <f t="shared" si="141"/>
        <v>41991.958333333336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138"/>
        <v>1.0347222222222223</v>
      </c>
      <c r="R1522" s="8">
        <f t="shared" si="139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8">
        <v>37500</v>
      </c>
      <c r="E1523" s="8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2">
        <f t="shared" si="140"/>
        <v>42492.959386574068</v>
      </c>
      <c r="L1523" s="12">
        <f t="shared" si="141"/>
        <v>42527.959386574068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138"/>
        <v>1.0681333333333334</v>
      </c>
      <c r="R1523" s="8">
        <f t="shared" si="139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8">
        <v>43500</v>
      </c>
      <c r="E1524" s="8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2">
        <f t="shared" si="140"/>
        <v>41899.621979166666</v>
      </c>
      <c r="L1524" s="12">
        <f t="shared" si="141"/>
        <v>41929.621979166666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138"/>
        <v>1.3896574712643677</v>
      </c>
      <c r="R1524" s="8">
        <f t="shared" si="139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8">
        <v>18500</v>
      </c>
      <c r="E1525" s="8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2">
        <f t="shared" si="140"/>
        <v>41964.543009259258</v>
      </c>
      <c r="L1525" s="12">
        <f t="shared" si="141"/>
        <v>41995.791666666664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138"/>
        <v>1.2484324324324325</v>
      </c>
      <c r="R1525" s="8">
        <f t="shared" si="139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8">
        <v>3000</v>
      </c>
      <c r="E1526" s="8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2">
        <f t="shared" si="140"/>
        <v>42756.292708333327</v>
      </c>
      <c r="L1526" s="12">
        <f t="shared" si="141"/>
        <v>42786.292708333327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138"/>
        <v>2.0699999999999998</v>
      </c>
      <c r="R1526" s="8">
        <f t="shared" si="139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8">
        <v>2600</v>
      </c>
      <c r="E1527" s="8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2">
        <f t="shared" si="140"/>
        <v>42570.494652777772</v>
      </c>
      <c r="L1527" s="12">
        <f t="shared" si="141"/>
        <v>42600.494652777772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138"/>
        <v>1.7400576923076922</v>
      </c>
      <c r="R1527" s="8">
        <f t="shared" si="139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8">
        <v>23000</v>
      </c>
      <c r="E1528" s="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2">
        <f t="shared" si="140"/>
        <v>42339.067673611113</v>
      </c>
      <c r="L1528" s="12">
        <f t="shared" si="141"/>
        <v>42388.067673611113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138"/>
        <v>1.2032608695652174</v>
      </c>
      <c r="R1528" s="8">
        <f t="shared" si="139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8">
        <v>3500</v>
      </c>
      <c r="E1529" s="8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2">
        <f t="shared" si="140"/>
        <v>42780.392199074071</v>
      </c>
      <c r="L1529" s="12">
        <f t="shared" si="141"/>
        <v>42808.350532407407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138"/>
        <v>1.1044428571428573</v>
      </c>
      <c r="R1529" s="8">
        <f t="shared" si="139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8">
        <v>3000</v>
      </c>
      <c r="E1530" s="8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2">
        <f t="shared" si="140"/>
        <v>42736.524560185186</v>
      </c>
      <c r="L1530" s="12">
        <f t="shared" si="141"/>
        <v>42766.791666666664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138"/>
        <v>2.8156666666666665</v>
      </c>
      <c r="R1530" s="8">
        <f t="shared" si="139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8">
        <v>19000</v>
      </c>
      <c r="E1531" s="8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2">
        <f t="shared" si="140"/>
        <v>42052.420370370368</v>
      </c>
      <c r="L1531" s="12">
        <f t="shared" si="141"/>
        <v>42082.378703703704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138"/>
        <v>1.0067894736842105</v>
      </c>
      <c r="R1531" s="8">
        <f t="shared" si="139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8">
        <v>35000</v>
      </c>
      <c r="E1532" s="8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2">
        <f t="shared" si="140"/>
        <v>42275.558969907404</v>
      </c>
      <c r="L1532" s="12">
        <f t="shared" si="141"/>
        <v>42300.558969907404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138"/>
        <v>1.3482571428571428</v>
      </c>
      <c r="R1532" s="8">
        <f t="shared" si="139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8">
        <v>2350</v>
      </c>
      <c r="E1533" s="8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2">
        <f t="shared" si="140"/>
        <v>41941.594050925924</v>
      </c>
      <c r="L1533" s="12">
        <f t="shared" si="141"/>
        <v>41973.916666666664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138"/>
        <v>1.7595744680851064</v>
      </c>
      <c r="R1533" s="8">
        <f t="shared" si="139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8">
        <v>5000</v>
      </c>
      <c r="E1534" s="8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2">
        <f t="shared" si="140"/>
        <v>42391.266956018517</v>
      </c>
      <c r="L1534" s="12">
        <f t="shared" si="141"/>
        <v>42415.416666666664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138"/>
        <v>4.8402000000000003</v>
      </c>
      <c r="R1534" s="8">
        <f t="shared" si="139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8">
        <v>45000</v>
      </c>
      <c r="E1535" s="8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2">
        <f t="shared" si="140"/>
        <v>42442.793715277774</v>
      </c>
      <c r="L1535" s="12">
        <f t="shared" si="141"/>
        <v>42491.957638888889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138"/>
        <v>1.4514</v>
      </c>
      <c r="R1535" s="8">
        <f t="shared" si="139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8">
        <v>7500</v>
      </c>
      <c r="E1536" s="8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2">
        <f t="shared" si="140"/>
        <v>42221.465995370367</v>
      </c>
      <c r="L1536" s="12">
        <f t="shared" si="141"/>
        <v>42251.465995370367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138"/>
        <v>4.1773333333333333</v>
      </c>
      <c r="R1536" s="8">
        <f t="shared" si="139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8">
        <v>4000</v>
      </c>
      <c r="E1537" s="8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2">
        <f t="shared" si="140"/>
        <v>42484.620729166665</v>
      </c>
      <c r="L1537" s="12">
        <f t="shared" si="141"/>
        <v>42513.708333333336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138"/>
        <v>1.3242499999999999</v>
      </c>
      <c r="R1537" s="8">
        <f t="shared" si="139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8">
        <v>12000</v>
      </c>
      <c r="E1538" s="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2">
        <f t="shared" si="140"/>
        <v>42213.593865740739</v>
      </c>
      <c r="L1538" s="12">
        <f t="shared" si="141"/>
        <v>42243.593865740739</v>
      </c>
      <c r="M1538" t="b">
        <v>1</v>
      </c>
      <c r="N1538">
        <v>455</v>
      </c>
      <c r="O1538" t="b">
        <v>1</v>
      </c>
      <c r="P1538" t="s">
        <v>8285</v>
      </c>
      <c r="Q1538" s="6">
        <f t="shared" ref="Q1538:Q1601" si="144">E1538/D1538</f>
        <v>2.5030841666666666</v>
      </c>
      <c r="R1538" s="8">
        <f t="shared" ref="R1538:R1601" si="145">IF(E1538=0,"-",E1538/N1538)</f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8">
        <v>12000</v>
      </c>
      <c r="E1539" s="8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2">
        <f t="shared" ref="K1539:K1602" si="146">(J1539/86400)+25569+(-5/24)</f>
        <v>42552.106793981475</v>
      </c>
      <c r="L1539" s="12">
        <f t="shared" ref="L1539:L1602" si="147">(I1539/86400)+25569+(-5/24)</f>
        <v>42588.541666666664</v>
      </c>
      <c r="M1539" t="b">
        <v>1</v>
      </c>
      <c r="N1539">
        <v>224</v>
      </c>
      <c r="O1539" t="b">
        <v>1</v>
      </c>
      <c r="P1539" t="s">
        <v>8285</v>
      </c>
      <c r="Q1539" s="6">
        <f t="shared" si="144"/>
        <v>1.7989999999999999</v>
      </c>
      <c r="R1539" s="8">
        <f t="shared" si="145"/>
        <v>96.375</v>
      </c>
      <c r="S1539" t="str">
        <f t="shared" ref="S1539:S1602" si="148">LEFT($P1539, SEARCH("/",$P1539,1)-1)</f>
        <v>photography</v>
      </c>
      <c r="T1539" t="str">
        <f t="shared" ref="T1539:T1602" si="149">RIGHT($P1539,LEN($P1539) - SEARCH("/", $P1539, 1))</f>
        <v>photobooks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8">
        <v>7000</v>
      </c>
      <c r="E1540" s="8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2">
        <f t="shared" si="146"/>
        <v>41981.57372685185</v>
      </c>
      <c r="L1540" s="12">
        <f t="shared" si="147"/>
        <v>42026.57372685185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144"/>
        <v>1.0262857142857142</v>
      </c>
      <c r="R1540" s="8">
        <f t="shared" si="145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8">
        <v>20000</v>
      </c>
      <c r="E1541" s="8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2">
        <f t="shared" si="146"/>
        <v>42705.710868055554</v>
      </c>
      <c r="L1541" s="12">
        <f t="shared" si="147"/>
        <v>42738.710868055554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144"/>
        <v>1.359861</v>
      </c>
      <c r="R1541" s="8">
        <f t="shared" si="145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8">
        <v>15000</v>
      </c>
      <c r="E1542" s="8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2">
        <f t="shared" si="146"/>
        <v>41938.798796296294</v>
      </c>
      <c r="L1542" s="12">
        <f t="shared" si="147"/>
        <v>41968.843749999993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144"/>
        <v>1.1786666666666668</v>
      </c>
      <c r="R1542" s="8">
        <f t="shared" si="145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8">
        <v>18000</v>
      </c>
      <c r="E1543" s="8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2">
        <f t="shared" si="146"/>
        <v>41974.503912037035</v>
      </c>
      <c r="L1543" s="12">
        <f t="shared" si="147"/>
        <v>42004.503912037035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144"/>
        <v>3.3333333333333332E-4</v>
      </c>
      <c r="R1543" s="8">
        <f t="shared" si="145"/>
        <v>3</v>
      </c>
      <c r="S1543" t="str">
        <f t="shared" si="148"/>
        <v>photography</v>
      </c>
      <c r="T1543" t="str">
        <f t="shared" si="149"/>
        <v>nature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8">
        <v>500</v>
      </c>
      <c r="E1544" s="8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2">
        <f t="shared" si="146"/>
        <v>42170.788194444445</v>
      </c>
      <c r="L1544" s="12">
        <f t="shared" si="147"/>
        <v>42185.788194444445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144"/>
        <v>0.04</v>
      </c>
      <c r="R1544" s="8">
        <f t="shared" si="145"/>
        <v>20</v>
      </c>
      <c r="S1544" t="str">
        <f t="shared" si="148"/>
        <v>photography</v>
      </c>
      <c r="T1544" t="str">
        <f t="shared" si="149"/>
        <v>nature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8">
        <v>2250</v>
      </c>
      <c r="E1545" s="8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2">
        <f t="shared" si="146"/>
        <v>41935.301319444443</v>
      </c>
      <c r="L1545" s="12">
        <f t="shared" si="147"/>
        <v>41965.342986111107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144"/>
        <v>4.4444444444444444E-3</v>
      </c>
      <c r="R1545" s="8">
        <f t="shared" si="145"/>
        <v>10</v>
      </c>
      <c r="S1545" t="str">
        <f t="shared" si="148"/>
        <v>photography</v>
      </c>
      <c r="T1545" t="str">
        <f t="shared" si="149"/>
        <v>nature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8">
        <v>1000</v>
      </c>
      <c r="E1546" s="8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2">
        <f t="shared" si="146"/>
        <v>42052.842870370368</v>
      </c>
      <c r="L1546" s="12">
        <f t="shared" si="147"/>
        <v>42094.804166666661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144"/>
        <v>0</v>
      </c>
      <c r="R1546" s="8" t="str">
        <f t="shared" si="145"/>
        <v>-</v>
      </c>
      <c r="S1546" t="str">
        <f t="shared" si="148"/>
        <v>photography</v>
      </c>
      <c r="T1546" t="str">
        <f t="shared" si="149"/>
        <v>nature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8">
        <v>3000</v>
      </c>
      <c r="E1547" s="8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2">
        <f t="shared" si="146"/>
        <v>42031.676319444443</v>
      </c>
      <c r="L1547" s="12">
        <f t="shared" si="147"/>
        <v>42065.677777777775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144"/>
        <v>3.3333333333333332E-4</v>
      </c>
      <c r="R1547" s="8">
        <f t="shared" si="145"/>
        <v>1</v>
      </c>
      <c r="S1547" t="str">
        <f t="shared" si="148"/>
        <v>photography</v>
      </c>
      <c r="T1547" t="str">
        <f t="shared" si="149"/>
        <v>nature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8">
        <v>1000</v>
      </c>
      <c r="E1548" s="8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2">
        <f t="shared" si="146"/>
        <v>41839.004618055551</v>
      </c>
      <c r="L1548" s="12">
        <f t="shared" si="147"/>
        <v>41899.004618055551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144"/>
        <v>0.28899999999999998</v>
      </c>
      <c r="R1548" s="8">
        <f t="shared" si="145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8">
        <v>20</v>
      </c>
      <c r="E1549" s="8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2">
        <f t="shared" si="146"/>
        <v>42782.218541666669</v>
      </c>
      <c r="L1549" s="12">
        <f t="shared" si="147"/>
        <v>42789.218541666669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144"/>
        <v>0</v>
      </c>
      <c r="R1549" s="8" t="str">
        <f t="shared" si="145"/>
        <v>-</v>
      </c>
      <c r="S1549" t="str">
        <f t="shared" si="148"/>
        <v>photography</v>
      </c>
      <c r="T1549" t="str">
        <f t="shared" si="149"/>
        <v>nature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8">
        <v>700</v>
      </c>
      <c r="E1550" s="8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2">
        <f t="shared" si="146"/>
        <v>42286.673842592594</v>
      </c>
      <c r="L1550" s="12">
        <f t="shared" si="147"/>
        <v>42316.715509259258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144"/>
        <v>8.5714285714285715E-2</v>
      </c>
      <c r="R1550" s="8">
        <f t="shared" si="145"/>
        <v>60</v>
      </c>
      <c r="S1550" t="str">
        <f t="shared" si="148"/>
        <v>photography</v>
      </c>
      <c r="T1550" t="str">
        <f t="shared" si="149"/>
        <v>nature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8">
        <v>500</v>
      </c>
      <c r="E1551" s="8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2">
        <f t="shared" si="146"/>
        <v>42280.927766203698</v>
      </c>
      <c r="L1551" s="12">
        <f t="shared" si="147"/>
        <v>42310.96943287037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144"/>
        <v>0.34</v>
      </c>
      <c r="R1551" s="8">
        <f t="shared" si="145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8">
        <v>750</v>
      </c>
      <c r="E1552" s="8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2">
        <f t="shared" si="146"/>
        <v>42472.24113425926</v>
      </c>
      <c r="L1552" s="12">
        <f t="shared" si="147"/>
        <v>42502.24113425926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144"/>
        <v>0.13466666666666666</v>
      </c>
      <c r="R1552" s="8">
        <f t="shared" si="145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8">
        <v>3500</v>
      </c>
      <c r="E1553" s="8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2">
        <f t="shared" si="146"/>
        <v>42121.616192129623</v>
      </c>
      <c r="L1553" s="12">
        <f t="shared" si="147"/>
        <v>42151.616192129623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144"/>
        <v>0</v>
      </c>
      <c r="R1553" s="8" t="str">
        <f t="shared" si="145"/>
        <v>-</v>
      </c>
      <c r="S1553" t="str">
        <f t="shared" si="148"/>
        <v>photography</v>
      </c>
      <c r="T1553" t="str">
        <f t="shared" si="149"/>
        <v>nature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8">
        <v>4300</v>
      </c>
      <c r="E1554" s="8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2">
        <f t="shared" si="146"/>
        <v>41892.480416666665</v>
      </c>
      <c r="L1554" s="12">
        <f t="shared" si="147"/>
        <v>41912.957638888889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144"/>
        <v>0.49186046511627907</v>
      </c>
      <c r="R1554" s="8">
        <f t="shared" si="145"/>
        <v>132.1875</v>
      </c>
      <c r="S1554" t="str">
        <f t="shared" si="148"/>
        <v>photography</v>
      </c>
      <c r="T1554" t="str">
        <f t="shared" si="149"/>
        <v>nature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8">
        <v>6000</v>
      </c>
      <c r="E1555" s="8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2">
        <f t="shared" si="146"/>
        <v>42219.074618055551</v>
      </c>
      <c r="L1555" s="12">
        <f t="shared" si="147"/>
        <v>42249.074618055551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144"/>
        <v>0</v>
      </c>
      <c r="R1555" s="8" t="str">
        <f t="shared" si="145"/>
        <v>-</v>
      </c>
      <c r="S1555" t="str">
        <f t="shared" si="148"/>
        <v>photography</v>
      </c>
      <c r="T1555" t="str">
        <f t="shared" si="149"/>
        <v>nature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8">
        <v>20000</v>
      </c>
      <c r="E1556" s="8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2">
        <f t="shared" si="146"/>
        <v>42188.043865740743</v>
      </c>
      <c r="L1556" s="12">
        <f t="shared" si="147"/>
        <v>42218.043865740743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144"/>
        <v>0</v>
      </c>
      <c r="R1556" s="8" t="str">
        <f t="shared" si="145"/>
        <v>-</v>
      </c>
      <c r="S1556" t="str">
        <f t="shared" si="148"/>
        <v>photography</v>
      </c>
      <c r="T1556" t="str">
        <f t="shared" si="149"/>
        <v>nature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8">
        <v>750</v>
      </c>
      <c r="E1557" s="8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2">
        <f t="shared" si="146"/>
        <v>42241.405462962961</v>
      </c>
      <c r="L1557" s="12">
        <f t="shared" si="147"/>
        <v>42264.499999999993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144"/>
        <v>0</v>
      </c>
      <c r="R1557" s="8" t="str">
        <f t="shared" si="145"/>
        <v>-</v>
      </c>
      <c r="S1557" t="str">
        <f t="shared" si="148"/>
        <v>photography</v>
      </c>
      <c r="T1557" t="str">
        <f t="shared" si="149"/>
        <v>nature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8">
        <v>1500</v>
      </c>
      <c r="E1558" s="8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2">
        <f t="shared" si="146"/>
        <v>42524.944722222215</v>
      </c>
      <c r="L1558" s="12">
        <f t="shared" si="147"/>
        <v>42554.944722222215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144"/>
        <v>0.45133333333333331</v>
      </c>
      <c r="R1558" s="8">
        <f t="shared" si="145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8">
        <v>2500</v>
      </c>
      <c r="E1559" s="8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2">
        <f t="shared" si="146"/>
        <v>41871.444826388884</v>
      </c>
      <c r="L1559" s="12">
        <f t="shared" si="147"/>
        <v>41902.444826388884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144"/>
        <v>0.04</v>
      </c>
      <c r="R1559" s="8">
        <f t="shared" si="145"/>
        <v>100</v>
      </c>
      <c r="S1559" t="str">
        <f t="shared" si="148"/>
        <v>photography</v>
      </c>
      <c r="T1559" t="str">
        <f t="shared" si="149"/>
        <v>nature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8">
        <v>750</v>
      </c>
      <c r="E1560" s="8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2">
        <f t="shared" si="146"/>
        <v>42185.189340277771</v>
      </c>
      <c r="L1560" s="12">
        <f t="shared" si="147"/>
        <v>42244.299999999996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144"/>
        <v>4.6666666666666669E-2</v>
      </c>
      <c r="R1560" s="8">
        <f t="shared" si="145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8">
        <v>15000</v>
      </c>
      <c r="E1561" s="8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2">
        <f t="shared" si="146"/>
        <v>42107.844895833332</v>
      </c>
      <c r="L1561" s="12">
        <f t="shared" si="147"/>
        <v>42122.844895833332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144"/>
        <v>3.3333333333333335E-3</v>
      </c>
      <c r="R1561" s="8">
        <f t="shared" si="145"/>
        <v>50</v>
      </c>
      <c r="S1561" t="str">
        <f t="shared" si="148"/>
        <v>photography</v>
      </c>
      <c r="T1561" t="str">
        <f t="shared" si="149"/>
        <v>nature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8">
        <v>2500</v>
      </c>
      <c r="E1562" s="8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2">
        <f t="shared" si="146"/>
        <v>41935.812418981477</v>
      </c>
      <c r="L1562" s="12">
        <f t="shared" si="147"/>
        <v>41955.854085648149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144"/>
        <v>3.7600000000000001E-2</v>
      </c>
      <c r="R1562" s="8">
        <f t="shared" si="145"/>
        <v>23.5</v>
      </c>
      <c r="S1562" t="str">
        <f t="shared" si="148"/>
        <v>photography</v>
      </c>
      <c r="T1562" t="str">
        <f t="shared" si="149"/>
        <v>nature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8">
        <v>10000</v>
      </c>
      <c r="E1563" s="8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2">
        <f t="shared" si="146"/>
        <v>41554.833368055552</v>
      </c>
      <c r="L1563" s="12">
        <f t="shared" si="147"/>
        <v>41584.875034722216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144"/>
        <v>6.7000000000000002E-3</v>
      </c>
      <c r="R1563" s="8">
        <f t="shared" si="145"/>
        <v>67</v>
      </c>
      <c r="S1563" t="str">
        <f t="shared" si="148"/>
        <v>publishing</v>
      </c>
      <c r="T1563" t="str">
        <f t="shared" si="149"/>
        <v>art books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8">
        <v>4000</v>
      </c>
      <c r="E1564" s="8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2">
        <f t="shared" si="146"/>
        <v>40079.357824074068</v>
      </c>
      <c r="L1564" s="12">
        <f t="shared" si="147"/>
        <v>40148.826388888883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144"/>
        <v>0</v>
      </c>
      <c r="R1564" s="8" t="str">
        <f t="shared" si="145"/>
        <v>-</v>
      </c>
      <c r="S1564" t="str">
        <f t="shared" si="148"/>
        <v>publishing</v>
      </c>
      <c r="T1564" t="str">
        <f t="shared" si="149"/>
        <v>art books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8">
        <v>6000</v>
      </c>
      <c r="E1565" s="8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2">
        <f t="shared" si="146"/>
        <v>41652.534155092588</v>
      </c>
      <c r="L1565" s="12">
        <f t="shared" si="147"/>
        <v>41712.492488425924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144"/>
        <v>1.4166666666666666E-2</v>
      </c>
      <c r="R1565" s="8">
        <f t="shared" si="145"/>
        <v>42.5</v>
      </c>
      <c r="S1565" t="str">
        <f t="shared" si="148"/>
        <v>publishing</v>
      </c>
      <c r="T1565" t="str">
        <f t="shared" si="149"/>
        <v>art books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8">
        <v>10000</v>
      </c>
      <c r="E1566" s="8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2">
        <f t="shared" si="146"/>
        <v>42121.158668981479</v>
      </c>
      <c r="L1566" s="12">
        <f t="shared" si="147"/>
        <v>42152.628472222219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144"/>
        <v>1E-3</v>
      </c>
      <c r="R1566" s="8">
        <f t="shared" si="145"/>
        <v>10</v>
      </c>
      <c r="S1566" t="str">
        <f t="shared" si="148"/>
        <v>publishing</v>
      </c>
      <c r="T1566" t="str">
        <f t="shared" si="149"/>
        <v>art books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8">
        <v>4000</v>
      </c>
      <c r="E1567" s="8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2">
        <f t="shared" si="146"/>
        <v>40672.521539351852</v>
      </c>
      <c r="L1567" s="12">
        <f t="shared" si="147"/>
        <v>40702.521539351852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144"/>
        <v>2.5000000000000001E-2</v>
      </c>
      <c r="R1567" s="8">
        <f t="shared" si="145"/>
        <v>100</v>
      </c>
      <c r="S1567" t="str">
        <f t="shared" si="148"/>
        <v>publishing</v>
      </c>
      <c r="T1567" t="str">
        <f t="shared" si="149"/>
        <v>art books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8">
        <v>30000</v>
      </c>
      <c r="E1568" s="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2">
        <f t="shared" si="146"/>
        <v>42549.708379629628</v>
      </c>
      <c r="L1568" s="12">
        <f t="shared" si="147"/>
        <v>42578.708333333336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144"/>
        <v>0.21249999999999999</v>
      </c>
      <c r="R1568" s="8">
        <f t="shared" si="145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8">
        <v>8500</v>
      </c>
      <c r="E1569" s="8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2">
        <f t="shared" si="146"/>
        <v>41671.728530092594</v>
      </c>
      <c r="L1569" s="12">
        <f t="shared" si="147"/>
        <v>41686.791666666664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144"/>
        <v>4.1176470588235294E-2</v>
      </c>
      <c r="R1569" s="8">
        <f t="shared" si="145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8">
        <v>25000</v>
      </c>
      <c r="E1570" s="8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2">
        <f t="shared" si="146"/>
        <v>41961.853993055549</v>
      </c>
      <c r="L1570" s="12">
        <f t="shared" si="147"/>
        <v>41996.853993055549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144"/>
        <v>0.13639999999999999</v>
      </c>
      <c r="R1570" s="8">
        <f t="shared" si="145"/>
        <v>155</v>
      </c>
      <c r="S1570" t="str">
        <f t="shared" si="148"/>
        <v>publishing</v>
      </c>
      <c r="T1570" t="str">
        <f t="shared" si="149"/>
        <v>art books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8">
        <v>30000</v>
      </c>
      <c r="E1571" s="8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2">
        <f t="shared" si="146"/>
        <v>41389.471226851849</v>
      </c>
      <c r="L1571" s="12">
        <f t="shared" si="147"/>
        <v>41419.471226851849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144"/>
        <v>0</v>
      </c>
      <c r="R1571" s="8" t="str">
        <f t="shared" si="145"/>
        <v>-</v>
      </c>
      <c r="S1571" t="str">
        <f t="shared" si="148"/>
        <v>publishing</v>
      </c>
      <c r="T1571" t="str">
        <f t="shared" si="149"/>
        <v>art books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8">
        <v>6000</v>
      </c>
      <c r="E1572" s="8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2">
        <f t="shared" si="146"/>
        <v>42438.605115740742</v>
      </c>
      <c r="L1572" s="12">
        <f t="shared" si="147"/>
        <v>42468.56344907407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144"/>
        <v>0.41399999999999998</v>
      </c>
      <c r="R1572" s="8">
        <f t="shared" si="145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8">
        <v>12100</v>
      </c>
      <c r="E1573" s="8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2">
        <f t="shared" si="146"/>
        <v>42144.56114583333</v>
      </c>
      <c r="L1573" s="12">
        <f t="shared" si="147"/>
        <v>42174.56114583333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144"/>
        <v>6.6115702479338841E-3</v>
      </c>
      <c r="R1573" s="8">
        <f t="shared" si="145"/>
        <v>20</v>
      </c>
      <c r="S1573" t="str">
        <f t="shared" si="148"/>
        <v>publishing</v>
      </c>
      <c r="T1573" t="str">
        <f t="shared" si="149"/>
        <v>art books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8">
        <v>2500</v>
      </c>
      <c r="E1574" s="8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2">
        <f t="shared" si="146"/>
        <v>42403.824756944443</v>
      </c>
      <c r="L1574" s="12">
        <f t="shared" si="147"/>
        <v>42428.790972222218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144"/>
        <v>0.05</v>
      </c>
      <c r="R1574" s="8">
        <f t="shared" si="145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8">
        <v>9000</v>
      </c>
      <c r="E1575" s="8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2">
        <f t="shared" si="146"/>
        <v>42785.791689814818</v>
      </c>
      <c r="L1575" s="12">
        <f t="shared" si="147"/>
        <v>42825.957638888889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144"/>
        <v>2.4777777777777777E-2</v>
      </c>
      <c r="R1575" s="8">
        <f t="shared" si="145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8">
        <v>10000</v>
      </c>
      <c r="E1576" s="8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2">
        <f t="shared" si="146"/>
        <v>42017.719085648147</v>
      </c>
      <c r="L1576" s="12">
        <f t="shared" si="147"/>
        <v>42052.719085648147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144"/>
        <v>5.0599999999999999E-2</v>
      </c>
      <c r="R1576" s="8">
        <f t="shared" si="145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8">
        <v>10000</v>
      </c>
      <c r="E1577" s="8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2">
        <f t="shared" si="146"/>
        <v>41799.315925925919</v>
      </c>
      <c r="L1577" s="12">
        <f t="shared" si="147"/>
        <v>41829.315925925919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144"/>
        <v>0.2291</v>
      </c>
      <c r="R1577" s="8">
        <f t="shared" si="145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8">
        <v>5000</v>
      </c>
      <c r="E1578" s="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2">
        <f t="shared" si="146"/>
        <v>42140.670925925922</v>
      </c>
      <c r="L1578" s="12">
        <f t="shared" si="147"/>
        <v>42185.670925925922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144"/>
        <v>0.13</v>
      </c>
      <c r="R1578" s="8">
        <f t="shared" si="145"/>
        <v>65</v>
      </c>
      <c r="S1578" t="str">
        <f t="shared" si="148"/>
        <v>publishing</v>
      </c>
      <c r="T1578" t="str">
        <f t="shared" si="149"/>
        <v>art books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8">
        <v>10000</v>
      </c>
      <c r="E1579" s="8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2">
        <f t="shared" si="146"/>
        <v>41054.639444444438</v>
      </c>
      <c r="L1579" s="12">
        <f t="shared" si="147"/>
        <v>41114.639444444438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144"/>
        <v>5.4999999999999997E-3</v>
      </c>
      <c r="R1579" s="8">
        <f t="shared" si="145"/>
        <v>27.5</v>
      </c>
      <c r="S1579" t="str">
        <f t="shared" si="148"/>
        <v>publishing</v>
      </c>
      <c r="T1579" t="str">
        <f t="shared" si="149"/>
        <v>art books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8">
        <v>1897</v>
      </c>
      <c r="E1580" s="8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2">
        <f t="shared" si="146"/>
        <v>40398.857534722221</v>
      </c>
      <c r="L1580" s="12">
        <f t="shared" si="147"/>
        <v>40422.875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144"/>
        <v>0.10806536636794939</v>
      </c>
      <c r="R1580" s="8">
        <f t="shared" si="145"/>
        <v>51.25</v>
      </c>
      <c r="S1580" t="str">
        <f t="shared" si="148"/>
        <v>publishing</v>
      </c>
      <c r="T1580" t="str">
        <f t="shared" si="149"/>
        <v>art books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8">
        <v>3333</v>
      </c>
      <c r="E1581" s="8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2">
        <f t="shared" si="146"/>
        <v>41481.788090277776</v>
      </c>
      <c r="L1581" s="12">
        <f t="shared" si="147"/>
        <v>41514.788090277776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144"/>
        <v>8.4008400840084006E-3</v>
      </c>
      <c r="R1581" s="8">
        <f t="shared" si="145"/>
        <v>14</v>
      </c>
      <c r="S1581" t="str">
        <f t="shared" si="148"/>
        <v>publishing</v>
      </c>
      <c r="T1581" t="str">
        <f t="shared" si="149"/>
        <v>art books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8">
        <v>1750</v>
      </c>
      <c r="E1582" s="8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2">
        <f t="shared" si="146"/>
        <v>40989.841736111106</v>
      </c>
      <c r="L1582" s="12">
        <f t="shared" si="147"/>
        <v>41049.841736111106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144"/>
        <v>0</v>
      </c>
      <c r="R1582" s="8" t="str">
        <f t="shared" si="145"/>
        <v>-</v>
      </c>
      <c r="S1582" t="str">
        <f t="shared" si="148"/>
        <v>publishing</v>
      </c>
      <c r="T1582" t="str">
        <f t="shared" si="149"/>
        <v>art books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8">
        <v>1000</v>
      </c>
      <c r="E1583" s="8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2">
        <f t="shared" si="146"/>
        <v>42325.240624999999</v>
      </c>
      <c r="L1583" s="12">
        <f t="shared" si="147"/>
        <v>42357.240624999999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144"/>
        <v>5.0000000000000001E-3</v>
      </c>
      <c r="R1583" s="8">
        <f t="shared" si="145"/>
        <v>5</v>
      </c>
      <c r="S1583" t="str">
        <f t="shared" si="148"/>
        <v>photography</v>
      </c>
      <c r="T1583" t="str">
        <f t="shared" si="149"/>
        <v>places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8">
        <v>1000</v>
      </c>
      <c r="E1584" s="8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2">
        <f t="shared" si="146"/>
        <v>42246.581631944442</v>
      </c>
      <c r="L1584" s="12">
        <f t="shared" si="147"/>
        <v>42303.680555555555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144"/>
        <v>9.2999999999999999E-2</v>
      </c>
      <c r="R1584" s="8">
        <f t="shared" si="145"/>
        <v>31</v>
      </c>
      <c r="S1584" t="str">
        <f t="shared" si="148"/>
        <v>photography</v>
      </c>
      <c r="T1584" t="str">
        <f t="shared" si="149"/>
        <v>places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8">
        <v>20000</v>
      </c>
      <c r="E1585" s="8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2">
        <f t="shared" si="146"/>
        <v>41877.696655092594</v>
      </c>
      <c r="L1585" s="12">
        <f t="shared" si="147"/>
        <v>41907.696655092594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144"/>
        <v>7.5000000000000002E-4</v>
      </c>
      <c r="R1585" s="8">
        <f t="shared" si="145"/>
        <v>15</v>
      </c>
      <c r="S1585" t="str">
        <f t="shared" si="148"/>
        <v>photography</v>
      </c>
      <c r="T1585" t="str">
        <f t="shared" si="149"/>
        <v>places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8">
        <v>1200</v>
      </c>
      <c r="E1586" s="8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2">
        <f t="shared" si="146"/>
        <v>41779.440983796296</v>
      </c>
      <c r="L1586" s="12">
        <f t="shared" si="147"/>
        <v>41789.440983796296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144"/>
        <v>0</v>
      </c>
      <c r="R1586" s="8" t="str">
        <f t="shared" si="145"/>
        <v>-</v>
      </c>
      <c r="S1586" t="str">
        <f t="shared" si="148"/>
        <v>photography</v>
      </c>
      <c r="T1586" t="str">
        <f t="shared" si="149"/>
        <v>places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8">
        <v>2000</v>
      </c>
      <c r="E1587" s="8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2">
        <f t="shared" si="146"/>
        <v>42707.687129629623</v>
      </c>
      <c r="L1587" s="12">
        <f t="shared" si="147"/>
        <v>42729.249999999993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144"/>
        <v>0.79</v>
      </c>
      <c r="R1587" s="8">
        <f t="shared" si="145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8">
        <v>1500</v>
      </c>
      <c r="E1588" s="8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2">
        <f t="shared" si="146"/>
        <v>42068.896087962959</v>
      </c>
      <c r="L1588" s="12">
        <f t="shared" si="147"/>
        <v>42098.854421296295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144"/>
        <v>0</v>
      </c>
      <c r="R1588" s="8" t="str">
        <f t="shared" si="145"/>
        <v>-</v>
      </c>
      <c r="S1588" t="str">
        <f t="shared" si="148"/>
        <v>photography</v>
      </c>
      <c r="T1588" t="str">
        <f t="shared" si="149"/>
        <v>places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8">
        <v>7500</v>
      </c>
      <c r="E1589" s="8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2">
        <f t="shared" si="146"/>
        <v>41956.742650462962</v>
      </c>
      <c r="L1589" s="12">
        <f t="shared" si="147"/>
        <v>41986.742650462962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144"/>
        <v>1.3333333333333334E-4</v>
      </c>
      <c r="R1589" s="8">
        <f t="shared" si="145"/>
        <v>1</v>
      </c>
      <c r="S1589" t="str">
        <f t="shared" si="148"/>
        <v>photography</v>
      </c>
      <c r="T1589" t="str">
        <f t="shared" si="149"/>
        <v>places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8">
        <v>516</v>
      </c>
      <c r="E1590" s="8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2">
        <f t="shared" si="146"/>
        <v>42005.041655092595</v>
      </c>
      <c r="L1590" s="12">
        <f t="shared" si="147"/>
        <v>42035.633333333331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144"/>
        <v>0</v>
      </c>
      <c r="R1590" s="8" t="str">
        <f t="shared" si="145"/>
        <v>-</v>
      </c>
      <c r="S1590" t="str">
        <f t="shared" si="148"/>
        <v>photography</v>
      </c>
      <c r="T1590" t="str">
        <f t="shared" si="149"/>
        <v>places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8">
        <v>1200</v>
      </c>
      <c r="E1591" s="8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2">
        <f t="shared" si="146"/>
        <v>42256.776458333326</v>
      </c>
      <c r="L1591" s="12">
        <f t="shared" si="147"/>
        <v>42286.776458333326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144"/>
        <v>0</v>
      </c>
      <c r="R1591" s="8" t="str">
        <f t="shared" si="145"/>
        <v>-</v>
      </c>
      <c r="S1591" t="str">
        <f t="shared" si="148"/>
        <v>photography</v>
      </c>
      <c r="T1591" t="str">
        <f t="shared" si="149"/>
        <v>places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8">
        <v>60000</v>
      </c>
      <c r="E1592" s="8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2">
        <f t="shared" si="146"/>
        <v>42240.648888888885</v>
      </c>
      <c r="L1592" s="12">
        <f t="shared" si="147"/>
        <v>42270.648888888885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144"/>
        <v>1.7000000000000001E-2</v>
      </c>
      <c r="R1592" s="8">
        <f t="shared" si="145"/>
        <v>510</v>
      </c>
      <c r="S1592" t="str">
        <f t="shared" si="148"/>
        <v>photography</v>
      </c>
      <c r="T1592" t="str">
        <f t="shared" si="149"/>
        <v>places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8">
        <v>14000</v>
      </c>
      <c r="E1593" s="8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2">
        <f t="shared" si="146"/>
        <v>42433.517835648141</v>
      </c>
      <c r="L1593" s="12">
        <f t="shared" si="147"/>
        <v>42463.476168981484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144"/>
        <v>0.29228571428571426</v>
      </c>
      <c r="R1593" s="8">
        <f t="shared" si="145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8">
        <v>25</v>
      </c>
      <c r="E1594" s="8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2">
        <f t="shared" si="146"/>
        <v>42045.86440972222</v>
      </c>
      <c r="L1594" s="12">
        <f t="shared" si="147"/>
        <v>42090.822743055549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144"/>
        <v>0</v>
      </c>
      <c r="R1594" s="8" t="str">
        <f t="shared" si="145"/>
        <v>-</v>
      </c>
      <c r="S1594" t="str">
        <f t="shared" si="148"/>
        <v>photography</v>
      </c>
      <c r="T1594" t="str">
        <f t="shared" si="149"/>
        <v>places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8">
        <v>22000</v>
      </c>
      <c r="E1595" s="8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2">
        <f t="shared" si="146"/>
        <v>42033.63721064815</v>
      </c>
      <c r="L1595" s="12">
        <f t="shared" si="147"/>
        <v>42063.63721064815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144"/>
        <v>1.3636363636363637E-4</v>
      </c>
      <c r="R1595" s="8">
        <f t="shared" si="145"/>
        <v>1</v>
      </c>
      <c r="S1595" t="str">
        <f t="shared" si="148"/>
        <v>photography</v>
      </c>
      <c r="T1595" t="str">
        <f t="shared" si="149"/>
        <v>places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8">
        <v>1000</v>
      </c>
      <c r="E1596" s="8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2">
        <f t="shared" si="146"/>
        <v>42445.504421296289</v>
      </c>
      <c r="L1596" s="12">
        <f t="shared" si="147"/>
        <v>42505.472916666666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144"/>
        <v>0.20499999999999999</v>
      </c>
      <c r="R1596" s="8">
        <f t="shared" si="145"/>
        <v>20.5</v>
      </c>
      <c r="S1596" t="str">
        <f t="shared" si="148"/>
        <v>photography</v>
      </c>
      <c r="T1596" t="str">
        <f t="shared" si="149"/>
        <v>places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8">
        <v>100000</v>
      </c>
      <c r="E1597" s="8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2">
        <f t="shared" si="146"/>
        <v>41779.84175925926</v>
      </c>
      <c r="L1597" s="12">
        <f t="shared" si="147"/>
        <v>41808.634027777771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144"/>
        <v>2.8E-3</v>
      </c>
      <c r="R1597" s="8">
        <f t="shared" si="145"/>
        <v>40</v>
      </c>
      <c r="S1597" t="str">
        <f t="shared" si="148"/>
        <v>photography</v>
      </c>
      <c r="T1597" t="str">
        <f t="shared" si="149"/>
        <v>places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8">
        <v>3250</v>
      </c>
      <c r="E1598" s="8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2">
        <f t="shared" si="146"/>
        <v>41941.221863425926</v>
      </c>
      <c r="L1598" s="12">
        <f t="shared" si="147"/>
        <v>41986.26353009259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144"/>
        <v>2.3076923076923078E-2</v>
      </c>
      <c r="R1598" s="8">
        <f t="shared" si="145"/>
        <v>25</v>
      </c>
      <c r="S1598" t="str">
        <f t="shared" si="148"/>
        <v>photography</v>
      </c>
      <c r="T1598" t="str">
        <f t="shared" si="149"/>
        <v>places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8">
        <v>15000</v>
      </c>
      <c r="E1599" s="8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2">
        <f t="shared" si="146"/>
        <v>42603.145798611113</v>
      </c>
      <c r="L1599" s="12">
        <f t="shared" si="147"/>
        <v>42633.145798611113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144"/>
        <v>0</v>
      </c>
      <c r="R1599" s="8" t="str">
        <f t="shared" si="145"/>
        <v>-</v>
      </c>
      <c r="S1599" t="str">
        <f t="shared" si="148"/>
        <v>photography</v>
      </c>
      <c r="T1599" t="str">
        <f t="shared" si="149"/>
        <v>places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8">
        <v>800</v>
      </c>
      <c r="E1600" s="8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2">
        <f t="shared" si="146"/>
        <v>42151.459004629629</v>
      </c>
      <c r="L1600" s="12">
        <f t="shared" si="147"/>
        <v>42211.459004629629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144"/>
        <v>1.25E-3</v>
      </c>
      <c r="R1600" s="8">
        <f t="shared" si="145"/>
        <v>1</v>
      </c>
      <c r="S1600" t="str">
        <f t="shared" si="148"/>
        <v>photography</v>
      </c>
      <c r="T1600" t="str">
        <f t="shared" si="149"/>
        <v>places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8">
        <v>500</v>
      </c>
      <c r="E1601" s="8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2">
        <f t="shared" si="146"/>
        <v>42438.330740740734</v>
      </c>
      <c r="L1601" s="12">
        <f t="shared" si="147"/>
        <v>42468.289074074077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144"/>
        <v>0</v>
      </c>
      <c r="R1601" s="8" t="str">
        <f t="shared" si="145"/>
        <v>-</v>
      </c>
      <c r="S1601" t="str">
        <f t="shared" si="148"/>
        <v>photography</v>
      </c>
      <c r="T1601" t="str">
        <f t="shared" si="149"/>
        <v>places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8">
        <v>5000</v>
      </c>
      <c r="E1602" s="8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2">
        <f t="shared" si="146"/>
        <v>41790.848981481475</v>
      </c>
      <c r="L1602" s="12">
        <f t="shared" si="147"/>
        <v>41835.007638888885</v>
      </c>
      <c r="M1602" t="b">
        <v>0</v>
      </c>
      <c r="N1602">
        <v>9</v>
      </c>
      <c r="O1602" t="b">
        <v>0</v>
      </c>
      <c r="P1602" t="s">
        <v>8291</v>
      </c>
      <c r="Q1602" s="6">
        <f t="shared" ref="Q1602:Q1665" si="150">E1602/D1602</f>
        <v>7.3400000000000007E-2</v>
      </c>
      <c r="R1602" s="8">
        <f t="shared" ref="R1602:R1665" si="151">IF(E1602=0,"-",E1602/N1602)</f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8">
        <v>2500</v>
      </c>
      <c r="E1603" s="8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2">
        <f t="shared" ref="K1603:K1666" si="152">(J1603/86400)+25569+(-5/24)</f>
        <v>40637.884641203702</v>
      </c>
      <c r="L1603" s="12">
        <f t="shared" ref="L1603:L1666" si="153">(I1603/86400)+25569+(-5/24)</f>
        <v>40667.884641203702</v>
      </c>
      <c r="M1603" t="b">
        <v>0</v>
      </c>
      <c r="N1603">
        <v>56</v>
      </c>
      <c r="O1603" t="b">
        <v>1</v>
      </c>
      <c r="P1603" t="s">
        <v>8276</v>
      </c>
      <c r="Q1603" s="6">
        <f t="shared" si="150"/>
        <v>1.082492</v>
      </c>
      <c r="R1603" s="8">
        <f t="shared" si="151"/>
        <v>48.325535714285714</v>
      </c>
      <c r="S1603" t="str">
        <f t="shared" ref="S1603:S1666" si="154">LEFT($P1603, SEARCH("/",$P1603,1)-1)</f>
        <v>music</v>
      </c>
      <c r="T1603" t="str">
        <f t="shared" ref="T1603:T1666" si="155">RIGHT($P1603,LEN($P1603) - SEARCH("/", $P1603, 1))</f>
        <v>rock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8">
        <v>1500</v>
      </c>
      <c r="E1604" s="8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2">
        <f t="shared" si="152"/>
        <v>40788.089317129627</v>
      </c>
      <c r="L1604" s="12">
        <f t="shared" si="153"/>
        <v>40830.75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50"/>
        <v>1.0016666666666667</v>
      </c>
      <c r="R1604" s="8">
        <f t="shared" si="151"/>
        <v>46.953125</v>
      </c>
      <c r="S1604" t="str">
        <f t="shared" si="154"/>
        <v>music</v>
      </c>
      <c r="T1604" t="str">
        <f t="shared" si="155"/>
        <v>rock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8">
        <v>2000</v>
      </c>
      <c r="E1605" s="8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2">
        <f t="shared" si="152"/>
        <v>40875.961331018516</v>
      </c>
      <c r="L1605" s="12">
        <f t="shared" si="153"/>
        <v>40935.961331018516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50"/>
        <v>1.0003299999999999</v>
      </c>
      <c r="R1605" s="8">
        <f t="shared" si="151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8">
        <v>2800</v>
      </c>
      <c r="E1606" s="8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2">
        <f t="shared" si="152"/>
        <v>40945.636979166666</v>
      </c>
      <c r="L1606" s="12">
        <f t="shared" si="153"/>
        <v>40985.595312500001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50"/>
        <v>1.2210714285714286</v>
      </c>
      <c r="R1606" s="8">
        <f t="shared" si="151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8">
        <v>6000</v>
      </c>
      <c r="E1607" s="8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2">
        <f t="shared" si="152"/>
        <v>40746.804548611108</v>
      </c>
      <c r="L1607" s="12">
        <f t="shared" si="153"/>
        <v>40756.083333333328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50"/>
        <v>1.0069333333333335</v>
      </c>
      <c r="R1607" s="8">
        <f t="shared" si="151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8">
        <v>8000</v>
      </c>
      <c r="E1608" s="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2">
        <f t="shared" si="152"/>
        <v>40535.903217592589</v>
      </c>
      <c r="L1608" s="12">
        <f t="shared" si="153"/>
        <v>40625.861550925925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50"/>
        <v>1.01004125</v>
      </c>
      <c r="R1608" s="8">
        <f t="shared" si="151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8">
        <v>10000</v>
      </c>
      <c r="E1609" s="8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2">
        <f t="shared" si="152"/>
        <v>41053.600127314814</v>
      </c>
      <c r="L1609" s="12">
        <f t="shared" si="153"/>
        <v>41074.600127314814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50"/>
        <v>1.4511000000000001</v>
      </c>
      <c r="R1609" s="8">
        <f t="shared" si="151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8">
        <v>1200</v>
      </c>
      <c r="E1610" s="8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2">
        <f t="shared" si="152"/>
        <v>41607.622523148144</v>
      </c>
      <c r="L1610" s="12">
        <f t="shared" si="153"/>
        <v>41640.018055555549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50"/>
        <v>1.0125</v>
      </c>
      <c r="R1610" s="8">
        <f t="shared" si="151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8">
        <v>1500</v>
      </c>
      <c r="E1611" s="8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2">
        <f t="shared" si="152"/>
        <v>40795.792928240735</v>
      </c>
      <c r="L1611" s="12">
        <f t="shared" si="153"/>
        <v>40849.125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50"/>
        <v>1.1833333333333333</v>
      </c>
      <c r="R1611" s="8">
        <f t="shared" si="151"/>
        <v>443.75</v>
      </c>
      <c r="S1611" t="str">
        <f t="shared" si="154"/>
        <v>music</v>
      </c>
      <c r="T1611" t="str">
        <f t="shared" si="155"/>
        <v>rock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8">
        <v>2000</v>
      </c>
      <c r="E1612" s="8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2">
        <f t="shared" si="152"/>
        <v>41228.716550925921</v>
      </c>
      <c r="L1612" s="12">
        <f t="shared" si="153"/>
        <v>41258.716550925921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50"/>
        <v>2.7185000000000001</v>
      </c>
      <c r="R1612" s="8">
        <f t="shared" si="151"/>
        <v>48.544642857142854</v>
      </c>
      <c r="S1612" t="str">
        <f t="shared" si="154"/>
        <v>music</v>
      </c>
      <c r="T1612" t="str">
        <f t="shared" si="155"/>
        <v>rock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8">
        <v>800</v>
      </c>
      <c r="E1613" s="8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2">
        <f t="shared" si="152"/>
        <v>41408.792037037034</v>
      </c>
      <c r="L1613" s="12">
        <f t="shared" si="153"/>
        <v>41429.792037037034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50"/>
        <v>1.25125</v>
      </c>
      <c r="R1613" s="8">
        <f t="shared" si="151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8">
        <v>500</v>
      </c>
      <c r="E1614" s="8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2">
        <f t="shared" si="152"/>
        <v>41246.666481481479</v>
      </c>
      <c r="L1614" s="12">
        <f t="shared" si="153"/>
        <v>41276.666481481479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50"/>
        <v>1.1000000000000001</v>
      </c>
      <c r="R1614" s="8">
        <f t="shared" si="151"/>
        <v>50</v>
      </c>
      <c r="S1614" t="str">
        <f t="shared" si="154"/>
        <v>music</v>
      </c>
      <c r="T1614" t="str">
        <f t="shared" si="155"/>
        <v>rock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8">
        <v>1000</v>
      </c>
      <c r="E1615" s="8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2">
        <f t="shared" si="152"/>
        <v>41081.861134259256</v>
      </c>
      <c r="L1615" s="12">
        <f t="shared" si="153"/>
        <v>41111.861134259256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50"/>
        <v>1.0149999999999999</v>
      </c>
      <c r="R1615" s="8">
        <f t="shared" si="151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8">
        <v>5000</v>
      </c>
      <c r="E1616" s="8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2">
        <f t="shared" si="152"/>
        <v>41794.772789351853</v>
      </c>
      <c r="L1616" s="12">
        <f t="shared" si="153"/>
        <v>41854.5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50"/>
        <v>1.0269999999999999</v>
      </c>
      <c r="R1616" s="8">
        <f t="shared" si="151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8">
        <v>8000</v>
      </c>
      <c r="E1617" s="8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2">
        <f t="shared" si="152"/>
        <v>40844.842546296291</v>
      </c>
      <c r="L1617" s="12">
        <f t="shared" si="153"/>
        <v>40889.884212962963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50"/>
        <v>1.1412500000000001</v>
      </c>
      <c r="R1617" s="8">
        <f t="shared" si="151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8">
        <v>10000</v>
      </c>
      <c r="E1618" s="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2">
        <f t="shared" si="152"/>
        <v>41194.507187499999</v>
      </c>
      <c r="L1618" s="12">
        <f t="shared" si="153"/>
        <v>41235.708333333328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50"/>
        <v>1.042</v>
      </c>
      <c r="R1618" s="8">
        <f t="shared" si="151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8">
        <v>7000</v>
      </c>
      <c r="E1619" s="8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2">
        <f t="shared" si="152"/>
        <v>41546.455879629626</v>
      </c>
      <c r="L1619" s="12">
        <f t="shared" si="153"/>
        <v>41579.583333333328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50"/>
        <v>1.4585714285714286</v>
      </c>
      <c r="R1619" s="8">
        <f t="shared" si="151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8">
        <v>1500</v>
      </c>
      <c r="E1620" s="8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2">
        <f t="shared" si="152"/>
        <v>41301.446006944439</v>
      </c>
      <c r="L1620" s="12">
        <f t="shared" si="153"/>
        <v>41341.446006944439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50"/>
        <v>1.0506666666666666</v>
      </c>
      <c r="R1620" s="8">
        <f t="shared" si="151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8">
        <v>1500</v>
      </c>
      <c r="E1621" s="8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2">
        <f t="shared" si="152"/>
        <v>41875.977847222217</v>
      </c>
      <c r="L1621" s="12">
        <f t="shared" si="153"/>
        <v>41896.977847222217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50"/>
        <v>1.3333333333333333</v>
      </c>
      <c r="R1621" s="8">
        <f t="shared" si="151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8">
        <v>1000</v>
      </c>
      <c r="E1622" s="8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2">
        <f t="shared" si="152"/>
        <v>41321.131249999999</v>
      </c>
      <c r="L1622" s="12">
        <f t="shared" si="153"/>
        <v>41328.131249999999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50"/>
        <v>1.1299999999999999</v>
      </c>
      <c r="R1622" s="8">
        <f t="shared" si="151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8">
        <v>5000</v>
      </c>
      <c r="E1623" s="8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2">
        <f t="shared" si="152"/>
        <v>41003.398321759254</v>
      </c>
      <c r="L1623" s="12">
        <f t="shared" si="153"/>
        <v>41056.957638888889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50"/>
        <v>1.212</v>
      </c>
      <c r="R1623" s="8">
        <f t="shared" si="151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8">
        <v>6900</v>
      </c>
      <c r="E1624" s="8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2">
        <f t="shared" si="152"/>
        <v>41950.086504629631</v>
      </c>
      <c r="L1624" s="12">
        <f t="shared" si="153"/>
        <v>41990.124305555553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50"/>
        <v>1.0172463768115942</v>
      </c>
      <c r="R1624" s="8">
        <f t="shared" si="151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8">
        <v>750</v>
      </c>
      <c r="E1625" s="8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2">
        <f t="shared" si="152"/>
        <v>41453.480196759258</v>
      </c>
      <c r="L1625" s="12">
        <f t="shared" si="153"/>
        <v>41513.480196759258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50"/>
        <v>1.0106666666666666</v>
      </c>
      <c r="R1625" s="8">
        <f t="shared" si="151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8">
        <v>1000</v>
      </c>
      <c r="E1626" s="8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2">
        <f t="shared" si="152"/>
        <v>41243.158969907403</v>
      </c>
      <c r="L1626" s="12">
        <f t="shared" si="153"/>
        <v>41283.158969907403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50"/>
        <v>1.18</v>
      </c>
      <c r="R1626" s="8">
        <f t="shared" si="151"/>
        <v>47.2</v>
      </c>
      <c r="S1626" t="str">
        <f t="shared" si="154"/>
        <v>music</v>
      </c>
      <c r="T1626" t="str">
        <f t="shared" si="155"/>
        <v>rock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8">
        <v>7500</v>
      </c>
      <c r="E1627" s="8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2">
        <f t="shared" si="152"/>
        <v>41135.491354166668</v>
      </c>
      <c r="L1627" s="12">
        <f t="shared" si="153"/>
        <v>41163.491354166668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50"/>
        <v>1.5533333333333332</v>
      </c>
      <c r="R1627" s="8">
        <f t="shared" si="151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8">
        <v>8000</v>
      </c>
      <c r="E1628" s="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2">
        <f t="shared" si="152"/>
        <v>41579.639664351846</v>
      </c>
      <c r="L1628" s="12">
        <f t="shared" si="153"/>
        <v>41609.681331018517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50"/>
        <v>1.0118750000000001</v>
      </c>
      <c r="R1628" s="8">
        <f t="shared" si="151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8">
        <v>2000</v>
      </c>
      <c r="E1629" s="8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2">
        <f t="shared" si="152"/>
        <v>41205.498715277776</v>
      </c>
      <c r="L1629" s="12">
        <f t="shared" si="153"/>
        <v>41238.999305555553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50"/>
        <v>1.17</v>
      </c>
      <c r="R1629" s="8">
        <f t="shared" si="151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8">
        <v>4000</v>
      </c>
      <c r="E1630" s="8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2">
        <f t="shared" si="152"/>
        <v>41774.528726851851</v>
      </c>
      <c r="L1630" s="12">
        <f t="shared" si="153"/>
        <v>41807.528726851851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50"/>
        <v>1.00925</v>
      </c>
      <c r="R1630" s="8">
        <f t="shared" si="151"/>
        <v>45.875</v>
      </c>
      <c r="S1630" t="str">
        <f t="shared" si="154"/>
        <v>music</v>
      </c>
      <c r="T1630" t="str">
        <f t="shared" si="155"/>
        <v>rock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8">
        <v>6000</v>
      </c>
      <c r="E1631" s="8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2">
        <f t="shared" si="152"/>
        <v>41645.658946759257</v>
      </c>
      <c r="L1631" s="12">
        <f t="shared" si="153"/>
        <v>41690.658946759257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50"/>
        <v>1.0366666666666666</v>
      </c>
      <c r="R1631" s="8">
        <f t="shared" si="151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8">
        <v>4000</v>
      </c>
      <c r="E1632" s="8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2">
        <f t="shared" si="152"/>
        <v>40939.629340277774</v>
      </c>
      <c r="L1632" s="12">
        <f t="shared" si="153"/>
        <v>40970.082638888889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50"/>
        <v>2.6524999999999999</v>
      </c>
      <c r="R1632" s="8">
        <f t="shared" si="151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8">
        <v>10000</v>
      </c>
      <c r="E1633" s="8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2">
        <f t="shared" si="152"/>
        <v>41164.65116898148</v>
      </c>
      <c r="L1633" s="12">
        <f t="shared" si="153"/>
        <v>41194.65116898148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50"/>
        <v>1.5590999999999999</v>
      </c>
      <c r="R1633" s="8">
        <f t="shared" si="151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8">
        <v>4000</v>
      </c>
      <c r="E1634" s="8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2">
        <f t="shared" si="152"/>
        <v>40750.132569444446</v>
      </c>
      <c r="L1634" s="12">
        <f t="shared" si="153"/>
        <v>40810.132569444446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50"/>
        <v>1.0162500000000001</v>
      </c>
      <c r="R1634" s="8">
        <f t="shared" si="151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8">
        <v>10000</v>
      </c>
      <c r="E1635" s="8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2">
        <f t="shared" si="152"/>
        <v>40896.675416666665</v>
      </c>
      <c r="L1635" s="12">
        <f t="shared" si="153"/>
        <v>40924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50"/>
        <v>1</v>
      </c>
      <c r="R1635" s="8">
        <f t="shared" si="151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8">
        <v>2000</v>
      </c>
      <c r="E1636" s="8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2">
        <f t="shared" si="152"/>
        <v>40657.981493055551</v>
      </c>
      <c r="L1636" s="12">
        <f t="shared" si="153"/>
        <v>40696.040972222218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50"/>
        <v>1.0049999999999999</v>
      </c>
      <c r="R1636" s="8">
        <f t="shared" si="151"/>
        <v>62.8125</v>
      </c>
      <c r="S1636" t="str">
        <f t="shared" si="154"/>
        <v>music</v>
      </c>
      <c r="T1636" t="str">
        <f t="shared" si="155"/>
        <v>rock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8">
        <v>2000</v>
      </c>
      <c r="E1637" s="8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2">
        <f t="shared" si="152"/>
        <v>42502.660428240742</v>
      </c>
      <c r="L1637" s="12">
        <f t="shared" si="153"/>
        <v>42562.660428240742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50"/>
        <v>1.2529999999999999</v>
      </c>
      <c r="R1637" s="8">
        <f t="shared" si="151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8">
        <v>4500</v>
      </c>
      <c r="E1638" s="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2">
        <f t="shared" si="152"/>
        <v>40662.878333333334</v>
      </c>
      <c r="L1638" s="12">
        <f t="shared" si="153"/>
        <v>40705.958333333328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50"/>
        <v>1.0355555555555556</v>
      </c>
      <c r="R1638" s="8">
        <f t="shared" si="151"/>
        <v>53.5632183908046</v>
      </c>
      <c r="S1638" t="str">
        <f t="shared" si="154"/>
        <v>music</v>
      </c>
      <c r="T1638" t="str">
        <f t="shared" si="155"/>
        <v>rock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8">
        <v>500</v>
      </c>
      <c r="E1639" s="8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2">
        <f t="shared" si="152"/>
        <v>40122.543287037035</v>
      </c>
      <c r="L1639" s="12">
        <f t="shared" si="153"/>
        <v>40178.777083333327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50"/>
        <v>1.038</v>
      </c>
      <c r="R1639" s="8">
        <f t="shared" si="151"/>
        <v>34.6</v>
      </c>
      <c r="S1639" t="str">
        <f t="shared" si="154"/>
        <v>music</v>
      </c>
      <c r="T1639" t="str">
        <f t="shared" si="155"/>
        <v>rock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8">
        <v>1000</v>
      </c>
      <c r="E1640" s="8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2">
        <f t="shared" si="152"/>
        <v>41288.478796296295</v>
      </c>
      <c r="L1640" s="12">
        <f t="shared" si="153"/>
        <v>41333.684027777774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50"/>
        <v>1.05</v>
      </c>
      <c r="R1640" s="8">
        <f t="shared" si="151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8">
        <v>1800</v>
      </c>
      <c r="E1641" s="8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2">
        <f t="shared" si="152"/>
        <v>40941.444039351853</v>
      </c>
      <c r="L1641" s="12">
        <f t="shared" si="153"/>
        <v>40971.444039351853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50"/>
        <v>1</v>
      </c>
      <c r="R1641" s="8">
        <f t="shared" si="151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8">
        <v>400</v>
      </c>
      <c r="E1642" s="8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2">
        <f t="shared" si="152"/>
        <v>40379.022627314815</v>
      </c>
      <c r="L1642" s="12">
        <f t="shared" si="153"/>
        <v>40392.874305555553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50"/>
        <v>1.6986000000000001</v>
      </c>
      <c r="R1642" s="8">
        <f t="shared" si="151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8">
        <v>2500</v>
      </c>
      <c r="E1643" s="8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2">
        <f t="shared" si="152"/>
        <v>41962.388240740744</v>
      </c>
      <c r="L1643" s="12">
        <f t="shared" si="153"/>
        <v>41992.388240740744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50"/>
        <v>1.014</v>
      </c>
      <c r="R1643" s="8">
        <f t="shared" si="151"/>
        <v>97.5</v>
      </c>
      <c r="S1643" t="str">
        <f t="shared" si="154"/>
        <v>music</v>
      </c>
      <c r="T1643" t="str">
        <f t="shared" si="155"/>
        <v>pop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8">
        <v>1200</v>
      </c>
      <c r="E1644" s="8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2">
        <f t="shared" si="152"/>
        <v>40687.816284722219</v>
      </c>
      <c r="L1644" s="12">
        <f t="shared" si="153"/>
        <v>40707.816284722219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50"/>
        <v>1</v>
      </c>
      <c r="R1644" s="8">
        <f t="shared" si="151"/>
        <v>42.857142857142854</v>
      </c>
      <c r="S1644" t="str">
        <f t="shared" si="154"/>
        <v>music</v>
      </c>
      <c r="T1644" t="str">
        <f t="shared" si="155"/>
        <v>pop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8">
        <v>5000</v>
      </c>
      <c r="E1645" s="8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2">
        <f t="shared" si="152"/>
        <v>41146.615879629629</v>
      </c>
      <c r="L1645" s="12">
        <f t="shared" si="153"/>
        <v>41176.615879629629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50"/>
        <v>1.2470000000000001</v>
      </c>
      <c r="R1645" s="8">
        <f t="shared" si="151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8">
        <v>10000</v>
      </c>
      <c r="E1646" s="8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2">
        <f t="shared" si="152"/>
        <v>41174.851388888885</v>
      </c>
      <c r="L1646" s="12">
        <f t="shared" si="153"/>
        <v>41234.893055555549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50"/>
        <v>1.095</v>
      </c>
      <c r="R1646" s="8">
        <f t="shared" si="151"/>
        <v>85.546875</v>
      </c>
      <c r="S1646" t="str">
        <f t="shared" si="154"/>
        <v>music</v>
      </c>
      <c r="T1646" t="str">
        <f t="shared" si="155"/>
        <v>pop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8">
        <v>5000</v>
      </c>
      <c r="E1647" s="8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2">
        <f t="shared" si="152"/>
        <v>41521.40902777778</v>
      </c>
      <c r="L1647" s="12">
        <f t="shared" si="153"/>
        <v>41535.40902777778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50"/>
        <v>1.1080000000000001</v>
      </c>
      <c r="R1647" s="8">
        <f t="shared" si="151"/>
        <v>554</v>
      </c>
      <c r="S1647" t="str">
        <f t="shared" si="154"/>
        <v>music</v>
      </c>
      <c r="T1647" t="str">
        <f t="shared" si="155"/>
        <v>pop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8">
        <v>2000</v>
      </c>
      <c r="E1648" s="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2">
        <f t="shared" si="152"/>
        <v>41833.241932870369</v>
      </c>
      <c r="L1648" s="12">
        <f t="shared" si="153"/>
        <v>41865.549305555549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50"/>
        <v>1.1020000000000001</v>
      </c>
      <c r="R1648" s="8">
        <f t="shared" si="151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8">
        <v>5000</v>
      </c>
      <c r="E1649" s="8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2">
        <f t="shared" si="152"/>
        <v>41039.201122685183</v>
      </c>
      <c r="L1649" s="12">
        <f t="shared" si="153"/>
        <v>41069.201122685183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50"/>
        <v>1.0471999999999999</v>
      </c>
      <c r="R1649" s="8">
        <f t="shared" si="151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8">
        <v>2300</v>
      </c>
      <c r="E1650" s="8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2">
        <f t="shared" si="152"/>
        <v>40592.496319444443</v>
      </c>
      <c r="L1650" s="12">
        <f t="shared" si="153"/>
        <v>40622.454652777778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50"/>
        <v>1.2526086956521738</v>
      </c>
      <c r="R1650" s="8">
        <f t="shared" si="151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8">
        <v>3800</v>
      </c>
      <c r="E1651" s="8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2">
        <f t="shared" si="152"/>
        <v>41737.476331018515</v>
      </c>
      <c r="L1651" s="12">
        <f t="shared" si="153"/>
        <v>41782.476331018515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50"/>
        <v>1.0058763157894737</v>
      </c>
      <c r="R1651" s="8">
        <f t="shared" si="151"/>
        <v>47.189259259259259</v>
      </c>
      <c r="S1651" t="str">
        <f t="shared" si="154"/>
        <v>music</v>
      </c>
      <c r="T1651" t="str">
        <f t="shared" si="155"/>
        <v>pop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8">
        <v>2000</v>
      </c>
      <c r="E1652" s="8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2">
        <f t="shared" si="152"/>
        <v>41526.227280092593</v>
      </c>
      <c r="L1652" s="12">
        <f t="shared" si="153"/>
        <v>41556.227280092593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50"/>
        <v>1.4155</v>
      </c>
      <c r="R1652" s="8">
        <f t="shared" si="151"/>
        <v>88.46875</v>
      </c>
      <c r="S1652" t="str">
        <f t="shared" si="154"/>
        <v>music</v>
      </c>
      <c r="T1652" t="str">
        <f t="shared" si="155"/>
        <v>pop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8">
        <v>2000</v>
      </c>
      <c r="E1653" s="8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2">
        <f t="shared" si="152"/>
        <v>40625.692361111105</v>
      </c>
      <c r="L1653" s="12">
        <f t="shared" si="153"/>
        <v>40659.082638888889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50"/>
        <v>1.0075000000000001</v>
      </c>
      <c r="R1653" s="8">
        <f t="shared" si="151"/>
        <v>100.75</v>
      </c>
      <c r="S1653" t="str">
        <f t="shared" si="154"/>
        <v>music</v>
      </c>
      <c r="T1653" t="str">
        <f t="shared" si="155"/>
        <v>pop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8">
        <v>4500</v>
      </c>
      <c r="E1654" s="8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2">
        <f t="shared" si="152"/>
        <v>41572.284641203703</v>
      </c>
      <c r="L1654" s="12">
        <f t="shared" si="153"/>
        <v>41602.326307870368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50"/>
        <v>1.0066666666666666</v>
      </c>
      <c r="R1654" s="8">
        <f t="shared" si="151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8">
        <v>5000</v>
      </c>
      <c r="E1655" s="8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2">
        <f t="shared" si="152"/>
        <v>40626.626111111109</v>
      </c>
      <c r="L1655" s="12">
        <f t="shared" si="153"/>
        <v>40657.626111111109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50"/>
        <v>1.7423040000000001</v>
      </c>
      <c r="R1655" s="8">
        <f t="shared" si="151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8">
        <v>1100</v>
      </c>
      <c r="E1656" s="8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2">
        <f t="shared" si="152"/>
        <v>40987.682407407403</v>
      </c>
      <c r="L1656" s="12">
        <f t="shared" si="153"/>
        <v>41017.682407407403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50"/>
        <v>1.199090909090909</v>
      </c>
      <c r="R1656" s="8">
        <f t="shared" si="151"/>
        <v>38.794117647058826</v>
      </c>
      <c r="S1656" t="str">
        <f t="shared" si="154"/>
        <v>music</v>
      </c>
      <c r="T1656" t="str">
        <f t="shared" si="155"/>
        <v>pop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8">
        <v>1500</v>
      </c>
      <c r="E1657" s="8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2">
        <f t="shared" si="152"/>
        <v>40974.583564814813</v>
      </c>
      <c r="L1657" s="12">
        <f t="shared" si="153"/>
        <v>41004.541898148142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50"/>
        <v>1.4286666666666668</v>
      </c>
      <c r="R1657" s="8">
        <f t="shared" si="151"/>
        <v>44.645833333333336</v>
      </c>
      <c r="S1657" t="str">
        <f t="shared" si="154"/>
        <v>music</v>
      </c>
      <c r="T1657" t="str">
        <f t="shared" si="155"/>
        <v>pop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8">
        <v>7500</v>
      </c>
      <c r="E1658" s="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2">
        <f t="shared" si="152"/>
        <v>41226.720509259256</v>
      </c>
      <c r="L1658" s="12">
        <f t="shared" si="153"/>
        <v>41256.720509259256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50"/>
        <v>1.0033493333333334</v>
      </c>
      <c r="R1658" s="8">
        <f t="shared" si="151"/>
        <v>156.77333333333334</v>
      </c>
      <c r="S1658" t="str">
        <f t="shared" si="154"/>
        <v>music</v>
      </c>
      <c r="T1658" t="str">
        <f t="shared" si="155"/>
        <v>pop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8">
        <v>25000</v>
      </c>
      <c r="E1659" s="8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2">
        <f t="shared" si="152"/>
        <v>41023.573703703703</v>
      </c>
      <c r="L1659" s="12">
        <f t="shared" si="153"/>
        <v>41053.573703703703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50"/>
        <v>1.0493380000000001</v>
      </c>
      <c r="R1659" s="8">
        <f t="shared" si="151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8">
        <v>6000</v>
      </c>
      <c r="E1660" s="8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2">
        <f t="shared" si="152"/>
        <v>41223.013506944444</v>
      </c>
      <c r="L1660" s="12">
        <f t="shared" si="153"/>
        <v>41261.388888888883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50"/>
        <v>1.3223333333333334</v>
      </c>
      <c r="R1660" s="8">
        <f t="shared" si="151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8">
        <v>500</v>
      </c>
      <c r="E1661" s="8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2">
        <f t="shared" si="152"/>
        <v>41596.705104166664</v>
      </c>
      <c r="L1661" s="12">
        <f t="shared" si="153"/>
        <v>41625.291666666664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50"/>
        <v>1.1279999999999999</v>
      </c>
      <c r="R1661" s="8">
        <f t="shared" si="151"/>
        <v>12.533333333333333</v>
      </c>
      <c r="S1661" t="str">
        <f t="shared" si="154"/>
        <v>music</v>
      </c>
      <c r="T1661" t="str">
        <f t="shared" si="155"/>
        <v>pop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8">
        <v>80</v>
      </c>
      <c r="E1662" s="8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2">
        <f t="shared" si="152"/>
        <v>42459.485532407409</v>
      </c>
      <c r="L1662" s="12">
        <f t="shared" si="153"/>
        <v>42490.707638888889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50"/>
        <v>12.5375</v>
      </c>
      <c r="R1662" s="8">
        <f t="shared" si="151"/>
        <v>27.861111111111111</v>
      </c>
      <c r="S1662" t="str">
        <f t="shared" si="154"/>
        <v>music</v>
      </c>
      <c r="T1662" t="str">
        <f t="shared" si="155"/>
        <v>pop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8">
        <v>7900</v>
      </c>
      <c r="E1663" s="8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2">
        <f t="shared" si="152"/>
        <v>42343.789710648147</v>
      </c>
      <c r="L1663" s="12">
        <f t="shared" si="153"/>
        <v>42386.666666666664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50"/>
        <v>1.0250632911392406</v>
      </c>
      <c r="R1663" s="8">
        <f t="shared" si="151"/>
        <v>80.178217821782184</v>
      </c>
      <c r="S1663" t="str">
        <f t="shared" si="154"/>
        <v>music</v>
      </c>
      <c r="T1663" t="str">
        <f t="shared" si="155"/>
        <v>pop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8">
        <v>8000</v>
      </c>
      <c r="E1664" s="8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2">
        <f t="shared" si="152"/>
        <v>40847.99</v>
      </c>
      <c r="L1664" s="12">
        <f t="shared" si="153"/>
        <v>40908.031666666662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50"/>
        <v>1.026375</v>
      </c>
      <c r="R1664" s="8">
        <f t="shared" si="151"/>
        <v>132.43548387096774</v>
      </c>
      <c r="S1664" t="str">
        <f t="shared" si="154"/>
        <v>music</v>
      </c>
      <c r="T1664" t="str">
        <f t="shared" si="155"/>
        <v>pop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8">
        <v>1000</v>
      </c>
      <c r="E1665" s="8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2">
        <f t="shared" si="152"/>
        <v>42005.813738425924</v>
      </c>
      <c r="L1665" s="12">
        <f t="shared" si="153"/>
        <v>42035.813738425924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50"/>
        <v>1.08</v>
      </c>
      <c r="R1665" s="8">
        <f t="shared" si="151"/>
        <v>33.75</v>
      </c>
      <c r="S1665" t="str">
        <f t="shared" si="154"/>
        <v>music</v>
      </c>
      <c r="T1665" t="str">
        <f t="shared" si="155"/>
        <v>pop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8">
        <v>2500</v>
      </c>
      <c r="E1666" s="8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2">
        <f t="shared" si="152"/>
        <v>40939.553449074076</v>
      </c>
      <c r="L1666" s="12">
        <f t="shared" si="153"/>
        <v>40983.957638888889</v>
      </c>
      <c r="M1666" t="b">
        <v>0</v>
      </c>
      <c r="N1666">
        <v>89</v>
      </c>
      <c r="O1666" t="b">
        <v>1</v>
      </c>
      <c r="P1666" t="s">
        <v>8292</v>
      </c>
      <c r="Q1666" s="6">
        <f t="shared" ref="Q1666:Q1729" si="156">E1666/D1666</f>
        <v>1.2240879999999998</v>
      </c>
      <c r="R1666" s="8">
        <f t="shared" ref="R1666:R1729" si="157">IF(E1666=0,"-",E1666/N1666)</f>
        <v>34.384494382022467</v>
      </c>
      <c r="S1666" t="str">
        <f t="shared" si="154"/>
        <v>music</v>
      </c>
      <c r="T1666" t="str">
        <f t="shared" si="155"/>
        <v>pop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8">
        <v>3500</v>
      </c>
      <c r="E1667" s="8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2">
        <f t="shared" ref="K1667:K1730" si="158">(J1667/86400)+25569+(-5/24)</f>
        <v>40564.441122685181</v>
      </c>
      <c r="L1667" s="12">
        <f t="shared" ref="L1667:L1730" si="159">(I1667/86400)+25569+(-5/24)</f>
        <v>40595.916666666664</v>
      </c>
      <c r="M1667" t="b">
        <v>0</v>
      </c>
      <c r="N1667">
        <v>93</v>
      </c>
      <c r="O1667" t="b">
        <v>1</v>
      </c>
      <c r="P1667" t="s">
        <v>8292</v>
      </c>
      <c r="Q1667" s="6">
        <f t="shared" si="156"/>
        <v>1.1945714285714286</v>
      </c>
      <c r="R1667" s="8">
        <f t="shared" si="157"/>
        <v>44.956989247311824</v>
      </c>
      <c r="S1667" t="str">
        <f t="shared" ref="S1667:S1730" si="160">LEFT($P1667, SEARCH("/",$P1667,1)-1)</f>
        <v>music</v>
      </c>
      <c r="T1667" t="str">
        <f t="shared" ref="T1667:T1730" si="161">RIGHT($P1667,LEN($P1667) - SEARCH("/", $P1667, 1))</f>
        <v>pop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8">
        <v>2500</v>
      </c>
      <c r="E1668" s="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2">
        <f t="shared" si="158"/>
        <v>41331.04482638889</v>
      </c>
      <c r="L1668" s="12">
        <f t="shared" si="159"/>
        <v>41361.003159722219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56"/>
        <v>1.6088</v>
      </c>
      <c r="R1668" s="8">
        <f t="shared" si="157"/>
        <v>41.04081632653061</v>
      </c>
      <c r="S1668" t="str">
        <f t="shared" si="160"/>
        <v>music</v>
      </c>
      <c r="T1668" t="str">
        <f t="shared" si="161"/>
        <v>pop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8">
        <v>3400</v>
      </c>
      <c r="E1669" s="8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2">
        <f t="shared" si="158"/>
        <v>41681.862245370365</v>
      </c>
      <c r="L1669" s="12">
        <f t="shared" si="159"/>
        <v>41709.082638888889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56"/>
        <v>1.2685294117647059</v>
      </c>
      <c r="R1669" s="8">
        <f t="shared" si="157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8">
        <v>8000</v>
      </c>
      <c r="E1670" s="8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2">
        <f t="shared" si="158"/>
        <v>40844.941423611112</v>
      </c>
      <c r="L1670" s="12">
        <f t="shared" si="159"/>
        <v>40874.983090277776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56"/>
        <v>1.026375</v>
      </c>
      <c r="R1670" s="8">
        <f t="shared" si="157"/>
        <v>70.784482758620683</v>
      </c>
      <c r="S1670" t="str">
        <f t="shared" si="160"/>
        <v>music</v>
      </c>
      <c r="T1670" t="str">
        <f t="shared" si="161"/>
        <v>pop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8">
        <v>2000</v>
      </c>
      <c r="E1671" s="8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2">
        <f t="shared" si="158"/>
        <v>42461.676805555551</v>
      </c>
      <c r="L1671" s="12">
        <f t="shared" si="159"/>
        <v>42521.676805555551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56"/>
        <v>1.3975</v>
      </c>
      <c r="R1671" s="8">
        <f t="shared" si="157"/>
        <v>53.75</v>
      </c>
      <c r="S1671" t="str">
        <f t="shared" si="160"/>
        <v>music</v>
      </c>
      <c r="T1671" t="str">
        <f t="shared" si="161"/>
        <v>pop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8">
        <v>1000</v>
      </c>
      <c r="E1672" s="8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2">
        <f t="shared" si="158"/>
        <v>40313.722210648142</v>
      </c>
      <c r="L1672" s="12">
        <f t="shared" si="159"/>
        <v>40363.958333333328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56"/>
        <v>1.026</v>
      </c>
      <c r="R1672" s="8">
        <f t="shared" si="157"/>
        <v>44.608695652173914</v>
      </c>
      <c r="S1672" t="str">
        <f t="shared" si="160"/>
        <v>music</v>
      </c>
      <c r="T1672" t="str">
        <f t="shared" si="161"/>
        <v>pop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8">
        <v>2000</v>
      </c>
      <c r="E1673" s="8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2">
        <f t="shared" si="158"/>
        <v>42553.335810185185</v>
      </c>
      <c r="L1673" s="12">
        <f t="shared" si="159"/>
        <v>42583.335810185185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56"/>
        <v>1.0067349999999999</v>
      </c>
      <c r="R1673" s="8">
        <f t="shared" si="157"/>
        <v>26.148961038961041</v>
      </c>
      <c r="S1673" t="str">
        <f t="shared" si="160"/>
        <v>music</v>
      </c>
      <c r="T1673" t="str">
        <f t="shared" si="161"/>
        <v>pop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8">
        <v>1700</v>
      </c>
      <c r="E1674" s="8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2">
        <f t="shared" si="158"/>
        <v>41034.448263888888</v>
      </c>
      <c r="L1674" s="12">
        <f t="shared" si="159"/>
        <v>41064.448263888888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56"/>
        <v>1.1294117647058823</v>
      </c>
      <c r="R1674" s="8">
        <f t="shared" si="157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8">
        <v>2100</v>
      </c>
      <c r="E1675" s="8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2">
        <f t="shared" si="158"/>
        <v>42039.670046296298</v>
      </c>
      <c r="L1675" s="12">
        <f t="shared" si="159"/>
        <v>42069.670046296298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56"/>
        <v>1.2809523809523808</v>
      </c>
      <c r="R1675" s="8">
        <f t="shared" si="157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8">
        <v>5000</v>
      </c>
      <c r="E1676" s="8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2">
        <f t="shared" si="158"/>
        <v>42569.397060185183</v>
      </c>
      <c r="L1676" s="12">
        <f t="shared" si="159"/>
        <v>42600.082638888889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56"/>
        <v>2.0169999999999999</v>
      </c>
      <c r="R1676" s="8">
        <f t="shared" si="157"/>
        <v>89.247787610619469</v>
      </c>
      <c r="S1676" t="str">
        <f t="shared" si="160"/>
        <v>music</v>
      </c>
      <c r="T1676" t="str">
        <f t="shared" si="161"/>
        <v>pop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8">
        <v>1000</v>
      </c>
      <c r="E1677" s="8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2">
        <f t="shared" si="158"/>
        <v>40802.524768518517</v>
      </c>
      <c r="L1677" s="12">
        <f t="shared" si="159"/>
        <v>40832.710416666661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56"/>
        <v>1.37416</v>
      </c>
      <c r="R1677" s="8">
        <f t="shared" si="157"/>
        <v>40.416470588235299</v>
      </c>
      <c r="S1677" t="str">
        <f t="shared" si="160"/>
        <v>music</v>
      </c>
      <c r="T1677" t="str">
        <f t="shared" si="161"/>
        <v>pop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8">
        <v>3000</v>
      </c>
      <c r="E1678" s="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2">
        <f t="shared" si="158"/>
        <v>40973.517905092587</v>
      </c>
      <c r="L1678" s="12">
        <f t="shared" si="159"/>
        <v>41019.957638888889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56"/>
        <v>1.1533333333333333</v>
      </c>
      <c r="R1678" s="8">
        <f t="shared" si="157"/>
        <v>82.38095238095238</v>
      </c>
      <c r="S1678" t="str">
        <f t="shared" si="160"/>
        <v>music</v>
      </c>
      <c r="T1678" t="str">
        <f t="shared" si="161"/>
        <v>pop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8">
        <v>6000</v>
      </c>
      <c r="E1679" s="8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2">
        <f t="shared" si="158"/>
        <v>42416.198796296296</v>
      </c>
      <c r="L1679" s="12">
        <f t="shared" si="159"/>
        <v>42476.040972222218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56"/>
        <v>1.1166666666666667</v>
      </c>
      <c r="R1679" s="8">
        <f t="shared" si="157"/>
        <v>159.52380952380952</v>
      </c>
      <c r="S1679" t="str">
        <f t="shared" si="160"/>
        <v>music</v>
      </c>
      <c r="T1679" t="str">
        <f t="shared" si="161"/>
        <v>pop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8">
        <v>1500</v>
      </c>
      <c r="E1680" s="8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2">
        <f t="shared" si="158"/>
        <v>41662.646655092591</v>
      </c>
      <c r="L1680" s="12">
        <f t="shared" si="159"/>
        <v>41676.646655092591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56"/>
        <v>1.1839999999999999</v>
      </c>
      <c r="R1680" s="8">
        <f t="shared" si="157"/>
        <v>36.244897959183675</v>
      </c>
      <c r="S1680" t="str">
        <f t="shared" si="160"/>
        <v>music</v>
      </c>
      <c r="T1680" t="str">
        <f t="shared" si="161"/>
        <v>pop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8">
        <v>2000</v>
      </c>
      <c r="E1681" s="8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2">
        <f t="shared" si="158"/>
        <v>40722.860474537032</v>
      </c>
      <c r="L1681" s="12">
        <f t="shared" si="159"/>
        <v>40745.860474537032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56"/>
        <v>1.75</v>
      </c>
      <c r="R1681" s="8">
        <f t="shared" si="157"/>
        <v>62.5</v>
      </c>
      <c r="S1681" t="str">
        <f t="shared" si="160"/>
        <v>music</v>
      </c>
      <c r="T1681" t="str">
        <f t="shared" si="161"/>
        <v>pop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8">
        <v>1000</v>
      </c>
      <c r="E1682" s="8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2">
        <f t="shared" si="158"/>
        <v>41802.549386574072</v>
      </c>
      <c r="L1682" s="12">
        <f t="shared" si="159"/>
        <v>41832.549386574072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56"/>
        <v>1.175</v>
      </c>
      <c r="R1682" s="8">
        <f t="shared" si="157"/>
        <v>47</v>
      </c>
      <c r="S1682" t="str">
        <f t="shared" si="160"/>
        <v>music</v>
      </c>
      <c r="T1682" t="str">
        <f t="shared" si="161"/>
        <v>pop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8">
        <v>65000</v>
      </c>
      <c r="E1683" s="8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2">
        <f t="shared" si="158"/>
        <v>42773.91300925926</v>
      </c>
      <c r="L1683" s="12">
        <f t="shared" si="159"/>
        <v>42822.874999999993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56"/>
        <v>1.0142212307692309</v>
      </c>
      <c r="R1683" s="8">
        <f t="shared" si="157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8">
        <v>6000</v>
      </c>
      <c r="E1684" s="8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2">
        <f t="shared" si="158"/>
        <v>42779.005324074074</v>
      </c>
      <c r="L1684" s="12">
        <f t="shared" si="159"/>
        <v>42838.963657407403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56"/>
        <v>0</v>
      </c>
      <c r="R1684" s="8" t="str">
        <f t="shared" si="157"/>
        <v>-</v>
      </c>
      <c r="S1684" t="str">
        <f t="shared" si="160"/>
        <v>music</v>
      </c>
      <c r="T1684" t="str">
        <f t="shared" si="161"/>
        <v>faith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8">
        <v>3500</v>
      </c>
      <c r="E1685" s="8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2">
        <f t="shared" si="158"/>
        <v>42808.57335648148</v>
      </c>
      <c r="L1685" s="12">
        <f t="shared" si="159"/>
        <v>42832.57335648148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56"/>
        <v>0.21714285714285714</v>
      </c>
      <c r="R1685" s="8">
        <f t="shared" si="157"/>
        <v>76</v>
      </c>
      <c r="S1685" t="str">
        <f t="shared" si="160"/>
        <v>music</v>
      </c>
      <c r="T1685" t="str">
        <f t="shared" si="161"/>
        <v>faith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8">
        <v>8000</v>
      </c>
      <c r="E1686" s="8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2">
        <f t="shared" si="158"/>
        <v>42783.606956018521</v>
      </c>
      <c r="L1686" s="12">
        <f t="shared" si="159"/>
        <v>42811.565289351849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56"/>
        <v>1.0912500000000001</v>
      </c>
      <c r="R1686" s="8">
        <f t="shared" si="157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8">
        <v>350</v>
      </c>
      <c r="E1687" s="8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2">
        <f t="shared" si="158"/>
        <v>42788.041932870365</v>
      </c>
      <c r="L1687" s="12">
        <f t="shared" si="159"/>
        <v>42818.0002662037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56"/>
        <v>1.0285714285714285</v>
      </c>
      <c r="R1687" s="8">
        <f t="shared" si="157"/>
        <v>24</v>
      </c>
      <c r="S1687" t="str">
        <f t="shared" si="160"/>
        <v>music</v>
      </c>
      <c r="T1687" t="str">
        <f t="shared" si="161"/>
        <v>faith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8">
        <v>5000</v>
      </c>
      <c r="E1688" s="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2">
        <f t="shared" si="158"/>
        <v>42792.635636574072</v>
      </c>
      <c r="L1688" s="12">
        <f t="shared" si="159"/>
        <v>42852.593969907401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56"/>
        <v>3.5999999999999999E-3</v>
      </c>
      <c r="R1688" s="8">
        <f t="shared" si="157"/>
        <v>18</v>
      </c>
      <c r="S1688" t="str">
        <f t="shared" si="160"/>
        <v>music</v>
      </c>
      <c r="T1688" t="str">
        <f t="shared" si="161"/>
        <v>faith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8">
        <v>10000</v>
      </c>
      <c r="E1689" s="8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2">
        <f t="shared" si="158"/>
        <v>42801.838483796295</v>
      </c>
      <c r="L1689" s="12">
        <f t="shared" si="159"/>
        <v>42835.635416666664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56"/>
        <v>0.3125</v>
      </c>
      <c r="R1689" s="8">
        <f t="shared" si="157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8">
        <v>4000</v>
      </c>
      <c r="E1690" s="8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2">
        <f t="shared" si="158"/>
        <v>42804.326319444437</v>
      </c>
      <c r="L1690" s="12">
        <f t="shared" si="159"/>
        <v>42834.28465277778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56"/>
        <v>0.443</v>
      </c>
      <c r="R1690" s="8">
        <f t="shared" si="157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8">
        <v>2400</v>
      </c>
      <c r="E1691" s="8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2">
        <f t="shared" si="158"/>
        <v>42780.734143518515</v>
      </c>
      <c r="L1691" s="12">
        <f t="shared" si="159"/>
        <v>42810.692476851851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56"/>
        <v>1</v>
      </c>
      <c r="R1691" s="8">
        <f t="shared" si="157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8">
        <v>2500</v>
      </c>
      <c r="E1692" s="8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2">
        <f t="shared" si="158"/>
        <v>42801.222708333335</v>
      </c>
      <c r="L1692" s="12">
        <f t="shared" si="159"/>
        <v>42831.181041666663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56"/>
        <v>0.254</v>
      </c>
      <c r="R1692" s="8">
        <f t="shared" si="157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8">
        <v>30000</v>
      </c>
      <c r="E1693" s="8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2">
        <f t="shared" si="158"/>
        <v>42795.493148148147</v>
      </c>
      <c r="L1693" s="12">
        <f t="shared" si="159"/>
        <v>42827.833333333336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56"/>
        <v>0.33473333333333333</v>
      </c>
      <c r="R1693" s="8">
        <f t="shared" si="157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8">
        <v>5000</v>
      </c>
      <c r="E1694" s="8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2">
        <f t="shared" si="158"/>
        <v>42787.94290509259</v>
      </c>
      <c r="L1694" s="12">
        <f t="shared" si="159"/>
        <v>42820.790972222218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56"/>
        <v>0.47799999999999998</v>
      </c>
      <c r="R1694" s="8">
        <f t="shared" si="157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58" hidden="1" x14ac:dyDescent="0.35">
      <c r="A1695">
        <v>1693</v>
      </c>
      <c r="B1695" s="3" t="s">
        <v>1694</v>
      </c>
      <c r="C1695" s="3" t="s">
        <v>5803</v>
      </c>
      <c r="D1695" s="8">
        <v>3000</v>
      </c>
      <c r="E1695" s="8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2">
        <f t="shared" si="158"/>
        <v>42803.711944444447</v>
      </c>
      <c r="L1695" s="12">
        <f t="shared" si="159"/>
        <v>42834.624999999993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56"/>
        <v>9.3333333333333338E-2</v>
      </c>
      <c r="R1695" s="8">
        <f t="shared" si="157"/>
        <v>35</v>
      </c>
      <c r="S1695" t="str">
        <f t="shared" si="160"/>
        <v>music</v>
      </c>
      <c r="T1695" t="str">
        <f t="shared" si="161"/>
        <v>faith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8">
        <v>10000</v>
      </c>
      <c r="E1696" s="8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2">
        <f t="shared" si="158"/>
        <v>42791.461504629631</v>
      </c>
      <c r="L1696" s="12">
        <f t="shared" si="159"/>
        <v>42820.98333333333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56"/>
        <v>5.0000000000000001E-4</v>
      </c>
      <c r="R1696" s="8">
        <f t="shared" si="157"/>
        <v>5</v>
      </c>
      <c r="S1696" t="str">
        <f t="shared" si="160"/>
        <v>music</v>
      </c>
      <c r="T1696" t="str">
        <f t="shared" si="161"/>
        <v>faith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8">
        <v>12000</v>
      </c>
      <c r="E1697" s="8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2">
        <f t="shared" si="158"/>
        <v>42800.823078703703</v>
      </c>
      <c r="L1697" s="12">
        <f t="shared" si="159"/>
        <v>42834.833333333336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56"/>
        <v>0.11708333333333333</v>
      </c>
      <c r="R1697" s="8">
        <f t="shared" si="157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8">
        <v>300000</v>
      </c>
      <c r="E1698" s="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2">
        <f t="shared" si="158"/>
        <v>42795.861238425925</v>
      </c>
      <c r="L1698" s="12">
        <f t="shared" si="159"/>
        <v>42825.819571759253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56"/>
        <v>0</v>
      </c>
      <c r="R1698" s="8" t="str">
        <f t="shared" si="157"/>
        <v>-</v>
      </c>
      <c r="S1698" t="str">
        <f t="shared" si="160"/>
        <v>music</v>
      </c>
      <c r="T1698" t="str">
        <f t="shared" si="161"/>
        <v>faith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8">
        <v>12500</v>
      </c>
      <c r="E1699" s="8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2">
        <f t="shared" si="158"/>
        <v>42804.824629629627</v>
      </c>
      <c r="L1699" s="12">
        <f t="shared" si="159"/>
        <v>42834.782962962963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56"/>
        <v>0.20208000000000001</v>
      </c>
      <c r="R1699" s="8">
        <f t="shared" si="157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8">
        <v>125000</v>
      </c>
      <c r="E1700" s="8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2">
        <f t="shared" si="158"/>
        <v>42795.999537037038</v>
      </c>
      <c r="L1700" s="12">
        <f t="shared" si="159"/>
        <v>42819.939583333333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56"/>
        <v>0</v>
      </c>
      <c r="R1700" s="8" t="str">
        <f t="shared" si="157"/>
        <v>-</v>
      </c>
      <c r="S1700" t="str">
        <f t="shared" si="160"/>
        <v>music</v>
      </c>
      <c r="T1700" t="str">
        <f t="shared" si="161"/>
        <v>faith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8">
        <v>5105</v>
      </c>
      <c r="E1701" s="8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2">
        <f t="shared" si="158"/>
        <v>42806.655613425923</v>
      </c>
      <c r="L1701" s="12">
        <f t="shared" si="159"/>
        <v>42836.655613425923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56"/>
        <v>4.2311459353574929E-2</v>
      </c>
      <c r="R1701" s="8">
        <f t="shared" si="157"/>
        <v>54</v>
      </c>
      <c r="S1701" t="str">
        <f t="shared" si="160"/>
        <v>music</v>
      </c>
      <c r="T1701" t="str">
        <f t="shared" si="161"/>
        <v>faith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8">
        <v>20000</v>
      </c>
      <c r="E1702" s="8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2">
        <f t="shared" si="158"/>
        <v>42795.863310185181</v>
      </c>
      <c r="L1702" s="12">
        <f t="shared" si="159"/>
        <v>42825.958333333336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56"/>
        <v>0.2606</v>
      </c>
      <c r="R1702" s="8">
        <f t="shared" si="157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8">
        <v>5050</v>
      </c>
      <c r="E1703" s="8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2">
        <f t="shared" si="158"/>
        <v>41989.456076388888</v>
      </c>
      <c r="L1703" s="12">
        <f t="shared" si="159"/>
        <v>42019.456076388888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56"/>
        <v>1.9801980198019802E-3</v>
      </c>
      <c r="R1703" s="8">
        <f t="shared" si="157"/>
        <v>5</v>
      </c>
      <c r="S1703" t="str">
        <f t="shared" si="160"/>
        <v>music</v>
      </c>
      <c r="T1703" t="str">
        <f t="shared" si="161"/>
        <v>faith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8">
        <v>16500</v>
      </c>
      <c r="E1704" s="8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2">
        <f t="shared" si="158"/>
        <v>42063.661458333336</v>
      </c>
      <c r="L1704" s="12">
        <f t="shared" si="159"/>
        <v>42093.619791666664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56"/>
        <v>6.0606060606060605E-5</v>
      </c>
      <c r="R1704" s="8">
        <f t="shared" si="157"/>
        <v>1</v>
      </c>
      <c r="S1704" t="str">
        <f t="shared" si="160"/>
        <v>music</v>
      </c>
      <c r="T1704" t="str">
        <f t="shared" si="161"/>
        <v>faith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8">
        <v>5000</v>
      </c>
      <c r="E1705" s="8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2">
        <f t="shared" si="158"/>
        <v>42187.073344907403</v>
      </c>
      <c r="L1705" s="12">
        <f t="shared" si="159"/>
        <v>42247.073344907403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56"/>
        <v>1.0200000000000001E-2</v>
      </c>
      <c r="R1705" s="8">
        <f t="shared" si="157"/>
        <v>25.5</v>
      </c>
      <c r="S1705" t="str">
        <f t="shared" si="160"/>
        <v>music</v>
      </c>
      <c r="T1705" t="str">
        <f t="shared" si="161"/>
        <v>faith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8">
        <v>2000</v>
      </c>
      <c r="E1706" s="8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2">
        <f t="shared" si="158"/>
        <v>42020.931400462963</v>
      </c>
      <c r="L1706" s="12">
        <f t="shared" si="159"/>
        <v>42050.931400462963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56"/>
        <v>0.65100000000000002</v>
      </c>
      <c r="R1706" s="8">
        <f t="shared" si="157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8">
        <v>2000</v>
      </c>
      <c r="E1707" s="8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2">
        <f t="shared" si="158"/>
        <v>42244.808402777773</v>
      </c>
      <c r="L1707" s="12">
        <f t="shared" si="159"/>
        <v>42256.458333333336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56"/>
        <v>0</v>
      </c>
      <c r="R1707" s="8" t="str">
        <f t="shared" si="157"/>
        <v>-</v>
      </c>
      <c r="S1707" t="str">
        <f t="shared" si="160"/>
        <v>music</v>
      </c>
      <c r="T1707" t="str">
        <f t="shared" si="161"/>
        <v>faith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8">
        <v>5500</v>
      </c>
      <c r="E1708" s="8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2">
        <f t="shared" si="158"/>
        <v>42179.098055555551</v>
      </c>
      <c r="L1708" s="12">
        <f t="shared" si="159"/>
        <v>42239.098055555551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56"/>
        <v>0</v>
      </c>
      <c r="R1708" s="8" t="str">
        <f t="shared" si="157"/>
        <v>-</v>
      </c>
      <c r="S1708" t="str">
        <f t="shared" si="160"/>
        <v>music</v>
      </c>
      <c r="T1708" t="str">
        <f t="shared" si="161"/>
        <v>faith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8">
        <v>5000</v>
      </c>
      <c r="E1709" s="8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2">
        <f t="shared" si="158"/>
        <v>42427.512673611105</v>
      </c>
      <c r="L1709" s="12">
        <f t="shared" si="159"/>
        <v>42457.471006944441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56"/>
        <v>9.74E-2</v>
      </c>
      <c r="R1709" s="8">
        <f t="shared" si="157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8">
        <v>7000</v>
      </c>
      <c r="E1710" s="8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2">
        <f t="shared" si="158"/>
        <v>42451.658634259256</v>
      </c>
      <c r="L1710" s="12">
        <f t="shared" si="159"/>
        <v>42491.658634259256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56"/>
        <v>0</v>
      </c>
      <c r="R1710" s="8" t="str">
        <f t="shared" si="157"/>
        <v>-</v>
      </c>
      <c r="S1710" t="str">
        <f t="shared" si="160"/>
        <v>music</v>
      </c>
      <c r="T1710" t="str">
        <f t="shared" si="161"/>
        <v>faith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8">
        <v>1750</v>
      </c>
      <c r="E1711" s="8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2">
        <f t="shared" si="158"/>
        <v>41841.355486111112</v>
      </c>
      <c r="L1711" s="12">
        <f t="shared" si="159"/>
        <v>41882.610416666663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56"/>
        <v>4.8571428571428571E-2</v>
      </c>
      <c r="R1711" s="8">
        <f t="shared" si="157"/>
        <v>21.25</v>
      </c>
      <c r="S1711" t="str">
        <f t="shared" si="160"/>
        <v>music</v>
      </c>
      <c r="T1711" t="str">
        <f t="shared" si="161"/>
        <v>faith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8">
        <v>5000</v>
      </c>
      <c r="E1712" s="8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2">
        <f t="shared" si="158"/>
        <v>42341.382962962962</v>
      </c>
      <c r="L1712" s="12">
        <f t="shared" si="159"/>
        <v>42387.333333333336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56"/>
        <v>6.7999999999999996E-3</v>
      </c>
      <c r="R1712" s="8">
        <f t="shared" si="157"/>
        <v>34</v>
      </c>
      <c r="S1712" t="str">
        <f t="shared" si="160"/>
        <v>music</v>
      </c>
      <c r="T1712" t="str">
        <f t="shared" si="161"/>
        <v>faith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8">
        <v>10000</v>
      </c>
      <c r="E1713" s="8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2">
        <f t="shared" si="158"/>
        <v>41852.437893518516</v>
      </c>
      <c r="L1713" s="12">
        <f t="shared" si="159"/>
        <v>41883.437893518516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56"/>
        <v>0.105</v>
      </c>
      <c r="R1713" s="8">
        <f t="shared" si="157"/>
        <v>525</v>
      </c>
      <c r="S1713" t="str">
        <f t="shared" si="160"/>
        <v>music</v>
      </c>
      <c r="T1713" t="str">
        <f t="shared" si="161"/>
        <v>faith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8">
        <v>5000</v>
      </c>
      <c r="E1714" s="8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2">
        <f t="shared" si="158"/>
        <v>42125.705474537033</v>
      </c>
      <c r="L1714" s="12">
        <f t="shared" si="159"/>
        <v>42185.705474537033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56"/>
        <v>0</v>
      </c>
      <c r="R1714" s="8" t="str">
        <f t="shared" si="157"/>
        <v>-</v>
      </c>
      <c r="S1714" t="str">
        <f t="shared" si="160"/>
        <v>music</v>
      </c>
      <c r="T1714" t="str">
        <f t="shared" si="161"/>
        <v>faith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8">
        <v>3000</v>
      </c>
      <c r="E1715" s="8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2">
        <f t="shared" si="158"/>
        <v>41887.592731481483</v>
      </c>
      <c r="L1715" s="12">
        <f t="shared" si="159"/>
        <v>41917.592731481483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56"/>
        <v>1.6666666666666666E-2</v>
      </c>
      <c r="R1715" s="8">
        <f t="shared" si="157"/>
        <v>50</v>
      </c>
      <c r="S1715" t="str">
        <f t="shared" si="160"/>
        <v>music</v>
      </c>
      <c r="T1715" t="str">
        <f t="shared" si="161"/>
        <v>faith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8">
        <v>25000</v>
      </c>
      <c r="E1716" s="8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2">
        <f t="shared" si="158"/>
        <v>42095.710196759253</v>
      </c>
      <c r="L1716" s="12">
        <f t="shared" si="159"/>
        <v>42125.710196759253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56"/>
        <v>7.868E-2</v>
      </c>
      <c r="R1716" s="8">
        <f t="shared" si="157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8">
        <v>5000</v>
      </c>
      <c r="E1717" s="8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2">
        <f t="shared" si="158"/>
        <v>42064.009085648147</v>
      </c>
      <c r="L1717" s="12">
        <f t="shared" si="159"/>
        <v>42093.931944444441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56"/>
        <v>2.2000000000000001E-3</v>
      </c>
      <c r="R1717" s="8">
        <f t="shared" si="157"/>
        <v>5.5</v>
      </c>
      <c r="S1717" t="str">
        <f t="shared" si="160"/>
        <v>music</v>
      </c>
      <c r="T1717" t="str">
        <f t="shared" si="161"/>
        <v>faith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8">
        <v>2000</v>
      </c>
      <c r="E1718" s="8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2">
        <f t="shared" si="158"/>
        <v>42673.369201388887</v>
      </c>
      <c r="L1718" s="12">
        <f t="shared" si="159"/>
        <v>42713.410868055558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56"/>
        <v>7.4999999999999997E-2</v>
      </c>
      <c r="R1718" s="8">
        <f t="shared" si="157"/>
        <v>50</v>
      </c>
      <c r="S1718" t="str">
        <f t="shared" si="160"/>
        <v>music</v>
      </c>
      <c r="T1718" t="str">
        <f t="shared" si="161"/>
        <v>faith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8">
        <v>3265</v>
      </c>
      <c r="E1719" s="8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2">
        <f t="shared" si="158"/>
        <v>42460.773587962962</v>
      </c>
      <c r="L1719" s="12">
        <f t="shared" si="159"/>
        <v>42480.958333333336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56"/>
        <v>0.42725880551301687</v>
      </c>
      <c r="R1719" s="8">
        <f t="shared" si="157"/>
        <v>34.024390243902438</v>
      </c>
      <c r="S1719" t="str">
        <f t="shared" si="160"/>
        <v>music</v>
      </c>
      <c r="T1719" t="str">
        <f t="shared" si="161"/>
        <v>faith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8">
        <v>35000</v>
      </c>
      <c r="E1720" s="8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2">
        <f t="shared" si="158"/>
        <v>42460.402187499996</v>
      </c>
      <c r="L1720" s="12">
        <f t="shared" si="159"/>
        <v>42503.999305555553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56"/>
        <v>2.142857142857143E-3</v>
      </c>
      <c r="R1720" s="8">
        <f t="shared" si="157"/>
        <v>37.5</v>
      </c>
      <c r="S1720" t="str">
        <f t="shared" si="160"/>
        <v>music</v>
      </c>
      <c r="T1720" t="str">
        <f t="shared" si="161"/>
        <v>faith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8">
        <v>4000</v>
      </c>
      <c r="E1721" s="8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2">
        <f t="shared" si="158"/>
        <v>41869.326284722221</v>
      </c>
      <c r="L1721" s="12">
        <f t="shared" si="159"/>
        <v>41899.326284722221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56"/>
        <v>8.7500000000000008E-3</v>
      </c>
      <c r="R1721" s="8">
        <f t="shared" si="157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8">
        <v>4000</v>
      </c>
      <c r="E1722" s="8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2">
        <f t="shared" si="158"/>
        <v>41922.574895833335</v>
      </c>
      <c r="L1722" s="12">
        <f t="shared" si="159"/>
        <v>41952.616562499999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56"/>
        <v>5.6250000000000001E-2</v>
      </c>
      <c r="R1722" s="8">
        <f t="shared" si="157"/>
        <v>28.125</v>
      </c>
      <c r="S1722" t="str">
        <f t="shared" si="160"/>
        <v>music</v>
      </c>
      <c r="T1722" t="str">
        <f t="shared" si="161"/>
        <v>faith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8">
        <v>5000</v>
      </c>
      <c r="E1723" s="8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2">
        <f t="shared" si="158"/>
        <v>42319.25304398148</v>
      </c>
      <c r="L1723" s="12">
        <f t="shared" si="159"/>
        <v>42349.25304398148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56"/>
        <v>0</v>
      </c>
      <c r="R1723" s="8" t="str">
        <f t="shared" si="157"/>
        <v>-</v>
      </c>
      <c r="S1723" t="str">
        <f t="shared" si="160"/>
        <v>music</v>
      </c>
      <c r="T1723" t="str">
        <f t="shared" si="161"/>
        <v>faith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8">
        <v>2880</v>
      </c>
      <c r="E1724" s="8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2">
        <f t="shared" si="158"/>
        <v>42425.752650462957</v>
      </c>
      <c r="L1724" s="12">
        <f t="shared" si="159"/>
        <v>42462.798611111109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56"/>
        <v>3.4722222222222224E-4</v>
      </c>
      <c r="R1724" s="8">
        <f t="shared" si="157"/>
        <v>1</v>
      </c>
      <c r="S1724" t="str">
        <f t="shared" si="160"/>
        <v>music</v>
      </c>
      <c r="T1724" t="str">
        <f t="shared" si="161"/>
        <v>faith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8">
        <v>10000</v>
      </c>
      <c r="E1725" s="8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2">
        <f t="shared" si="158"/>
        <v>42129.617071759254</v>
      </c>
      <c r="L1725" s="12">
        <f t="shared" si="159"/>
        <v>42186.041666666664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56"/>
        <v>6.5000000000000002E-2</v>
      </c>
      <c r="R1725" s="8">
        <f t="shared" si="157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8">
        <v>6000</v>
      </c>
      <c r="E1726" s="8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2">
        <f t="shared" si="158"/>
        <v>41912.724097222221</v>
      </c>
      <c r="L1726" s="12">
        <f t="shared" si="159"/>
        <v>41942.724097222221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56"/>
        <v>5.8333333333333336E-3</v>
      </c>
      <c r="R1726" s="8">
        <f t="shared" si="157"/>
        <v>8.75</v>
      </c>
      <c r="S1726" t="str">
        <f t="shared" si="160"/>
        <v>music</v>
      </c>
      <c r="T1726" t="str">
        <f t="shared" si="161"/>
        <v>faith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8">
        <v>5500</v>
      </c>
      <c r="E1727" s="8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2">
        <f t="shared" si="158"/>
        <v>41845.759826388887</v>
      </c>
      <c r="L1727" s="12">
        <f t="shared" si="159"/>
        <v>41875.759826388887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56"/>
        <v>0.10181818181818182</v>
      </c>
      <c r="R1727" s="8">
        <f t="shared" si="157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8">
        <v>6500</v>
      </c>
      <c r="E1728" s="8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2">
        <f t="shared" si="158"/>
        <v>41788.711388888885</v>
      </c>
      <c r="L1728" s="12">
        <f t="shared" si="159"/>
        <v>41817.711388888885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56"/>
        <v>0.33784615384615385</v>
      </c>
      <c r="R1728" s="8">
        <f t="shared" si="157"/>
        <v>137.25</v>
      </c>
      <c r="S1728" t="str">
        <f t="shared" si="160"/>
        <v>music</v>
      </c>
      <c r="T1728" t="str">
        <f t="shared" si="161"/>
        <v>faith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8">
        <v>3000</v>
      </c>
      <c r="E1729" s="8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2">
        <f t="shared" si="158"/>
        <v>42044.719641203701</v>
      </c>
      <c r="L1729" s="12">
        <f t="shared" si="159"/>
        <v>42099.249999999993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56"/>
        <v>3.3333333333333332E-4</v>
      </c>
      <c r="R1729" s="8">
        <f t="shared" si="157"/>
        <v>1</v>
      </c>
      <c r="S1729" t="str">
        <f t="shared" si="160"/>
        <v>music</v>
      </c>
      <c r="T1729" t="str">
        <f t="shared" si="161"/>
        <v>faith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8">
        <v>1250</v>
      </c>
      <c r="E1730" s="8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2">
        <f t="shared" si="158"/>
        <v>42268.417523148142</v>
      </c>
      <c r="L1730" s="12">
        <f t="shared" si="159"/>
        <v>42298.417523148142</v>
      </c>
      <c r="M1730" t="b">
        <v>0</v>
      </c>
      <c r="N1730">
        <v>7</v>
      </c>
      <c r="O1730" t="b">
        <v>0</v>
      </c>
      <c r="P1730" t="s">
        <v>8293</v>
      </c>
      <c r="Q1730" s="6">
        <f t="shared" ref="Q1730:Q1793" si="162">E1730/D1730</f>
        <v>0.68400000000000005</v>
      </c>
      <c r="R1730" s="8">
        <f t="shared" ref="R1730:R1793" si="163">IF(E1730=0,"-",E1730/N1730)</f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8">
        <v>10000</v>
      </c>
      <c r="E1731" s="8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2">
        <f t="shared" ref="K1731:K1794" si="164">(J1731/86400)+25569+(-5/24)</f>
        <v>42470.843819444439</v>
      </c>
      <c r="L1731" s="12">
        <f t="shared" ref="L1731:L1794" si="165">(I1731/86400)+25569+(-5/24)</f>
        <v>42530.843819444439</v>
      </c>
      <c r="M1731" t="b">
        <v>0</v>
      </c>
      <c r="N1731">
        <v>0</v>
      </c>
      <c r="O1731" t="b">
        <v>0</v>
      </c>
      <c r="P1731" t="s">
        <v>8293</v>
      </c>
      <c r="Q1731" s="6">
        <f t="shared" si="162"/>
        <v>0</v>
      </c>
      <c r="R1731" s="8" t="str">
        <f t="shared" si="163"/>
        <v>-</v>
      </c>
      <c r="S1731" t="str">
        <f t="shared" ref="S1731:S1794" si="166">LEFT($P1731, SEARCH("/",$P1731,1)-1)</f>
        <v>music</v>
      </c>
      <c r="T1731" t="str">
        <f t="shared" ref="T1731:T1794" si="167">RIGHT($P1731,LEN($P1731) - SEARCH("/", $P1731, 1))</f>
        <v>faith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8">
        <v>3000</v>
      </c>
      <c r="E1732" s="8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2">
        <f t="shared" si="164"/>
        <v>42271.879432870366</v>
      </c>
      <c r="L1732" s="12">
        <f t="shared" si="165"/>
        <v>42301.879432870366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62"/>
        <v>0</v>
      </c>
      <c r="R1732" s="8" t="str">
        <f t="shared" si="163"/>
        <v>-</v>
      </c>
      <c r="S1732" t="str">
        <f t="shared" si="166"/>
        <v>music</v>
      </c>
      <c r="T1732" t="str">
        <f t="shared" si="167"/>
        <v>faith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8">
        <v>1000</v>
      </c>
      <c r="E1733" s="8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2">
        <f t="shared" si="164"/>
        <v>42152.698518518511</v>
      </c>
      <c r="L1733" s="12">
        <f t="shared" si="165"/>
        <v>42166.416666666664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62"/>
        <v>0</v>
      </c>
      <c r="R1733" s="8" t="str">
        <f t="shared" si="163"/>
        <v>-</v>
      </c>
      <c r="S1733" t="str">
        <f t="shared" si="166"/>
        <v>music</v>
      </c>
      <c r="T1733" t="str">
        <f t="shared" si="167"/>
        <v>faith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8">
        <v>4000</v>
      </c>
      <c r="E1734" s="8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2">
        <f t="shared" si="164"/>
        <v>42325.475474537037</v>
      </c>
      <c r="L1734" s="12">
        <f t="shared" si="165"/>
        <v>42384.999999999993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62"/>
        <v>0</v>
      </c>
      <c r="R1734" s="8" t="str">
        <f t="shared" si="163"/>
        <v>-</v>
      </c>
      <c r="S1734" t="str">
        <f t="shared" si="166"/>
        <v>music</v>
      </c>
      <c r="T1734" t="str">
        <f t="shared" si="167"/>
        <v>faith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8">
        <v>10000</v>
      </c>
      <c r="E1735" s="8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2">
        <f t="shared" si="164"/>
        <v>42614.467291666668</v>
      </c>
      <c r="L1735" s="12">
        <f t="shared" si="165"/>
        <v>42626.687499999993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62"/>
        <v>0</v>
      </c>
      <c r="R1735" s="8" t="str">
        <f t="shared" si="163"/>
        <v>-</v>
      </c>
      <c r="S1735" t="str">
        <f t="shared" si="166"/>
        <v>music</v>
      </c>
      <c r="T1735" t="str">
        <f t="shared" si="167"/>
        <v>faith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8">
        <v>4500</v>
      </c>
      <c r="E1736" s="8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2">
        <f t="shared" si="164"/>
        <v>42101.828194444439</v>
      </c>
      <c r="L1736" s="12">
        <f t="shared" si="165"/>
        <v>42131.828194444439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62"/>
        <v>2.2222222222222223E-4</v>
      </c>
      <c r="R1736" s="8">
        <f t="shared" si="163"/>
        <v>1</v>
      </c>
      <c r="S1736" t="str">
        <f t="shared" si="166"/>
        <v>music</v>
      </c>
      <c r="T1736" t="str">
        <f t="shared" si="167"/>
        <v>faith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8">
        <v>1000</v>
      </c>
      <c r="E1737" s="8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2">
        <f t="shared" si="164"/>
        <v>42559.605844907404</v>
      </c>
      <c r="L1737" s="12">
        <f t="shared" si="165"/>
        <v>42589.605844907404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62"/>
        <v>0.11</v>
      </c>
      <c r="R1737" s="8">
        <f t="shared" si="163"/>
        <v>55</v>
      </c>
      <c r="S1737" t="str">
        <f t="shared" si="166"/>
        <v>music</v>
      </c>
      <c r="T1737" t="str">
        <f t="shared" si="167"/>
        <v>faith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8">
        <v>3000</v>
      </c>
      <c r="E1738" s="8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2">
        <f t="shared" si="164"/>
        <v>42286.65315972222</v>
      </c>
      <c r="L1738" s="12">
        <f t="shared" si="165"/>
        <v>42316.694826388884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62"/>
        <v>7.3333333333333332E-3</v>
      </c>
      <c r="R1738" s="8">
        <f t="shared" si="163"/>
        <v>22</v>
      </c>
      <c r="S1738" t="str">
        <f t="shared" si="166"/>
        <v>music</v>
      </c>
      <c r="T1738" t="str">
        <f t="shared" si="167"/>
        <v>faith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8">
        <v>4000</v>
      </c>
      <c r="E1739" s="8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2">
        <f t="shared" si="164"/>
        <v>42175.740648148145</v>
      </c>
      <c r="L1739" s="12">
        <f t="shared" si="165"/>
        <v>42205.740648148145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62"/>
        <v>0.21249999999999999</v>
      </c>
      <c r="R1739" s="8">
        <f t="shared" si="163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8">
        <v>5000</v>
      </c>
      <c r="E1740" s="8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2">
        <f t="shared" si="164"/>
        <v>41884.665995370371</v>
      </c>
      <c r="L1740" s="12">
        <f t="shared" si="165"/>
        <v>41914.665995370371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62"/>
        <v>4.0000000000000001E-3</v>
      </c>
      <c r="R1740" s="8">
        <f t="shared" si="163"/>
        <v>20</v>
      </c>
      <c r="S1740" t="str">
        <f t="shared" si="166"/>
        <v>music</v>
      </c>
      <c r="T1740" t="str">
        <f t="shared" si="167"/>
        <v>faith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8">
        <v>1000</v>
      </c>
      <c r="E1741" s="8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2">
        <f t="shared" si="164"/>
        <v>42435.665879629632</v>
      </c>
      <c r="L1741" s="12">
        <f t="shared" si="165"/>
        <v>42494.624212962961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62"/>
        <v>1E-3</v>
      </c>
      <c r="R1741" s="8">
        <f t="shared" si="163"/>
        <v>1</v>
      </c>
      <c r="S1741" t="str">
        <f t="shared" si="166"/>
        <v>music</v>
      </c>
      <c r="T1741" t="str">
        <f t="shared" si="167"/>
        <v>faith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8">
        <v>3000</v>
      </c>
      <c r="E1742" s="8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2">
        <f t="shared" si="164"/>
        <v>42171.609050925923</v>
      </c>
      <c r="L1742" s="12">
        <f t="shared" si="165"/>
        <v>42201.609050925923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62"/>
        <v>0</v>
      </c>
      <c r="R1742" s="8" t="str">
        <f t="shared" si="163"/>
        <v>-</v>
      </c>
      <c r="S1742" t="str">
        <f t="shared" si="166"/>
        <v>music</v>
      </c>
      <c r="T1742" t="str">
        <f t="shared" si="167"/>
        <v>faith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8">
        <v>1200</v>
      </c>
      <c r="E1743" s="8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2">
        <f t="shared" si="164"/>
        <v>42120.419803240737</v>
      </c>
      <c r="L1743" s="12">
        <f t="shared" si="165"/>
        <v>42165.419803240737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62"/>
        <v>1.1083333333333334</v>
      </c>
      <c r="R1743" s="8">
        <f t="shared" si="163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8">
        <v>2000</v>
      </c>
      <c r="E1744" s="8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2">
        <f t="shared" si="164"/>
        <v>42710.668634259258</v>
      </c>
      <c r="L1744" s="12">
        <f t="shared" si="165"/>
        <v>42742.666666666664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62"/>
        <v>1.0874999999999999</v>
      </c>
      <c r="R1744" s="8">
        <f t="shared" si="163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8">
        <v>6000</v>
      </c>
      <c r="E1745" s="8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2">
        <f t="shared" si="164"/>
        <v>42586.717303240737</v>
      </c>
      <c r="L1745" s="12">
        <f t="shared" si="165"/>
        <v>42608.957638888889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62"/>
        <v>1.0041666666666667</v>
      </c>
      <c r="R1745" s="8">
        <f t="shared" si="163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8">
        <v>5500</v>
      </c>
      <c r="E1746" s="8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2">
        <f t="shared" si="164"/>
        <v>42026.396724537037</v>
      </c>
      <c r="L1746" s="12">
        <f t="shared" si="165"/>
        <v>42071.355057870365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62"/>
        <v>1.1845454545454546</v>
      </c>
      <c r="R1746" s="8">
        <f t="shared" si="163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8">
        <v>7000</v>
      </c>
      <c r="E1747" s="8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2">
        <f t="shared" si="164"/>
        <v>42690.051365740735</v>
      </c>
      <c r="L1747" s="12">
        <f t="shared" si="165"/>
        <v>42725.874999999993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62"/>
        <v>1.1401428571428571</v>
      </c>
      <c r="R1747" s="8">
        <f t="shared" si="163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8">
        <v>15000</v>
      </c>
      <c r="E1748" s="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2">
        <f t="shared" si="164"/>
        <v>42667.968368055554</v>
      </c>
      <c r="L1748" s="12">
        <f t="shared" si="165"/>
        <v>42697.874999999993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62"/>
        <v>1.4810000000000001</v>
      </c>
      <c r="R1748" s="8">
        <f t="shared" si="163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8">
        <v>9000</v>
      </c>
      <c r="E1749" s="8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2">
        <f t="shared" si="164"/>
        <v>42292.22719907407</v>
      </c>
      <c r="L1749" s="12">
        <f t="shared" si="165"/>
        <v>42321.416666666664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62"/>
        <v>1.0495555555555556</v>
      </c>
      <c r="R1749" s="8">
        <f t="shared" si="163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43.5" hidden="1" x14ac:dyDescent="0.35">
      <c r="A1750">
        <v>1748</v>
      </c>
      <c r="B1750" s="3" t="s">
        <v>1749</v>
      </c>
      <c r="C1750" s="3" t="s">
        <v>5858</v>
      </c>
      <c r="D1750" s="8">
        <v>50000</v>
      </c>
      <c r="E1750" s="8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2">
        <f t="shared" si="164"/>
        <v>42219.742395833331</v>
      </c>
      <c r="L1750" s="12">
        <f t="shared" si="165"/>
        <v>42249.742395833331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62"/>
        <v>1.29948</v>
      </c>
      <c r="R1750" s="8">
        <f t="shared" si="163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8">
        <v>10050</v>
      </c>
      <c r="E1751" s="8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2">
        <f t="shared" si="164"/>
        <v>42758.767604166664</v>
      </c>
      <c r="L1751" s="12">
        <f t="shared" si="165"/>
        <v>42795.583333333336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62"/>
        <v>1.2348756218905472</v>
      </c>
      <c r="R1751" s="8">
        <f t="shared" si="163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8">
        <v>5000</v>
      </c>
      <c r="E1752" s="8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2">
        <f t="shared" si="164"/>
        <v>42454.628518518519</v>
      </c>
      <c r="L1752" s="12">
        <f t="shared" si="165"/>
        <v>42479.628518518519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62"/>
        <v>2.0162</v>
      </c>
      <c r="R1752" s="8">
        <f t="shared" si="163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8">
        <v>10000</v>
      </c>
      <c r="E1753" s="8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2">
        <f t="shared" si="164"/>
        <v>42052.573182870365</v>
      </c>
      <c r="L1753" s="12">
        <f t="shared" si="165"/>
        <v>42082.5315162037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62"/>
        <v>1.0289999999999999</v>
      </c>
      <c r="R1753" s="8">
        <f t="shared" si="163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8">
        <v>1200</v>
      </c>
      <c r="E1754" s="8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2">
        <f t="shared" si="164"/>
        <v>42627.044930555552</v>
      </c>
      <c r="L1754" s="12">
        <f t="shared" si="165"/>
        <v>42657.044930555552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62"/>
        <v>2.6016666666666666</v>
      </c>
      <c r="R1754" s="8">
        <f t="shared" si="163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8">
        <v>15000</v>
      </c>
      <c r="E1755" s="8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2">
        <f t="shared" si="164"/>
        <v>42420.541296296295</v>
      </c>
      <c r="L1755" s="12">
        <f t="shared" si="165"/>
        <v>42450.499629629623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62"/>
        <v>1.08</v>
      </c>
      <c r="R1755" s="8">
        <f t="shared" si="163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8">
        <v>8500</v>
      </c>
      <c r="E1756" s="8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2">
        <f t="shared" si="164"/>
        <v>42067.668437499997</v>
      </c>
      <c r="L1756" s="12">
        <f t="shared" si="165"/>
        <v>42097.626770833333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62"/>
        <v>1.1052941176470588</v>
      </c>
      <c r="R1756" s="8">
        <f t="shared" si="163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8">
        <v>25</v>
      </c>
      <c r="E1757" s="8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2">
        <f t="shared" si="164"/>
        <v>42252.580567129626</v>
      </c>
      <c r="L1757" s="12">
        <f t="shared" si="165"/>
        <v>42282.580567129626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62"/>
        <v>1.2</v>
      </c>
      <c r="R1757" s="8">
        <f t="shared" si="163"/>
        <v>7.5</v>
      </c>
      <c r="S1757" t="str">
        <f t="shared" si="166"/>
        <v>photography</v>
      </c>
      <c r="T1757" t="str">
        <f t="shared" si="167"/>
        <v>photobooks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8">
        <v>5500</v>
      </c>
      <c r="E1758" s="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2">
        <f t="shared" si="164"/>
        <v>42570.959131944437</v>
      </c>
      <c r="L1758" s="12">
        <f t="shared" si="165"/>
        <v>42610.959131944437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62"/>
        <v>1.0282909090909091</v>
      </c>
      <c r="R1758" s="8">
        <f t="shared" si="163"/>
        <v>47.13</v>
      </c>
      <c r="S1758" t="str">
        <f t="shared" si="166"/>
        <v>photography</v>
      </c>
      <c r="T1758" t="str">
        <f t="shared" si="167"/>
        <v>photobooks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8">
        <v>5000</v>
      </c>
      <c r="E1759" s="8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2">
        <f t="shared" si="164"/>
        <v>42733.619016203702</v>
      </c>
      <c r="L1759" s="12">
        <f t="shared" si="165"/>
        <v>42763.603472222218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62"/>
        <v>1.1599999999999999</v>
      </c>
      <c r="R1759" s="8">
        <f t="shared" si="163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8">
        <v>1000</v>
      </c>
      <c r="E1760" s="8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2">
        <f t="shared" si="164"/>
        <v>42505.74759259259</v>
      </c>
      <c r="L1760" s="12">
        <f t="shared" si="165"/>
        <v>42565.74759259259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62"/>
        <v>1.147</v>
      </c>
      <c r="R1760" s="8">
        <f t="shared" si="163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8">
        <v>5000</v>
      </c>
      <c r="E1761" s="8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2">
        <f t="shared" si="164"/>
        <v>42068.620706018519</v>
      </c>
      <c r="L1761" s="12">
        <f t="shared" si="165"/>
        <v>42088.579039351847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62"/>
        <v>1.0660000000000001</v>
      </c>
      <c r="R1761" s="8">
        <f t="shared" si="163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8">
        <v>5000</v>
      </c>
      <c r="E1762" s="8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2">
        <f t="shared" si="164"/>
        <v>42405.464270833334</v>
      </c>
      <c r="L1762" s="12">
        <f t="shared" si="165"/>
        <v>42425.464270833334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62"/>
        <v>1.6544000000000001</v>
      </c>
      <c r="R1762" s="8">
        <f t="shared" si="163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8">
        <v>100</v>
      </c>
      <c r="E1763" s="8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2">
        <f t="shared" si="164"/>
        <v>42209.359490740739</v>
      </c>
      <c r="L1763" s="12">
        <f t="shared" si="165"/>
        <v>42259.359490740739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62"/>
        <v>1.55</v>
      </c>
      <c r="R1763" s="8">
        <f t="shared" si="163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8">
        <v>100</v>
      </c>
      <c r="E1764" s="8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2">
        <f t="shared" si="164"/>
        <v>42410.773668981477</v>
      </c>
      <c r="L1764" s="12">
        <f t="shared" si="165"/>
        <v>42440.773668981477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62"/>
        <v>8.85</v>
      </c>
      <c r="R1764" s="8">
        <f t="shared" si="163"/>
        <v>35.4</v>
      </c>
      <c r="S1764" t="str">
        <f t="shared" si="166"/>
        <v>photography</v>
      </c>
      <c r="T1764" t="str">
        <f t="shared" si="167"/>
        <v>photobooks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8">
        <v>12000</v>
      </c>
      <c r="E1765" s="8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2">
        <f t="shared" si="164"/>
        <v>42636.660185185181</v>
      </c>
      <c r="L1765" s="12">
        <f t="shared" si="165"/>
        <v>42666.660185185181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62"/>
        <v>1.0190833333333333</v>
      </c>
      <c r="R1765" s="8">
        <f t="shared" si="163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8">
        <v>11000</v>
      </c>
      <c r="E1766" s="8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2">
        <f t="shared" si="164"/>
        <v>41825.27753472222</v>
      </c>
      <c r="L1766" s="12">
        <f t="shared" si="165"/>
        <v>41854.27753472222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62"/>
        <v>0.19600000000000001</v>
      </c>
      <c r="R1766" s="8">
        <f t="shared" si="163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8">
        <v>12500</v>
      </c>
      <c r="E1767" s="8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2">
        <f t="shared" si="164"/>
        <v>41834.772129629629</v>
      </c>
      <c r="L1767" s="12">
        <f t="shared" si="165"/>
        <v>41864.772129629629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62"/>
        <v>0.59467839999999994</v>
      </c>
      <c r="R1767" s="8">
        <f t="shared" si="163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8">
        <v>1500</v>
      </c>
      <c r="E1768" s="8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2">
        <f t="shared" si="164"/>
        <v>41855.65148148148</v>
      </c>
      <c r="L1768" s="12">
        <f t="shared" si="165"/>
        <v>41876.65148148148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62"/>
        <v>0</v>
      </c>
      <c r="R1768" s="8" t="str">
        <f t="shared" si="163"/>
        <v>-</v>
      </c>
      <c r="S1768" t="str">
        <f t="shared" si="166"/>
        <v>photography</v>
      </c>
      <c r="T1768" t="str">
        <f t="shared" si="167"/>
        <v>photobooks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8">
        <v>5000</v>
      </c>
      <c r="E1769" s="8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2">
        <f t="shared" si="164"/>
        <v>41824.450046296297</v>
      </c>
      <c r="L1769" s="12">
        <f t="shared" si="165"/>
        <v>41854.450046296297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62"/>
        <v>0.4572</v>
      </c>
      <c r="R1769" s="8">
        <f t="shared" si="163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8">
        <v>5000</v>
      </c>
      <c r="E1770" s="8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2">
        <f t="shared" si="164"/>
        <v>41849.352361111109</v>
      </c>
      <c r="L1770" s="12">
        <f t="shared" si="165"/>
        <v>41909.352361111109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62"/>
        <v>3.7400000000000003E-2</v>
      </c>
      <c r="R1770" s="8">
        <f t="shared" si="163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8">
        <v>40000</v>
      </c>
      <c r="E1771" s="8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2">
        <f t="shared" si="164"/>
        <v>41987.610636574071</v>
      </c>
      <c r="L1771" s="12">
        <f t="shared" si="165"/>
        <v>42017.610636574071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62"/>
        <v>2.7025E-2</v>
      </c>
      <c r="R1771" s="8">
        <f t="shared" si="163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8">
        <v>24500</v>
      </c>
      <c r="E1772" s="8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2">
        <f t="shared" si="164"/>
        <v>41891.571689814817</v>
      </c>
      <c r="L1772" s="12">
        <f t="shared" si="165"/>
        <v>41926.571689814817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62"/>
        <v>0.56514285714285717</v>
      </c>
      <c r="R1772" s="8">
        <f t="shared" si="163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8">
        <v>4200</v>
      </c>
      <c r="E1773" s="8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2">
        <f t="shared" si="164"/>
        <v>41905.771296296291</v>
      </c>
      <c r="L1773" s="12">
        <f t="shared" si="165"/>
        <v>41935.771296296291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62"/>
        <v>0.21309523809523809</v>
      </c>
      <c r="R1773" s="8">
        <f t="shared" si="163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8">
        <v>5500</v>
      </c>
      <c r="E1774" s="8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2">
        <f t="shared" si="164"/>
        <v>41766.509675925925</v>
      </c>
      <c r="L1774" s="12">
        <f t="shared" si="165"/>
        <v>41826.509675925925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62"/>
        <v>0.156</v>
      </c>
      <c r="R1774" s="8">
        <f t="shared" si="163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8">
        <v>30000</v>
      </c>
      <c r="E1775" s="8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2">
        <f t="shared" si="164"/>
        <v>41978.552060185182</v>
      </c>
      <c r="L1775" s="12">
        <f t="shared" si="165"/>
        <v>42023.552060185182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62"/>
        <v>6.2566666666666673E-2</v>
      </c>
      <c r="R1775" s="8">
        <f t="shared" si="163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8">
        <v>2500</v>
      </c>
      <c r="E1776" s="8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2">
        <f t="shared" si="164"/>
        <v>41930.010324074072</v>
      </c>
      <c r="L1776" s="12">
        <f t="shared" si="165"/>
        <v>41972.415972222218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62"/>
        <v>0.4592</v>
      </c>
      <c r="R1776" s="8">
        <f t="shared" si="163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8">
        <v>32500</v>
      </c>
      <c r="E1777" s="8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2">
        <f t="shared" si="164"/>
        <v>41891.768055555549</v>
      </c>
      <c r="L1777" s="12">
        <f t="shared" si="165"/>
        <v>41936.768055555549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62"/>
        <v>0.65101538461538466</v>
      </c>
      <c r="R1777" s="8">
        <f t="shared" si="163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8">
        <v>5000</v>
      </c>
      <c r="E1778" s="8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2">
        <f t="shared" si="164"/>
        <v>41905.748506944445</v>
      </c>
      <c r="L1778" s="12">
        <f t="shared" si="165"/>
        <v>41941.748506944445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62"/>
        <v>6.7000000000000004E-2</v>
      </c>
      <c r="R1778" s="8">
        <f t="shared" si="163"/>
        <v>83.75</v>
      </c>
      <c r="S1778" t="str">
        <f t="shared" si="166"/>
        <v>photography</v>
      </c>
      <c r="T1778" t="str">
        <f t="shared" si="167"/>
        <v>photobooks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8">
        <v>4800</v>
      </c>
      <c r="E1779" s="8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2">
        <f t="shared" si="164"/>
        <v>42025.14876157407</v>
      </c>
      <c r="L1779" s="12">
        <f t="shared" si="165"/>
        <v>42055.14876157407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62"/>
        <v>0.135625</v>
      </c>
      <c r="R1779" s="8">
        <f t="shared" si="163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8">
        <v>50000</v>
      </c>
      <c r="E1780" s="8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2">
        <f t="shared" si="164"/>
        <v>42045.655034722215</v>
      </c>
      <c r="L1780" s="12">
        <f t="shared" si="165"/>
        <v>42090.613368055558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62"/>
        <v>1.9900000000000001E-2</v>
      </c>
      <c r="R1780" s="8">
        <f t="shared" si="163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8">
        <v>11000</v>
      </c>
      <c r="E1781" s="8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2">
        <f t="shared" si="164"/>
        <v>42585.483564814807</v>
      </c>
      <c r="L1781" s="12">
        <f t="shared" si="165"/>
        <v>42615.483564814807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62"/>
        <v>0.36236363636363639</v>
      </c>
      <c r="R1781" s="8">
        <f t="shared" si="163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8">
        <v>30000</v>
      </c>
      <c r="E1782" s="8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2">
        <f t="shared" si="164"/>
        <v>42493.392476851848</v>
      </c>
      <c r="L1782" s="12">
        <f t="shared" si="165"/>
        <v>42553.392476851848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62"/>
        <v>0.39743333333333336</v>
      </c>
      <c r="R1782" s="8">
        <f t="shared" si="163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8">
        <v>5500</v>
      </c>
      <c r="E1783" s="8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2">
        <f t="shared" si="164"/>
        <v>42597.409085648142</v>
      </c>
      <c r="L1783" s="12">
        <f t="shared" si="165"/>
        <v>42628.409085648142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62"/>
        <v>0.25763636363636366</v>
      </c>
      <c r="R1783" s="8">
        <f t="shared" si="163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8">
        <v>35000</v>
      </c>
      <c r="E1784" s="8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2">
        <f t="shared" si="164"/>
        <v>42388.366770833331</v>
      </c>
      <c r="L1784" s="12">
        <f t="shared" si="165"/>
        <v>42421.366770833331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62"/>
        <v>0.15491428571428573</v>
      </c>
      <c r="R1784" s="8">
        <f t="shared" si="163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8">
        <v>40000</v>
      </c>
      <c r="E1785" s="8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2">
        <f t="shared" si="164"/>
        <v>42115.741643518515</v>
      </c>
      <c r="L1785" s="12">
        <f t="shared" si="165"/>
        <v>42145.741643518515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62"/>
        <v>0.236925</v>
      </c>
      <c r="R1785" s="8">
        <f t="shared" si="163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8">
        <v>5000</v>
      </c>
      <c r="E1786" s="8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2">
        <f t="shared" si="164"/>
        <v>42003.447222222218</v>
      </c>
      <c r="L1786" s="12">
        <f t="shared" si="165"/>
        <v>42034.934027777774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62"/>
        <v>0.39760000000000001</v>
      </c>
      <c r="R1786" s="8">
        <f t="shared" si="163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8">
        <v>24000</v>
      </c>
      <c r="E1787" s="8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2">
        <f t="shared" si="164"/>
        <v>41896.926562499997</v>
      </c>
      <c r="L1787" s="12">
        <f t="shared" si="165"/>
        <v>41927.791666666664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62"/>
        <v>0.20220833333333332</v>
      </c>
      <c r="R1787" s="8">
        <f t="shared" si="163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8">
        <v>1900</v>
      </c>
      <c r="E1788" s="8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2">
        <f t="shared" si="164"/>
        <v>41958.342326388891</v>
      </c>
      <c r="L1788" s="12">
        <f t="shared" si="165"/>
        <v>41988.342326388891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62"/>
        <v>0.47631578947368419</v>
      </c>
      <c r="R1788" s="8">
        <f t="shared" si="163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8">
        <v>10000</v>
      </c>
      <c r="E1789" s="8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2">
        <f t="shared" si="164"/>
        <v>42068.447187499994</v>
      </c>
      <c r="L1789" s="12">
        <f t="shared" si="165"/>
        <v>42098.40552083333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62"/>
        <v>0.15329999999999999</v>
      </c>
      <c r="R1789" s="8">
        <f t="shared" si="163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8">
        <v>5500</v>
      </c>
      <c r="E1790" s="8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2">
        <f t="shared" si="164"/>
        <v>41913.740069444444</v>
      </c>
      <c r="L1790" s="12">
        <f t="shared" si="165"/>
        <v>41943.740069444444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62"/>
        <v>1.3818181818181818E-2</v>
      </c>
      <c r="R1790" s="8">
        <f t="shared" si="163"/>
        <v>19</v>
      </c>
      <c r="S1790" t="str">
        <f t="shared" si="166"/>
        <v>photography</v>
      </c>
      <c r="T1790" t="str">
        <f t="shared" si="167"/>
        <v>photobooks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8">
        <v>8000</v>
      </c>
      <c r="E1791" s="8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2">
        <f t="shared" si="164"/>
        <v>41956.041701388887</v>
      </c>
      <c r="L1791" s="12">
        <f t="shared" si="165"/>
        <v>42016.041701388887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62"/>
        <v>5.0000000000000001E-3</v>
      </c>
      <c r="R1791" s="8">
        <f t="shared" si="163"/>
        <v>10</v>
      </c>
      <c r="S1791" t="str">
        <f t="shared" si="166"/>
        <v>photography</v>
      </c>
      <c r="T1791" t="str">
        <f t="shared" si="167"/>
        <v>photobooks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8">
        <v>33000</v>
      </c>
      <c r="E1792" s="8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2">
        <f t="shared" si="164"/>
        <v>42010.466180555552</v>
      </c>
      <c r="L1792" s="12">
        <f t="shared" si="165"/>
        <v>42040.466180555552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62"/>
        <v>4.9575757575757579E-2</v>
      </c>
      <c r="R1792" s="8">
        <f t="shared" si="163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8">
        <v>3000</v>
      </c>
      <c r="E1793" s="8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2">
        <f t="shared" si="164"/>
        <v>41973.532002314816</v>
      </c>
      <c r="L1793" s="12">
        <f t="shared" si="165"/>
        <v>42033.532002314816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62"/>
        <v>3.5666666666666666E-2</v>
      </c>
      <c r="R1793" s="8">
        <f t="shared" si="163"/>
        <v>26.75</v>
      </c>
      <c r="S1793" t="str">
        <f t="shared" si="166"/>
        <v>photography</v>
      </c>
      <c r="T1793" t="str">
        <f t="shared" si="167"/>
        <v>photobooks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8">
        <v>25000</v>
      </c>
      <c r="E1794" s="8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2">
        <f t="shared" si="164"/>
        <v>42188.822708333326</v>
      </c>
      <c r="L1794" s="12">
        <f t="shared" si="165"/>
        <v>42226.082638888889</v>
      </c>
      <c r="M1794" t="b">
        <v>1</v>
      </c>
      <c r="N1794">
        <v>139</v>
      </c>
      <c r="O1794" t="b">
        <v>0</v>
      </c>
      <c r="P1794" t="s">
        <v>8285</v>
      </c>
      <c r="Q1794" s="6">
        <f t="shared" ref="Q1794:Q1857" si="168">E1794/D1794</f>
        <v>0.61124000000000001</v>
      </c>
      <c r="R1794" s="8">
        <f t="shared" ref="R1794:R1857" si="169">IF(E1794=0,"-",E1794/N1794)</f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8">
        <v>3000</v>
      </c>
      <c r="E1795" s="8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2">
        <f t="shared" ref="K1795:K1858" si="170">(J1795/86400)+25569+(-5/24)</f>
        <v>41940.683333333327</v>
      </c>
      <c r="L1795" s="12">
        <f t="shared" ref="L1795:L1858" si="171">(I1795/86400)+25569+(-5/24)</f>
        <v>41970.724999999999</v>
      </c>
      <c r="M1795" t="b">
        <v>1</v>
      </c>
      <c r="N1795">
        <v>2</v>
      </c>
      <c r="O1795" t="b">
        <v>0</v>
      </c>
      <c r="P1795" t="s">
        <v>8285</v>
      </c>
      <c r="Q1795" s="6">
        <f t="shared" si="168"/>
        <v>1.3333333333333334E-2</v>
      </c>
      <c r="R1795" s="8">
        <f t="shared" si="169"/>
        <v>20</v>
      </c>
      <c r="S1795" t="str">
        <f t="shared" ref="S1795:S1858" si="172">LEFT($P1795, SEARCH("/",$P1795,1)-1)</f>
        <v>photography</v>
      </c>
      <c r="T1795" t="str">
        <f t="shared" ref="T1795:T1858" si="173">RIGHT($P1795,LEN($P1795) - SEARCH("/", $P1795, 1))</f>
        <v>photobooks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8">
        <v>9000</v>
      </c>
      <c r="E1796" s="8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2">
        <f t="shared" si="170"/>
        <v>42011.342847222222</v>
      </c>
      <c r="L1796" s="12">
        <f t="shared" si="171"/>
        <v>42046.342847222222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68"/>
        <v>0.11077777777777778</v>
      </c>
      <c r="R1796" s="8">
        <f t="shared" si="169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8">
        <v>28000</v>
      </c>
      <c r="E1797" s="8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2">
        <f t="shared" si="170"/>
        <v>42628.080335648141</v>
      </c>
      <c r="L1797" s="12">
        <f t="shared" si="171"/>
        <v>42657.458333333336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68"/>
        <v>0.38735714285714284</v>
      </c>
      <c r="R1797" s="8">
        <f t="shared" si="169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8">
        <v>19000</v>
      </c>
      <c r="E1798" s="8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2">
        <f t="shared" si="170"/>
        <v>42515.231087962959</v>
      </c>
      <c r="L1798" s="12">
        <f t="shared" si="171"/>
        <v>42575.231087962959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68"/>
        <v>0.22052631578947368</v>
      </c>
      <c r="R1798" s="8">
        <f t="shared" si="169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8">
        <v>10000</v>
      </c>
      <c r="E1799" s="8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2">
        <f t="shared" si="170"/>
        <v>42689.360983796294</v>
      </c>
      <c r="L1799" s="12">
        <f t="shared" si="171"/>
        <v>42719.360983796294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68"/>
        <v>0.67549999999999999</v>
      </c>
      <c r="R1799" s="8">
        <f t="shared" si="169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8">
        <v>16000</v>
      </c>
      <c r="E1800" s="8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2">
        <f t="shared" si="170"/>
        <v>42344.118437499994</v>
      </c>
      <c r="L1800" s="12">
        <f t="shared" si="171"/>
        <v>42404.118437499994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68"/>
        <v>0.136375</v>
      </c>
      <c r="R1800" s="8">
        <f t="shared" si="169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8">
        <v>4000</v>
      </c>
      <c r="E1801" s="8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2">
        <f t="shared" si="170"/>
        <v>41934.634351851848</v>
      </c>
      <c r="L1801" s="12">
        <f t="shared" si="171"/>
        <v>41954.676018518519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68"/>
        <v>1.7457500000000001E-2</v>
      </c>
      <c r="R1801" s="8">
        <f t="shared" si="169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8">
        <v>46260</v>
      </c>
      <c r="E1802" s="8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2">
        <f t="shared" si="170"/>
        <v>42623.397800925923</v>
      </c>
      <c r="L1802" s="12">
        <f t="shared" si="171"/>
        <v>42653.397800925923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68"/>
        <v>0.20449632511889321</v>
      </c>
      <c r="R1802" s="8">
        <f t="shared" si="169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8">
        <v>17000</v>
      </c>
      <c r="E1803" s="8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2">
        <f t="shared" si="170"/>
        <v>42321.452175925922</v>
      </c>
      <c r="L1803" s="12">
        <f t="shared" si="171"/>
        <v>42353.298611111109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68"/>
        <v>0.13852941176470587</v>
      </c>
      <c r="R1803" s="8">
        <f t="shared" si="169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8">
        <v>3500</v>
      </c>
      <c r="E1804" s="8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2">
        <f t="shared" si="170"/>
        <v>42159.264236111114</v>
      </c>
      <c r="L1804" s="12">
        <f t="shared" si="171"/>
        <v>42182.707638888889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68"/>
        <v>0.48485714285714288</v>
      </c>
      <c r="R1804" s="8">
        <f t="shared" si="169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8">
        <v>17500</v>
      </c>
      <c r="E1805" s="8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2">
        <f t="shared" si="170"/>
        <v>42017.863217592589</v>
      </c>
      <c r="L1805" s="12">
        <f t="shared" si="171"/>
        <v>42048.863217592589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68"/>
        <v>0.308</v>
      </c>
      <c r="R1805" s="8">
        <f t="shared" si="169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8">
        <v>15500</v>
      </c>
      <c r="E1806" s="8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2">
        <f t="shared" si="170"/>
        <v>42282.469953703701</v>
      </c>
      <c r="L1806" s="12">
        <f t="shared" si="171"/>
        <v>42322.511620370373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68"/>
        <v>0.35174193548387095</v>
      </c>
      <c r="R1806" s="8">
        <f t="shared" si="169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8">
        <v>22500</v>
      </c>
      <c r="E1807" s="8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2">
        <f t="shared" si="170"/>
        <v>42247.595578703702</v>
      </c>
      <c r="L1807" s="12">
        <f t="shared" si="171"/>
        <v>42279.541666666664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68"/>
        <v>0.36404444444444445</v>
      </c>
      <c r="R1807" s="8">
        <f t="shared" si="169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8">
        <v>20000</v>
      </c>
      <c r="E1808" s="8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2">
        <f t="shared" si="170"/>
        <v>41877.429965277777</v>
      </c>
      <c r="L1808" s="12">
        <f t="shared" si="171"/>
        <v>41912.429965277777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68"/>
        <v>2.955E-2</v>
      </c>
      <c r="R1808" s="8">
        <f t="shared" si="169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8">
        <v>5000</v>
      </c>
      <c r="E1809" s="8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2">
        <f t="shared" si="170"/>
        <v>41879.860104166662</v>
      </c>
      <c r="L1809" s="12">
        <f t="shared" si="171"/>
        <v>41909.860104166662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68"/>
        <v>0.1106</v>
      </c>
      <c r="R1809" s="8">
        <f t="shared" si="169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8">
        <v>28000</v>
      </c>
      <c r="E1810" s="8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2">
        <f t="shared" si="170"/>
        <v>42742.472569444442</v>
      </c>
      <c r="L1810" s="12">
        <f t="shared" si="171"/>
        <v>42777.472569444442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68"/>
        <v>0.41407142857142859</v>
      </c>
      <c r="R1810" s="8">
        <f t="shared" si="169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8">
        <v>3500</v>
      </c>
      <c r="E1811" s="8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2">
        <f t="shared" si="170"/>
        <v>42029.699525462966</v>
      </c>
      <c r="L1811" s="12">
        <f t="shared" si="171"/>
        <v>42064.699525462966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68"/>
        <v>0.10857142857142857</v>
      </c>
      <c r="R1811" s="8">
        <f t="shared" si="169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8">
        <v>450</v>
      </c>
      <c r="E1812" s="8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2">
        <f t="shared" si="170"/>
        <v>41860.701689814814</v>
      </c>
      <c r="L1812" s="12">
        <f t="shared" si="171"/>
        <v>41872.701689814814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68"/>
        <v>3.3333333333333333E-2</v>
      </c>
      <c r="R1812" s="8">
        <f t="shared" si="169"/>
        <v>7.5</v>
      </c>
      <c r="S1812" t="str">
        <f t="shared" si="172"/>
        <v>photography</v>
      </c>
      <c r="T1812" t="str">
        <f t="shared" si="173"/>
        <v>photobooks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8">
        <v>54000</v>
      </c>
      <c r="E1813" s="8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2">
        <f t="shared" si="170"/>
        <v>41876.225347222222</v>
      </c>
      <c r="L1813" s="12">
        <f t="shared" si="171"/>
        <v>41935.958333333328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68"/>
        <v>7.407407407407407E-4</v>
      </c>
      <c r="R1813" s="8">
        <f t="shared" si="169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8">
        <v>6500</v>
      </c>
      <c r="E1814" s="8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2">
        <f t="shared" si="170"/>
        <v>42524.110370370363</v>
      </c>
      <c r="L1814" s="12">
        <f t="shared" si="171"/>
        <v>42554.110370370363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68"/>
        <v>0.13307692307692306</v>
      </c>
      <c r="R1814" s="8">
        <f t="shared" si="169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8">
        <v>8750</v>
      </c>
      <c r="E1815" s="8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2">
        <f t="shared" si="170"/>
        <v>41829.68069444444</v>
      </c>
      <c r="L1815" s="12">
        <f t="shared" si="171"/>
        <v>41859.68069444444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68"/>
        <v>0</v>
      </c>
      <c r="R1815" s="8" t="str">
        <f t="shared" si="169"/>
        <v>-</v>
      </c>
      <c r="S1815" t="str">
        <f t="shared" si="172"/>
        <v>photography</v>
      </c>
      <c r="T1815" t="str">
        <f t="shared" si="173"/>
        <v>photobooks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8">
        <v>12000</v>
      </c>
      <c r="E1816" s="8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2">
        <f t="shared" si="170"/>
        <v>42033.105740740742</v>
      </c>
      <c r="L1816" s="12">
        <f t="shared" si="171"/>
        <v>42063.105740740742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68"/>
        <v>0.49183333333333334</v>
      </c>
      <c r="R1816" s="8">
        <f t="shared" si="169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8">
        <v>3000</v>
      </c>
      <c r="E1817" s="8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2">
        <f t="shared" si="170"/>
        <v>42172.698344907403</v>
      </c>
      <c r="L1817" s="12">
        <f t="shared" si="171"/>
        <v>42186.698344907403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68"/>
        <v>0</v>
      </c>
      <c r="R1817" s="8" t="str">
        <f t="shared" si="169"/>
        <v>-</v>
      </c>
      <c r="S1817" t="str">
        <f t="shared" si="172"/>
        <v>photography</v>
      </c>
      <c r="T1817" t="str">
        <f t="shared" si="173"/>
        <v>photobooks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8">
        <v>25000</v>
      </c>
      <c r="E1818" s="8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2">
        <f t="shared" si="170"/>
        <v>42548.667858796289</v>
      </c>
      <c r="L1818" s="12">
        <f t="shared" si="171"/>
        <v>42576.583333333336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68"/>
        <v>2.036E-2</v>
      </c>
      <c r="R1818" s="8">
        <f t="shared" si="169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8">
        <v>18000</v>
      </c>
      <c r="E1819" s="8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2">
        <f t="shared" si="170"/>
        <v>42705.453784722216</v>
      </c>
      <c r="L1819" s="12">
        <f t="shared" si="171"/>
        <v>42765.082638888889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68"/>
        <v>0.52327777777777773</v>
      </c>
      <c r="R1819" s="8">
        <f t="shared" si="169"/>
        <v>94.19</v>
      </c>
      <c r="S1819" t="str">
        <f t="shared" si="172"/>
        <v>photography</v>
      </c>
      <c r="T1819" t="str">
        <f t="shared" si="173"/>
        <v>photobooks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8">
        <v>15000</v>
      </c>
      <c r="E1820" s="8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2">
        <f t="shared" si="170"/>
        <v>42067.026041666664</v>
      </c>
      <c r="L1820" s="12">
        <f t="shared" si="171"/>
        <v>42096.984374999993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68"/>
        <v>0</v>
      </c>
      <c r="R1820" s="8" t="str">
        <f t="shared" si="169"/>
        <v>-</v>
      </c>
      <c r="S1820" t="str">
        <f t="shared" si="172"/>
        <v>photography</v>
      </c>
      <c r="T1820" t="str">
        <f t="shared" si="173"/>
        <v>photobooks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8">
        <v>1200</v>
      </c>
      <c r="E1821" s="8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2">
        <f t="shared" si="170"/>
        <v>41820.543935185182</v>
      </c>
      <c r="L1821" s="12">
        <f t="shared" si="171"/>
        <v>41850.543935185182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68"/>
        <v>2.0833333333333332E-2</v>
      </c>
      <c r="R1821" s="8">
        <f t="shared" si="169"/>
        <v>6.25</v>
      </c>
      <c r="S1821" t="str">
        <f t="shared" si="172"/>
        <v>photography</v>
      </c>
      <c r="T1821" t="str">
        <f t="shared" si="173"/>
        <v>photobooks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8">
        <v>26000</v>
      </c>
      <c r="E1822" s="8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2">
        <f t="shared" si="170"/>
        <v>42064.876041666663</v>
      </c>
      <c r="L1822" s="12">
        <f t="shared" si="171"/>
        <v>42094.834374999999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68"/>
        <v>6.565384615384616E-2</v>
      </c>
      <c r="R1822" s="8">
        <f t="shared" si="169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8">
        <v>2500</v>
      </c>
      <c r="E1823" s="8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2">
        <f t="shared" si="170"/>
        <v>40926.110729166663</v>
      </c>
      <c r="L1823" s="12">
        <f t="shared" si="171"/>
        <v>40971.110729166663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68"/>
        <v>1.3489</v>
      </c>
      <c r="R1823" s="8">
        <f t="shared" si="169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8">
        <v>300</v>
      </c>
      <c r="E1824" s="8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2">
        <f t="shared" si="170"/>
        <v>41634.588680555556</v>
      </c>
      <c r="L1824" s="12">
        <f t="shared" si="171"/>
        <v>41670.584027777775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68"/>
        <v>1</v>
      </c>
      <c r="R1824" s="8">
        <f t="shared" si="169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8">
        <v>700</v>
      </c>
      <c r="E1825" s="8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2">
        <f t="shared" si="170"/>
        <v>41176.47657407407</v>
      </c>
      <c r="L1825" s="12">
        <f t="shared" si="171"/>
        <v>41206.47657407407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68"/>
        <v>1.1585714285714286</v>
      </c>
      <c r="R1825" s="8">
        <f t="shared" si="169"/>
        <v>24.575757575757574</v>
      </c>
      <c r="S1825" t="str">
        <f t="shared" si="172"/>
        <v>music</v>
      </c>
      <c r="T1825" t="str">
        <f t="shared" si="173"/>
        <v>rock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8">
        <v>3000</v>
      </c>
      <c r="E1826" s="8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2">
        <f t="shared" si="170"/>
        <v>41626.707951388882</v>
      </c>
      <c r="L1826" s="12">
        <f t="shared" si="171"/>
        <v>41646.880555555552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68"/>
        <v>1.0006666666666666</v>
      </c>
      <c r="R1826" s="8">
        <f t="shared" si="169"/>
        <v>75.05</v>
      </c>
      <c r="S1826" t="str">
        <f t="shared" si="172"/>
        <v>music</v>
      </c>
      <c r="T1826" t="str">
        <f t="shared" si="173"/>
        <v>rock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8">
        <v>2000</v>
      </c>
      <c r="E1827" s="8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2">
        <f t="shared" si="170"/>
        <v>41443.626192129625</v>
      </c>
      <c r="L1827" s="12">
        <f t="shared" si="171"/>
        <v>41466.626192129625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68"/>
        <v>1.0505</v>
      </c>
      <c r="R1827" s="8">
        <f t="shared" si="169"/>
        <v>42.02</v>
      </c>
      <c r="S1827" t="str">
        <f t="shared" si="172"/>
        <v>music</v>
      </c>
      <c r="T1827" t="str">
        <f t="shared" si="173"/>
        <v>rock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8">
        <v>2000</v>
      </c>
      <c r="E1828" s="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2">
        <f t="shared" si="170"/>
        <v>41657.715474537035</v>
      </c>
      <c r="L1828" s="12">
        <f t="shared" si="171"/>
        <v>41687.715474537035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68"/>
        <v>1.01</v>
      </c>
      <c r="R1828" s="8">
        <f t="shared" si="169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8">
        <v>8000</v>
      </c>
      <c r="E1829" s="8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2">
        <f t="shared" si="170"/>
        <v>40555.117604166662</v>
      </c>
      <c r="L1829" s="12">
        <f t="shared" si="171"/>
        <v>40605.117604166662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68"/>
        <v>1.0066250000000001</v>
      </c>
      <c r="R1829" s="8">
        <f t="shared" si="169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8">
        <v>20000</v>
      </c>
      <c r="E1830" s="8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2">
        <f t="shared" si="170"/>
        <v>41736.691319444442</v>
      </c>
      <c r="L1830" s="12">
        <f t="shared" si="171"/>
        <v>41768.708333333328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68"/>
        <v>1.0016</v>
      </c>
      <c r="R1830" s="8">
        <f t="shared" si="169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8">
        <v>1500</v>
      </c>
      <c r="E1831" s="8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2">
        <f t="shared" si="170"/>
        <v>40515.879293981481</v>
      </c>
      <c r="L1831" s="12">
        <f t="shared" si="171"/>
        <v>40564.708333333328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68"/>
        <v>1.6668333333333334</v>
      </c>
      <c r="R1831" s="8">
        <f t="shared" si="169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8">
        <v>15000</v>
      </c>
      <c r="E1832" s="8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2">
        <f t="shared" si="170"/>
        <v>41664.475775462961</v>
      </c>
      <c r="L1832" s="12">
        <f t="shared" si="171"/>
        <v>41694.475775462961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68"/>
        <v>1.0153333333333334</v>
      </c>
      <c r="R1832" s="8">
        <f t="shared" si="169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8">
        <v>1000</v>
      </c>
      <c r="E1833" s="8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2">
        <f t="shared" si="170"/>
        <v>41026.787766203699</v>
      </c>
      <c r="L1833" s="12">
        <f t="shared" si="171"/>
        <v>41041.787766203699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68"/>
        <v>1.03</v>
      </c>
      <c r="R1833" s="8">
        <f t="shared" si="169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8">
        <v>350</v>
      </c>
      <c r="E1834" s="8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2">
        <f t="shared" si="170"/>
        <v>40576.331331018519</v>
      </c>
      <c r="L1834" s="12">
        <f t="shared" si="171"/>
        <v>40606.331331018519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68"/>
        <v>1.4285714285714286</v>
      </c>
      <c r="R1834" s="8">
        <f t="shared" si="169"/>
        <v>25</v>
      </c>
      <c r="S1834" t="str">
        <f t="shared" si="172"/>
        <v>music</v>
      </c>
      <c r="T1834" t="str">
        <f t="shared" si="173"/>
        <v>rock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8">
        <v>400</v>
      </c>
      <c r="E1835" s="8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2">
        <f t="shared" si="170"/>
        <v>41302.835682870369</v>
      </c>
      <c r="L1835" s="12">
        <f t="shared" si="171"/>
        <v>41335.124305555553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68"/>
        <v>2.625</v>
      </c>
      <c r="R1835" s="8">
        <f t="shared" si="169"/>
        <v>42</v>
      </c>
      <c r="S1835" t="str">
        <f t="shared" si="172"/>
        <v>music</v>
      </c>
      <c r="T1835" t="str">
        <f t="shared" si="173"/>
        <v>rock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8">
        <v>10000</v>
      </c>
      <c r="E1836" s="8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2">
        <f t="shared" si="170"/>
        <v>41988.755729166667</v>
      </c>
      <c r="L1836" s="12">
        <f t="shared" si="171"/>
        <v>42028.755729166667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68"/>
        <v>1.1805000000000001</v>
      </c>
      <c r="R1836" s="8">
        <f t="shared" si="169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8">
        <v>500</v>
      </c>
      <c r="E1837" s="8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2">
        <f t="shared" si="170"/>
        <v>42430.49387731481</v>
      </c>
      <c r="L1837" s="12">
        <f t="shared" si="171"/>
        <v>42460.452210648145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68"/>
        <v>1.04</v>
      </c>
      <c r="R1837" s="8">
        <f t="shared" si="169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8">
        <v>5000</v>
      </c>
      <c r="E1838" s="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2">
        <f t="shared" si="170"/>
        <v>41305.601030092592</v>
      </c>
      <c r="L1838" s="12">
        <f t="shared" si="171"/>
        <v>41322.601030092592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68"/>
        <v>2.0034000000000001</v>
      </c>
      <c r="R1838" s="8">
        <f t="shared" si="169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8">
        <v>600</v>
      </c>
      <c r="E1839" s="8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2">
        <f t="shared" si="170"/>
        <v>40925.839525462965</v>
      </c>
      <c r="L1839" s="12">
        <f t="shared" si="171"/>
        <v>40985.797858796293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68"/>
        <v>3.0683333333333334</v>
      </c>
      <c r="R1839" s="8">
        <f t="shared" si="169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8">
        <v>1000</v>
      </c>
      <c r="E1840" s="8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2">
        <f t="shared" si="170"/>
        <v>40788.578206018516</v>
      </c>
      <c r="L1840" s="12">
        <f t="shared" si="171"/>
        <v>40816.916666666664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68"/>
        <v>1.00149</v>
      </c>
      <c r="R1840" s="8">
        <f t="shared" si="169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8">
        <v>1000</v>
      </c>
      <c r="E1841" s="8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2">
        <f t="shared" si="170"/>
        <v>42614.513680555552</v>
      </c>
      <c r="L1841" s="12">
        <f t="shared" si="171"/>
        <v>42644.513680555552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68"/>
        <v>2.0529999999999999</v>
      </c>
      <c r="R1841" s="8">
        <f t="shared" si="169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8">
        <v>900</v>
      </c>
      <c r="E1842" s="8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2">
        <f t="shared" si="170"/>
        <v>41381.88784722222</v>
      </c>
      <c r="L1842" s="12">
        <f t="shared" si="171"/>
        <v>41400.999305555553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68"/>
        <v>1.0888888888888888</v>
      </c>
      <c r="R1842" s="8">
        <f t="shared" si="169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8">
        <v>2000</v>
      </c>
      <c r="E1843" s="8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2">
        <f t="shared" si="170"/>
        <v>41745.637094907404</v>
      </c>
      <c r="L1843" s="12">
        <f t="shared" si="171"/>
        <v>41778.999305555553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68"/>
        <v>1.0175000000000001</v>
      </c>
      <c r="R1843" s="8">
        <f t="shared" si="169"/>
        <v>50.875</v>
      </c>
      <c r="S1843" t="str">
        <f t="shared" si="172"/>
        <v>music</v>
      </c>
      <c r="T1843" t="str">
        <f t="shared" si="173"/>
        <v>rock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8">
        <v>2000</v>
      </c>
      <c r="E1844" s="8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2">
        <f t="shared" si="170"/>
        <v>42031.423391203702</v>
      </c>
      <c r="L1844" s="12">
        <f t="shared" si="171"/>
        <v>42065.040972222218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68"/>
        <v>1.2524999999999999</v>
      </c>
      <c r="R1844" s="8">
        <f t="shared" si="169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8">
        <v>10000</v>
      </c>
      <c r="E1845" s="8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2">
        <f t="shared" si="170"/>
        <v>40564.786504629628</v>
      </c>
      <c r="L1845" s="12">
        <f t="shared" si="171"/>
        <v>40594.786504629628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68"/>
        <v>1.2400610000000001</v>
      </c>
      <c r="R1845" s="8">
        <f t="shared" si="169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8">
        <v>1500</v>
      </c>
      <c r="E1846" s="8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2">
        <f t="shared" si="170"/>
        <v>40666.765208333331</v>
      </c>
      <c r="L1846" s="12">
        <f t="shared" si="171"/>
        <v>40704.916666666664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68"/>
        <v>1.014</v>
      </c>
      <c r="R1846" s="8">
        <f t="shared" si="169"/>
        <v>76.05</v>
      </c>
      <c r="S1846" t="str">
        <f t="shared" si="172"/>
        <v>music</v>
      </c>
      <c r="T1846" t="str">
        <f t="shared" si="173"/>
        <v>rock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8">
        <v>1000</v>
      </c>
      <c r="E1847" s="8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2">
        <f t="shared" si="170"/>
        <v>42523.124976851854</v>
      </c>
      <c r="L1847" s="12">
        <f t="shared" si="171"/>
        <v>42537.996527777774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68"/>
        <v>1</v>
      </c>
      <c r="R1847" s="8">
        <f t="shared" si="169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8">
        <v>15000</v>
      </c>
      <c r="E1848" s="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2">
        <f t="shared" si="170"/>
        <v>41228.441863425927</v>
      </c>
      <c r="L1848" s="12">
        <f t="shared" si="171"/>
        <v>41258.441863425927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68"/>
        <v>1.3792666666666666</v>
      </c>
      <c r="R1848" s="8">
        <f t="shared" si="169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8">
        <v>2500</v>
      </c>
      <c r="E1849" s="8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2">
        <f t="shared" si="170"/>
        <v>42094.028148148143</v>
      </c>
      <c r="L1849" s="12">
        <f t="shared" si="171"/>
        <v>42115.028148148143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68"/>
        <v>1.2088000000000001</v>
      </c>
      <c r="R1849" s="8">
        <f t="shared" si="169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8">
        <v>3000</v>
      </c>
      <c r="E1850" s="8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2">
        <f t="shared" si="170"/>
        <v>40691.579722222217</v>
      </c>
      <c r="L1850" s="12">
        <f t="shared" si="171"/>
        <v>40755.082638888889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68"/>
        <v>1.0736666666666668</v>
      </c>
      <c r="R1850" s="8">
        <f t="shared" si="169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8">
        <v>300</v>
      </c>
      <c r="E1851" s="8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2">
        <f t="shared" si="170"/>
        <v>41169.637256944443</v>
      </c>
      <c r="L1851" s="12">
        <f t="shared" si="171"/>
        <v>41199.637256944443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68"/>
        <v>1.0033333333333334</v>
      </c>
      <c r="R1851" s="8">
        <f t="shared" si="169"/>
        <v>37.625</v>
      </c>
      <c r="S1851" t="str">
        <f t="shared" si="172"/>
        <v>music</v>
      </c>
      <c r="T1851" t="str">
        <f t="shared" si="173"/>
        <v>rock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8">
        <v>9000</v>
      </c>
      <c r="E1852" s="8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2">
        <f t="shared" si="170"/>
        <v>41800.751157407409</v>
      </c>
      <c r="L1852" s="12">
        <f t="shared" si="171"/>
        <v>41830.751157407409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68"/>
        <v>1.0152222222222222</v>
      </c>
      <c r="R1852" s="8">
        <f t="shared" si="169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8">
        <v>1300</v>
      </c>
      <c r="E1853" s="8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2">
        <f t="shared" si="170"/>
        <v>41827.69835648148</v>
      </c>
      <c r="L1853" s="12">
        <f t="shared" si="171"/>
        <v>41847.833333333328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68"/>
        <v>1.0007692307692309</v>
      </c>
      <c r="R1853" s="8">
        <f t="shared" si="169"/>
        <v>50.03846153846154</v>
      </c>
      <c r="S1853" t="str">
        <f t="shared" si="172"/>
        <v>music</v>
      </c>
      <c r="T1853" t="str">
        <f t="shared" si="173"/>
        <v>rock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8">
        <v>15000</v>
      </c>
      <c r="E1854" s="8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2">
        <f t="shared" si="170"/>
        <v>42081.563101851854</v>
      </c>
      <c r="L1854" s="12">
        <f t="shared" si="171"/>
        <v>42118.791666666664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68"/>
        <v>1.1696666666666666</v>
      </c>
      <c r="R1854" s="8">
        <f t="shared" si="169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8">
        <v>800</v>
      </c>
      <c r="E1855" s="8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2">
        <f t="shared" si="170"/>
        <v>41176.852048611108</v>
      </c>
      <c r="L1855" s="12">
        <f t="shared" si="171"/>
        <v>41226.893715277773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68"/>
        <v>1.01875</v>
      </c>
      <c r="R1855" s="8">
        <f t="shared" si="169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8">
        <v>15000</v>
      </c>
      <c r="E1856" s="8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2">
        <f t="shared" si="170"/>
        <v>41387.812928240739</v>
      </c>
      <c r="L1856" s="12">
        <f t="shared" si="171"/>
        <v>41417.812928240739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68"/>
        <v>1.0212366666666666</v>
      </c>
      <c r="R1856" s="8">
        <f t="shared" si="169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8">
        <v>8750</v>
      </c>
      <c r="E1857" s="8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2">
        <f t="shared" si="170"/>
        <v>41600.330324074072</v>
      </c>
      <c r="L1857" s="12">
        <f t="shared" si="171"/>
        <v>41645.330324074072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68"/>
        <v>1.5405897142857143</v>
      </c>
      <c r="R1857" s="8">
        <f t="shared" si="169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8">
        <v>2000</v>
      </c>
      <c r="E1858" s="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2">
        <f t="shared" si="170"/>
        <v>41817.64666666666</v>
      </c>
      <c r="L1858" s="12">
        <f t="shared" si="171"/>
        <v>41838.64666666666</v>
      </c>
      <c r="M1858" t="b">
        <v>0</v>
      </c>
      <c r="N1858">
        <v>38</v>
      </c>
      <c r="O1858" t="b">
        <v>1</v>
      </c>
      <c r="P1858" t="s">
        <v>8276</v>
      </c>
      <c r="Q1858" s="6">
        <f t="shared" ref="Q1858:Q1921" si="174">E1858/D1858</f>
        <v>1.0125</v>
      </c>
      <c r="R1858" s="8">
        <f t="shared" ref="R1858:R1921" si="175">IF(E1858=0,"-",E1858/N1858)</f>
        <v>53.289473684210527</v>
      </c>
      <c r="S1858" t="str">
        <f t="shared" si="172"/>
        <v>music</v>
      </c>
      <c r="T1858" t="str">
        <f t="shared" si="173"/>
        <v>rock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8">
        <v>3000</v>
      </c>
      <c r="E1859" s="8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2">
        <f t="shared" ref="K1859:K1922" si="176">(J1859/86400)+25569+(-5/24)</f>
        <v>41864.560335648144</v>
      </c>
      <c r="L1859" s="12">
        <f t="shared" ref="L1859:L1922" si="177">(I1859/86400)+25569+(-5/24)</f>
        <v>41894.560335648144</v>
      </c>
      <c r="M1859" t="b">
        <v>0</v>
      </c>
      <c r="N1859">
        <v>22</v>
      </c>
      <c r="O1859" t="b">
        <v>1</v>
      </c>
      <c r="P1859" t="s">
        <v>8276</v>
      </c>
      <c r="Q1859" s="6">
        <f t="shared" si="174"/>
        <v>1</v>
      </c>
      <c r="R1859" s="8">
        <f t="shared" si="175"/>
        <v>136.36363636363637</v>
      </c>
      <c r="S1859" t="str">
        <f t="shared" ref="S1859:S1922" si="178">LEFT($P1859, SEARCH("/",$P1859,1)-1)</f>
        <v>music</v>
      </c>
      <c r="T1859" t="str">
        <f t="shared" ref="T1859:T1922" si="179">RIGHT($P1859,LEN($P1859) - SEARCH("/", $P1859, 1))</f>
        <v>rock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8">
        <v>5555.55</v>
      </c>
      <c r="E1860" s="8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2">
        <f t="shared" si="176"/>
        <v>40832.9921412037</v>
      </c>
      <c r="L1860" s="12">
        <f t="shared" si="177"/>
        <v>40893.033807870372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174"/>
        <v>1.0874800874800874</v>
      </c>
      <c r="R1860" s="8">
        <f t="shared" si="175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8">
        <v>3000</v>
      </c>
      <c r="E1861" s="8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2">
        <f t="shared" si="176"/>
        <v>40778.561678240738</v>
      </c>
      <c r="L1861" s="12">
        <f t="shared" si="177"/>
        <v>40808.561678240738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174"/>
        <v>1.3183333333333334</v>
      </c>
      <c r="R1861" s="8">
        <f t="shared" si="175"/>
        <v>70.625</v>
      </c>
      <c r="S1861" t="str">
        <f t="shared" si="178"/>
        <v>music</v>
      </c>
      <c r="T1861" t="str">
        <f t="shared" si="179"/>
        <v>rock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8">
        <v>750</v>
      </c>
      <c r="E1862" s="8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2">
        <f t="shared" si="176"/>
        <v>41655.500972222224</v>
      </c>
      <c r="L1862" s="12">
        <f t="shared" si="177"/>
        <v>41676.500972222224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174"/>
        <v>1.3346666666666667</v>
      </c>
      <c r="R1862" s="8">
        <f t="shared" si="175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8">
        <v>250000</v>
      </c>
      <c r="E1863" s="8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2">
        <f t="shared" si="176"/>
        <v>42000.091909722221</v>
      </c>
      <c r="L1863" s="12">
        <f t="shared" si="177"/>
        <v>42030.091909722221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174"/>
        <v>0</v>
      </c>
      <c r="R1863" s="8" t="str">
        <f t="shared" si="175"/>
        <v>-</v>
      </c>
      <c r="S1863" t="str">
        <f t="shared" si="178"/>
        <v>games</v>
      </c>
      <c r="T1863" t="str">
        <f t="shared" si="179"/>
        <v>mobile games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8">
        <v>18000</v>
      </c>
      <c r="E1864" s="8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2">
        <f t="shared" si="176"/>
        <v>42755.284421296295</v>
      </c>
      <c r="L1864" s="12">
        <f t="shared" si="177"/>
        <v>42802.104166666664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174"/>
        <v>8.0833333333333326E-2</v>
      </c>
      <c r="R1864" s="8">
        <f t="shared" si="175"/>
        <v>90.9375</v>
      </c>
      <c r="S1864" t="str">
        <f t="shared" si="178"/>
        <v>games</v>
      </c>
      <c r="T1864" t="str">
        <f t="shared" si="179"/>
        <v>mobile games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8">
        <v>2500</v>
      </c>
      <c r="E1865" s="8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2">
        <f t="shared" si="176"/>
        <v>41772.588946759257</v>
      </c>
      <c r="L1865" s="12">
        <f t="shared" si="177"/>
        <v>41802.588946759257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174"/>
        <v>4.0000000000000001E-3</v>
      </c>
      <c r="R1865" s="8">
        <f t="shared" si="175"/>
        <v>5</v>
      </c>
      <c r="S1865" t="str">
        <f t="shared" si="178"/>
        <v>games</v>
      </c>
      <c r="T1865" t="str">
        <f t="shared" si="179"/>
        <v>mobile games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8">
        <v>6500</v>
      </c>
      <c r="E1866" s="8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2">
        <f t="shared" si="176"/>
        <v>41733.508101851847</v>
      </c>
      <c r="L1866" s="12">
        <f t="shared" si="177"/>
        <v>41763.508101851847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174"/>
        <v>0.42892307692307691</v>
      </c>
      <c r="R1866" s="8">
        <f t="shared" si="175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8">
        <v>110000</v>
      </c>
      <c r="E1867" s="8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2">
        <f t="shared" si="176"/>
        <v>42645.159108796295</v>
      </c>
      <c r="L1867" s="12">
        <f t="shared" si="177"/>
        <v>42680.200775462959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174"/>
        <v>3.6363636363636364E-5</v>
      </c>
      <c r="R1867" s="8">
        <f t="shared" si="175"/>
        <v>2</v>
      </c>
      <c r="S1867" t="str">
        <f t="shared" si="178"/>
        <v>games</v>
      </c>
      <c r="T1867" t="str">
        <f t="shared" si="179"/>
        <v>mobile games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8">
        <v>25000</v>
      </c>
      <c r="E1868" s="8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2">
        <f t="shared" si="176"/>
        <v>42742.038159722222</v>
      </c>
      <c r="L1868" s="12">
        <f t="shared" si="177"/>
        <v>42794.958333333336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174"/>
        <v>5.0000000000000001E-3</v>
      </c>
      <c r="R1868" s="8">
        <f t="shared" si="175"/>
        <v>62.5</v>
      </c>
      <c r="S1868" t="str">
        <f t="shared" si="178"/>
        <v>games</v>
      </c>
      <c r="T1868" t="str">
        <f t="shared" si="179"/>
        <v>mobile games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8">
        <v>20000</v>
      </c>
      <c r="E1869" s="8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2">
        <f t="shared" si="176"/>
        <v>42649.716574074067</v>
      </c>
      <c r="L1869" s="12">
        <f t="shared" si="177"/>
        <v>42679.716574074067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174"/>
        <v>5.0000000000000001E-4</v>
      </c>
      <c r="R1869" s="8">
        <f t="shared" si="175"/>
        <v>10</v>
      </c>
      <c r="S1869" t="str">
        <f t="shared" si="178"/>
        <v>games</v>
      </c>
      <c r="T1869" t="str">
        <f t="shared" si="179"/>
        <v>mobile games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8">
        <v>25000</v>
      </c>
      <c r="E1870" s="8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2">
        <f t="shared" si="176"/>
        <v>42328.570891203701</v>
      </c>
      <c r="L1870" s="12">
        <f t="shared" si="177"/>
        <v>42353.124305555553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174"/>
        <v>4.8680000000000001E-2</v>
      </c>
      <c r="R1870" s="8">
        <f t="shared" si="175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8">
        <v>10000</v>
      </c>
      <c r="E1871" s="8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2">
        <f t="shared" si="176"/>
        <v>42708.794548611106</v>
      </c>
      <c r="L1871" s="12">
        <f t="shared" si="177"/>
        <v>42738.794548611106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174"/>
        <v>0</v>
      </c>
      <c r="R1871" s="8" t="str">
        <f t="shared" si="175"/>
        <v>-</v>
      </c>
      <c r="S1871" t="str">
        <f t="shared" si="178"/>
        <v>games</v>
      </c>
      <c r="T1871" t="str">
        <f t="shared" si="179"/>
        <v>mobile games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8">
        <v>3500</v>
      </c>
      <c r="E1872" s="8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2">
        <f t="shared" si="176"/>
        <v>42371.14739583333</v>
      </c>
      <c r="L1872" s="12">
        <f t="shared" si="177"/>
        <v>42399.970138888886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174"/>
        <v>0.10314285714285715</v>
      </c>
      <c r="R1872" s="8">
        <f t="shared" si="175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8">
        <v>6500</v>
      </c>
      <c r="E1873" s="8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2">
        <f t="shared" si="176"/>
        <v>41923.575243055551</v>
      </c>
      <c r="L1873" s="12">
        <f t="shared" si="177"/>
        <v>41963.616909722223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174"/>
        <v>0.7178461538461538</v>
      </c>
      <c r="R1873" s="8">
        <f t="shared" si="175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8">
        <v>20000</v>
      </c>
      <c r="E1874" s="8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2">
        <f t="shared" si="176"/>
        <v>42154.921319444438</v>
      </c>
      <c r="L1874" s="12">
        <f t="shared" si="177"/>
        <v>42184.921319444438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174"/>
        <v>1.06E-2</v>
      </c>
      <c r="R1874" s="8">
        <f t="shared" si="175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8">
        <v>8000</v>
      </c>
      <c r="E1875" s="8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2">
        <f t="shared" si="176"/>
        <v>42164.407523148147</v>
      </c>
      <c r="L1875" s="12">
        <f t="shared" si="177"/>
        <v>42193.489583333336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174"/>
        <v>4.4999999999999997E-3</v>
      </c>
      <c r="R1875" s="8">
        <f t="shared" si="175"/>
        <v>18</v>
      </c>
      <c r="S1875" t="str">
        <f t="shared" si="178"/>
        <v>games</v>
      </c>
      <c r="T1875" t="str">
        <f t="shared" si="179"/>
        <v>mobile games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8">
        <v>160000</v>
      </c>
      <c r="E1876" s="8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2">
        <f t="shared" si="176"/>
        <v>42529.760798611103</v>
      </c>
      <c r="L1876" s="12">
        <f t="shared" si="177"/>
        <v>42549.760798611103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174"/>
        <v>1.6249999999999999E-4</v>
      </c>
      <c r="R1876" s="8">
        <f t="shared" si="175"/>
        <v>13</v>
      </c>
      <c r="S1876" t="str">
        <f t="shared" si="178"/>
        <v>games</v>
      </c>
      <c r="T1876" t="str">
        <f t="shared" si="179"/>
        <v>mobile games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8">
        <v>10000</v>
      </c>
      <c r="E1877" s="8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2">
        <f t="shared" si="176"/>
        <v>42528.691064814811</v>
      </c>
      <c r="L1877" s="12">
        <f t="shared" si="177"/>
        <v>42588.691064814811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174"/>
        <v>5.1000000000000004E-3</v>
      </c>
      <c r="R1877" s="8">
        <f t="shared" si="175"/>
        <v>17</v>
      </c>
      <c r="S1877" t="str">
        <f t="shared" si="178"/>
        <v>games</v>
      </c>
      <c r="T1877" t="str">
        <f t="shared" si="179"/>
        <v>mobile games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8">
        <v>280</v>
      </c>
      <c r="E1878" s="8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2">
        <f t="shared" si="176"/>
        <v>41776.07644675926</v>
      </c>
      <c r="L1878" s="12">
        <f t="shared" si="177"/>
        <v>41806.07644675926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174"/>
        <v>0</v>
      </c>
      <c r="R1878" s="8" t="str">
        <f t="shared" si="175"/>
        <v>-</v>
      </c>
      <c r="S1878" t="str">
        <f t="shared" si="178"/>
        <v>games</v>
      </c>
      <c r="T1878" t="str">
        <f t="shared" si="179"/>
        <v>mobile games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8">
        <v>60</v>
      </c>
      <c r="E1879" s="8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2">
        <f t="shared" si="176"/>
        <v>42034.820891203701</v>
      </c>
      <c r="L1879" s="12">
        <f t="shared" si="177"/>
        <v>42063.820891203701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174"/>
        <v>0</v>
      </c>
      <c r="R1879" s="8" t="str">
        <f t="shared" si="175"/>
        <v>-</v>
      </c>
      <c r="S1879" t="str">
        <f t="shared" si="178"/>
        <v>games</v>
      </c>
      <c r="T1879" t="str">
        <f t="shared" si="179"/>
        <v>mobile games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8">
        <v>8000</v>
      </c>
      <c r="E1880" s="8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2">
        <f t="shared" si="176"/>
        <v>41772.800405092588</v>
      </c>
      <c r="L1880" s="12">
        <f t="shared" si="177"/>
        <v>41802.800405092588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174"/>
        <v>0</v>
      </c>
      <c r="R1880" s="8" t="str">
        <f t="shared" si="175"/>
        <v>-</v>
      </c>
      <c r="S1880" t="str">
        <f t="shared" si="178"/>
        <v>games</v>
      </c>
      <c r="T1880" t="str">
        <f t="shared" si="179"/>
        <v>mobile games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8">
        <v>5000</v>
      </c>
      <c r="E1881" s="8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2">
        <f t="shared" si="176"/>
        <v>42413.441307870373</v>
      </c>
      <c r="L1881" s="12">
        <f t="shared" si="177"/>
        <v>42443.399641203701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174"/>
        <v>1.1999999999999999E-3</v>
      </c>
      <c r="R1881" s="8">
        <f t="shared" si="175"/>
        <v>3</v>
      </c>
      <c r="S1881" t="str">
        <f t="shared" si="178"/>
        <v>games</v>
      </c>
      <c r="T1881" t="str">
        <f t="shared" si="179"/>
        <v>mobile games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8">
        <v>5000</v>
      </c>
      <c r="E1882" s="8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2">
        <f t="shared" si="176"/>
        <v>42430.358564814807</v>
      </c>
      <c r="L1882" s="12">
        <f t="shared" si="177"/>
        <v>42459.31689814815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174"/>
        <v>0.20080000000000001</v>
      </c>
      <c r="R1882" s="8">
        <f t="shared" si="175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8">
        <v>2000</v>
      </c>
      <c r="E1883" s="8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2">
        <f t="shared" si="176"/>
        <v>42042.944317129623</v>
      </c>
      <c r="L1883" s="12">
        <f t="shared" si="177"/>
        <v>42072.902650462966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174"/>
        <v>1.726845</v>
      </c>
      <c r="R1883" s="8">
        <f t="shared" si="175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8">
        <v>3350</v>
      </c>
      <c r="E1884" s="8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2">
        <f t="shared" si="176"/>
        <v>41067.740879629629</v>
      </c>
      <c r="L1884" s="12">
        <f t="shared" si="177"/>
        <v>41100.783333333333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174"/>
        <v>1.008955223880597</v>
      </c>
      <c r="R1884" s="8">
        <f t="shared" si="175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8">
        <v>999</v>
      </c>
      <c r="E1885" s="8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2">
        <f t="shared" si="176"/>
        <v>40977.739675925921</v>
      </c>
      <c r="L1885" s="12">
        <f t="shared" si="177"/>
        <v>41007.698009259257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174"/>
        <v>1.0480480480480481</v>
      </c>
      <c r="R1885" s="8">
        <f t="shared" si="175"/>
        <v>32.71875</v>
      </c>
      <c r="S1885" t="str">
        <f t="shared" si="178"/>
        <v>music</v>
      </c>
      <c r="T1885" t="str">
        <f t="shared" si="179"/>
        <v>indie rock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8">
        <v>1000</v>
      </c>
      <c r="E1886" s="8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2">
        <f t="shared" si="176"/>
        <v>41204.989988425921</v>
      </c>
      <c r="L1886" s="12">
        <f t="shared" si="177"/>
        <v>41240.291666666664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174"/>
        <v>1.351</v>
      </c>
      <c r="R1886" s="8">
        <f t="shared" si="175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8">
        <v>4575</v>
      </c>
      <c r="E1887" s="8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2">
        <f t="shared" si="176"/>
        <v>41098.885532407403</v>
      </c>
      <c r="L1887" s="12">
        <f t="shared" si="177"/>
        <v>41131.708333333328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174"/>
        <v>1.1632786885245903</v>
      </c>
      <c r="R1887" s="8">
        <f t="shared" si="175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8">
        <v>1200</v>
      </c>
      <c r="E1888" s="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2">
        <f t="shared" si="176"/>
        <v>41925.69835648148</v>
      </c>
      <c r="L1888" s="12">
        <f t="shared" si="177"/>
        <v>41955.740023148144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174"/>
        <v>1.0208333333333333</v>
      </c>
      <c r="R1888" s="8">
        <f t="shared" si="175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8">
        <v>3000</v>
      </c>
      <c r="E1889" s="8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2">
        <f t="shared" si="176"/>
        <v>42323.591805555552</v>
      </c>
      <c r="L1889" s="12">
        <f t="shared" si="177"/>
        <v>42341.687499999993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174"/>
        <v>1.1116666666666666</v>
      </c>
      <c r="R1889" s="8">
        <f t="shared" si="175"/>
        <v>416.875</v>
      </c>
      <c r="S1889" t="str">
        <f t="shared" si="178"/>
        <v>music</v>
      </c>
      <c r="T1889" t="str">
        <f t="shared" si="179"/>
        <v>indie rock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8">
        <v>2500</v>
      </c>
      <c r="E1890" s="8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2">
        <f t="shared" si="176"/>
        <v>40299.03162037037</v>
      </c>
      <c r="L1890" s="12">
        <f t="shared" si="177"/>
        <v>40329.999305555553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174"/>
        <v>1.6608000000000001</v>
      </c>
      <c r="R1890" s="8">
        <f t="shared" si="175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8">
        <v>2000</v>
      </c>
      <c r="E1891" s="8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2">
        <f t="shared" si="176"/>
        <v>41299.585023148145</v>
      </c>
      <c r="L1891" s="12">
        <f t="shared" si="177"/>
        <v>41344.543356481481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174"/>
        <v>1.0660000000000001</v>
      </c>
      <c r="R1891" s="8">
        <f t="shared" si="175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8">
        <v>12000</v>
      </c>
      <c r="E1892" s="8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2">
        <f t="shared" si="176"/>
        <v>41228.577870370369</v>
      </c>
      <c r="L1892" s="12">
        <f t="shared" si="177"/>
        <v>41258.577870370369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174"/>
        <v>1.4458441666666668</v>
      </c>
      <c r="R1892" s="8">
        <f t="shared" si="175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8">
        <v>10000</v>
      </c>
      <c r="E1893" s="8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2">
        <f t="shared" si="176"/>
        <v>40335.589745370366</v>
      </c>
      <c r="L1893" s="12">
        <f t="shared" si="177"/>
        <v>40381.041666666664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174"/>
        <v>1.0555000000000001</v>
      </c>
      <c r="R1893" s="8">
        <f t="shared" si="175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8">
        <v>500</v>
      </c>
      <c r="E1894" s="8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2">
        <f t="shared" si="176"/>
        <v>40671.429178240738</v>
      </c>
      <c r="L1894" s="12">
        <f t="shared" si="177"/>
        <v>40701.429178240738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174"/>
        <v>1.3660000000000001</v>
      </c>
      <c r="R1894" s="8">
        <f t="shared" si="175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8">
        <v>2500</v>
      </c>
      <c r="E1895" s="8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2">
        <f t="shared" si="176"/>
        <v>40632.733622685184</v>
      </c>
      <c r="L1895" s="12">
        <f t="shared" si="177"/>
        <v>40648.957638888889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174"/>
        <v>1.04</v>
      </c>
      <c r="R1895" s="8">
        <f t="shared" si="175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8">
        <v>1000</v>
      </c>
      <c r="E1896" s="8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2">
        <f t="shared" si="176"/>
        <v>40920.696562499994</v>
      </c>
      <c r="L1896" s="12">
        <f t="shared" si="177"/>
        <v>40951.696562499994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174"/>
        <v>1.145</v>
      </c>
      <c r="R1896" s="8">
        <f t="shared" si="175"/>
        <v>57.25</v>
      </c>
      <c r="S1896" t="str">
        <f t="shared" si="178"/>
        <v>music</v>
      </c>
      <c r="T1896" t="str">
        <f t="shared" si="179"/>
        <v>indie rock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8">
        <v>9072</v>
      </c>
      <c r="E1897" s="8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2">
        <f t="shared" si="176"/>
        <v>42267.538449074076</v>
      </c>
      <c r="L1897" s="12">
        <f t="shared" si="177"/>
        <v>42297.538449074076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174"/>
        <v>1.0171957671957672</v>
      </c>
      <c r="R1897" s="8">
        <f t="shared" si="175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8">
        <v>451</v>
      </c>
      <c r="E1898" s="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2">
        <f t="shared" si="176"/>
        <v>40981.501909722218</v>
      </c>
      <c r="L1898" s="12">
        <f t="shared" si="177"/>
        <v>41011.501909722218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174"/>
        <v>1.2394678492239468</v>
      </c>
      <c r="R1898" s="8">
        <f t="shared" si="175"/>
        <v>43</v>
      </c>
      <c r="S1898" t="str">
        <f t="shared" si="178"/>
        <v>music</v>
      </c>
      <c r="T1898" t="str">
        <f t="shared" si="179"/>
        <v>indie rock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8">
        <v>6350</v>
      </c>
      <c r="E1899" s="8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2">
        <f t="shared" si="176"/>
        <v>41680.375069444439</v>
      </c>
      <c r="L1899" s="12">
        <f t="shared" si="177"/>
        <v>41702.666666666664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174"/>
        <v>1.0245669291338582</v>
      </c>
      <c r="R1899" s="8">
        <f t="shared" si="175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8">
        <v>1000</v>
      </c>
      <c r="E1900" s="8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2">
        <f t="shared" si="176"/>
        <v>42365.9846412037</v>
      </c>
      <c r="L1900" s="12">
        <f t="shared" si="177"/>
        <v>42401.541666666664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174"/>
        <v>1.4450000000000001</v>
      </c>
      <c r="R1900" s="8">
        <f t="shared" si="175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8">
        <v>900</v>
      </c>
      <c r="E1901" s="8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2">
        <f t="shared" si="176"/>
        <v>42058.733402777776</v>
      </c>
      <c r="L1901" s="12">
        <f t="shared" si="177"/>
        <v>42088.691736111105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174"/>
        <v>1.3333333333333333</v>
      </c>
      <c r="R1901" s="8">
        <f t="shared" si="175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8">
        <v>2500</v>
      </c>
      <c r="E1902" s="8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2">
        <f t="shared" si="176"/>
        <v>41160.663553240738</v>
      </c>
      <c r="L1902" s="12">
        <f t="shared" si="177"/>
        <v>41188.207638888889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174"/>
        <v>1.0936440000000001</v>
      </c>
      <c r="R1902" s="8">
        <f t="shared" si="175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8">
        <v>99000</v>
      </c>
      <c r="E1903" s="8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2">
        <f t="shared" si="176"/>
        <v>42116.334826388884</v>
      </c>
      <c r="L1903" s="12">
        <f t="shared" si="177"/>
        <v>42146.333333333336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174"/>
        <v>2.696969696969697E-2</v>
      </c>
      <c r="R1903" s="8">
        <f t="shared" si="175"/>
        <v>106.8</v>
      </c>
      <c r="S1903" t="str">
        <f t="shared" si="178"/>
        <v>technology</v>
      </c>
      <c r="T1903" t="str">
        <f t="shared" si="179"/>
        <v>gadgets</v>
      </c>
    </row>
    <row r="1904" spans="1:20" ht="58" hidden="1" x14ac:dyDescent="0.35">
      <c r="A1904">
        <v>1902</v>
      </c>
      <c r="B1904" s="3" t="s">
        <v>1903</v>
      </c>
      <c r="C1904" s="3" t="s">
        <v>6012</v>
      </c>
      <c r="D1904" s="8">
        <v>1000</v>
      </c>
      <c r="E1904" s="8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2">
        <f t="shared" si="176"/>
        <v>42037.581562499996</v>
      </c>
      <c r="L1904" s="12">
        <f t="shared" si="177"/>
        <v>42067.581562499996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174"/>
        <v>1.2E-2</v>
      </c>
      <c r="R1904" s="8">
        <f t="shared" si="175"/>
        <v>4</v>
      </c>
      <c r="S1904" t="str">
        <f t="shared" si="178"/>
        <v>technology</v>
      </c>
      <c r="T1904" t="str">
        <f t="shared" si="179"/>
        <v>gadgets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8">
        <v>3000</v>
      </c>
      <c r="E1905" s="8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2">
        <f t="shared" si="176"/>
        <v>42702.562395833331</v>
      </c>
      <c r="L1905" s="12">
        <f t="shared" si="177"/>
        <v>42762.562395833331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174"/>
        <v>0.46600000000000003</v>
      </c>
      <c r="R1905" s="8">
        <f t="shared" si="175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8">
        <v>50000</v>
      </c>
      <c r="E1906" s="8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2">
        <f t="shared" si="176"/>
        <v>42326.477094907408</v>
      </c>
      <c r="L1906" s="12">
        <f t="shared" si="177"/>
        <v>42371.477094907408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174"/>
        <v>1E-3</v>
      </c>
      <c r="R1906" s="8">
        <f t="shared" si="175"/>
        <v>25</v>
      </c>
      <c r="S1906" t="str">
        <f t="shared" si="178"/>
        <v>technology</v>
      </c>
      <c r="T1906" t="str">
        <f t="shared" si="179"/>
        <v>gadgets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8">
        <v>25000</v>
      </c>
      <c r="E1907" s="8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2">
        <f t="shared" si="176"/>
        <v>41859.717523148145</v>
      </c>
      <c r="L1907" s="12">
        <f t="shared" si="177"/>
        <v>41889.717523148145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174"/>
        <v>1.6800000000000001E-3</v>
      </c>
      <c r="R1907" s="8">
        <f t="shared" si="175"/>
        <v>10.5</v>
      </c>
      <c r="S1907" t="str">
        <f t="shared" si="178"/>
        <v>technology</v>
      </c>
      <c r="T1907" t="str">
        <f t="shared" si="179"/>
        <v>gadgets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8">
        <v>50000</v>
      </c>
      <c r="E1908" s="8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2">
        <f t="shared" si="176"/>
        <v>42514.462766203702</v>
      </c>
      <c r="L1908" s="12">
        <f t="shared" si="177"/>
        <v>42544.462766203702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174"/>
        <v>0.42759999999999998</v>
      </c>
      <c r="R1908" s="8">
        <f t="shared" si="175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8">
        <v>30000</v>
      </c>
      <c r="E1909" s="8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2">
        <f t="shared" si="176"/>
        <v>41767.378761574073</v>
      </c>
      <c r="L1909" s="12">
        <f t="shared" si="177"/>
        <v>41782.378761574073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174"/>
        <v>2.8333333333333335E-3</v>
      </c>
      <c r="R1909" s="8">
        <f t="shared" si="175"/>
        <v>21.25</v>
      </c>
      <c r="S1909" t="str">
        <f t="shared" si="178"/>
        <v>technology</v>
      </c>
      <c r="T1909" t="str">
        <f t="shared" si="179"/>
        <v>gadgets</v>
      </c>
    </row>
    <row r="1910" spans="1:20" ht="58" hidden="1" x14ac:dyDescent="0.35">
      <c r="A1910">
        <v>1908</v>
      </c>
      <c r="B1910" s="3" t="s">
        <v>1909</v>
      </c>
      <c r="C1910" s="3" t="s">
        <v>6018</v>
      </c>
      <c r="D1910" s="8">
        <v>25000</v>
      </c>
      <c r="E1910" s="8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2">
        <f t="shared" si="176"/>
        <v>42703.709490740737</v>
      </c>
      <c r="L1910" s="12">
        <f t="shared" si="177"/>
        <v>42733.709490740737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174"/>
        <v>1.7319999999999999E-2</v>
      </c>
      <c r="R1910" s="8">
        <f t="shared" si="175"/>
        <v>108.25</v>
      </c>
      <c r="S1910" t="str">
        <f t="shared" si="178"/>
        <v>technology</v>
      </c>
      <c r="T1910" t="str">
        <f t="shared" si="179"/>
        <v>gadgets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8">
        <v>35000</v>
      </c>
      <c r="E1911" s="8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2">
        <f t="shared" si="176"/>
        <v>41905.220821759256</v>
      </c>
      <c r="L1911" s="12">
        <f t="shared" si="177"/>
        <v>41935.220821759256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174"/>
        <v>0.14111428571428572</v>
      </c>
      <c r="R1911" s="8">
        <f t="shared" si="175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8">
        <v>85000</v>
      </c>
      <c r="E1912" s="8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2">
        <f t="shared" si="176"/>
        <v>42264.754826388882</v>
      </c>
      <c r="L1912" s="12">
        <f t="shared" si="177"/>
        <v>42308.739583333336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174"/>
        <v>0.39395294117647056</v>
      </c>
      <c r="R1912" s="8">
        <f t="shared" si="175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8">
        <v>42500</v>
      </c>
      <c r="E1913" s="8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2">
        <f t="shared" si="176"/>
        <v>41829.825624999998</v>
      </c>
      <c r="L1913" s="12">
        <f t="shared" si="177"/>
        <v>41859.825624999998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174"/>
        <v>2.3529411764705883E-4</v>
      </c>
      <c r="R1913" s="8">
        <f t="shared" si="175"/>
        <v>10</v>
      </c>
      <c r="S1913" t="str">
        <f t="shared" si="178"/>
        <v>technology</v>
      </c>
      <c r="T1913" t="str">
        <f t="shared" si="179"/>
        <v>gadgets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8">
        <v>5000</v>
      </c>
      <c r="E1914" s="8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2">
        <f t="shared" si="176"/>
        <v>42129.018055555549</v>
      </c>
      <c r="L1914" s="12">
        <f t="shared" si="177"/>
        <v>42159.018055555549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174"/>
        <v>0.59299999999999997</v>
      </c>
      <c r="R1914" s="8">
        <f t="shared" si="175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8">
        <v>48000</v>
      </c>
      <c r="E1915" s="8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2">
        <f t="shared" si="176"/>
        <v>41890.302986111106</v>
      </c>
      <c r="L1915" s="12">
        <f t="shared" si="177"/>
        <v>41920.302986111106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174"/>
        <v>1.3270833333333334E-2</v>
      </c>
      <c r="R1915" s="8">
        <f t="shared" si="175"/>
        <v>24.5</v>
      </c>
      <c r="S1915" t="str">
        <f t="shared" si="178"/>
        <v>technology</v>
      </c>
      <c r="T1915" t="str">
        <f t="shared" si="179"/>
        <v>gadgets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8">
        <v>666</v>
      </c>
      <c r="E1916" s="8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2">
        <f t="shared" si="176"/>
        <v>41928.966122685182</v>
      </c>
      <c r="L1916" s="12">
        <f t="shared" si="177"/>
        <v>41943.957638888889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174"/>
        <v>9.0090090090090086E-2</v>
      </c>
      <c r="R1916" s="8">
        <f t="shared" si="175"/>
        <v>30</v>
      </c>
      <c r="S1916" t="str">
        <f t="shared" si="178"/>
        <v>technology</v>
      </c>
      <c r="T1916" t="str">
        <f t="shared" si="179"/>
        <v>gadgets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8">
        <v>500</v>
      </c>
      <c r="E1917" s="8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2">
        <f t="shared" si="176"/>
        <v>41863.840532407405</v>
      </c>
      <c r="L1917" s="12">
        <f t="shared" si="177"/>
        <v>41883.840532407405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174"/>
        <v>1.6E-2</v>
      </c>
      <c r="R1917" s="8">
        <f t="shared" si="175"/>
        <v>2</v>
      </c>
      <c r="S1917" t="str">
        <f t="shared" si="178"/>
        <v>technology</v>
      </c>
      <c r="T1917" t="str">
        <f t="shared" si="179"/>
        <v>gadgets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8">
        <v>20000</v>
      </c>
      <c r="E1918" s="8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2">
        <f t="shared" si="176"/>
        <v>42656.508969907409</v>
      </c>
      <c r="L1918" s="12">
        <f t="shared" si="177"/>
        <v>42681.550636574073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174"/>
        <v>5.1000000000000004E-3</v>
      </c>
      <c r="R1918" s="8">
        <f t="shared" si="175"/>
        <v>17</v>
      </c>
      <c r="S1918" t="str">
        <f t="shared" si="178"/>
        <v>technology</v>
      </c>
      <c r="T1918" t="str">
        <f t="shared" si="179"/>
        <v>gadgets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8">
        <v>390000</v>
      </c>
      <c r="E1919" s="8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2">
        <f t="shared" si="176"/>
        <v>42746.06172453703</v>
      </c>
      <c r="L1919" s="12">
        <f t="shared" si="177"/>
        <v>42776.06172453703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174"/>
        <v>0.52570512820512816</v>
      </c>
      <c r="R1919" s="8">
        <f t="shared" si="175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8">
        <v>25000</v>
      </c>
      <c r="E1920" s="8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2">
        <f t="shared" si="176"/>
        <v>41828.581608796296</v>
      </c>
      <c r="L1920" s="12">
        <f t="shared" si="177"/>
        <v>41863.581608796296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174"/>
        <v>1.04E-2</v>
      </c>
      <c r="R1920" s="8">
        <f t="shared" si="175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8">
        <v>500</v>
      </c>
      <c r="E1921" s="8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2">
        <f t="shared" si="176"/>
        <v>42113.667233796295</v>
      </c>
      <c r="L1921" s="12">
        <f t="shared" si="177"/>
        <v>42143.667233796295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174"/>
        <v>0.47399999999999998</v>
      </c>
      <c r="R1921" s="8">
        <f t="shared" si="175"/>
        <v>29.625</v>
      </c>
      <c r="S1921" t="str">
        <f t="shared" si="178"/>
        <v>technology</v>
      </c>
      <c r="T1921" t="str">
        <f t="shared" si="179"/>
        <v>gadgets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8">
        <v>10000</v>
      </c>
      <c r="E1922" s="8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2">
        <f t="shared" si="176"/>
        <v>42270.66737268518</v>
      </c>
      <c r="L1922" s="12">
        <f t="shared" si="177"/>
        <v>42298.749999999993</v>
      </c>
      <c r="M1922" t="b">
        <v>0</v>
      </c>
      <c r="N1922">
        <v>105</v>
      </c>
      <c r="O1922" t="b">
        <v>0</v>
      </c>
      <c r="P1922" t="s">
        <v>8294</v>
      </c>
      <c r="Q1922" s="6">
        <f t="shared" ref="Q1922:Q1985" si="180">E1922/D1922</f>
        <v>0.43030000000000002</v>
      </c>
      <c r="R1922" s="8">
        <f t="shared" ref="R1922:R1985" si="181">IF(E1922=0,"-",E1922/N1922)</f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8">
        <v>1500</v>
      </c>
      <c r="E1923" s="8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2">
        <f t="shared" ref="K1923:K1986" si="182">(J1923/86400)+25569+(-5/24)</f>
        <v>41074.013229166667</v>
      </c>
      <c r="L1923" s="12">
        <f t="shared" ref="L1923:L1986" si="183">(I1923/86400)+25569+(-5/24)</f>
        <v>41104.013229166667</v>
      </c>
      <c r="M1923" t="b">
        <v>0</v>
      </c>
      <c r="N1923">
        <v>38</v>
      </c>
      <c r="O1923" t="b">
        <v>1</v>
      </c>
      <c r="P1923" t="s">
        <v>8279</v>
      </c>
      <c r="Q1923" s="6">
        <f t="shared" si="180"/>
        <v>1.3680000000000001</v>
      </c>
      <c r="R1923" s="8">
        <f t="shared" si="181"/>
        <v>54</v>
      </c>
      <c r="S1923" t="str">
        <f t="shared" ref="S1923:S1986" si="184">LEFT($P1923, SEARCH("/",$P1923,1)-1)</f>
        <v>music</v>
      </c>
      <c r="T1923" t="str">
        <f t="shared" ref="T1923:T1986" si="185">RIGHT($P1923,LEN($P1923) - SEARCH("/", $P1923, 1))</f>
        <v>indie rock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8">
        <v>2000</v>
      </c>
      <c r="E1924" s="8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2">
        <f t="shared" si="182"/>
        <v>41590.047534722216</v>
      </c>
      <c r="L1924" s="12">
        <f t="shared" si="183"/>
        <v>41620.047534722216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180"/>
        <v>1.1555</v>
      </c>
      <c r="R1924" s="8">
        <f t="shared" si="181"/>
        <v>36.109375</v>
      </c>
      <c r="S1924" t="str">
        <f t="shared" si="184"/>
        <v>music</v>
      </c>
      <c r="T1924" t="str">
        <f t="shared" si="185"/>
        <v>indie rock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8">
        <v>125</v>
      </c>
      <c r="E1925" s="8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2">
        <f t="shared" si="182"/>
        <v>40772.640416666662</v>
      </c>
      <c r="L1925" s="12">
        <f t="shared" si="183"/>
        <v>40812.999305555553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180"/>
        <v>2.4079999999999999</v>
      </c>
      <c r="R1925" s="8">
        <f t="shared" si="181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8">
        <v>3000</v>
      </c>
      <c r="E1926" s="8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2">
        <f t="shared" si="182"/>
        <v>41626.552719907406</v>
      </c>
      <c r="L1926" s="12">
        <f t="shared" si="183"/>
        <v>41654.606249999997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180"/>
        <v>1.1439999999999999</v>
      </c>
      <c r="R1926" s="8">
        <f t="shared" si="181"/>
        <v>104</v>
      </c>
      <c r="S1926" t="str">
        <f t="shared" si="184"/>
        <v>music</v>
      </c>
      <c r="T1926" t="str">
        <f t="shared" si="185"/>
        <v>indie rock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8">
        <v>1500</v>
      </c>
      <c r="E1927" s="8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2">
        <f t="shared" si="182"/>
        <v>41535.693148148144</v>
      </c>
      <c r="L1927" s="12">
        <f t="shared" si="183"/>
        <v>41557.791666666664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180"/>
        <v>1.1033333333333333</v>
      </c>
      <c r="R1927" s="8">
        <f t="shared" si="181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8">
        <v>1500</v>
      </c>
      <c r="E1928" s="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2">
        <f t="shared" si="182"/>
        <v>40456.746018518512</v>
      </c>
      <c r="L1928" s="12">
        <f t="shared" si="183"/>
        <v>40483.80972222222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180"/>
        <v>1.9537933333333333</v>
      </c>
      <c r="R1928" s="8">
        <f t="shared" si="181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8">
        <v>600</v>
      </c>
      <c r="E1929" s="8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2">
        <f t="shared" si="182"/>
        <v>40960.653229166666</v>
      </c>
      <c r="L1929" s="12">
        <f t="shared" si="183"/>
        <v>40975.999305555553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180"/>
        <v>1.0333333333333334</v>
      </c>
      <c r="R1929" s="8">
        <f t="shared" si="181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8">
        <v>2550</v>
      </c>
      <c r="E1930" s="8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2">
        <f t="shared" si="182"/>
        <v>41371.439745370364</v>
      </c>
      <c r="L1930" s="12">
        <f t="shared" si="183"/>
        <v>41401.439745370364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180"/>
        <v>1.031372549019608</v>
      </c>
      <c r="R1930" s="8">
        <f t="shared" si="181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8">
        <v>3200</v>
      </c>
      <c r="E1931" s="8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2">
        <f t="shared" si="182"/>
        <v>40686.813263888886</v>
      </c>
      <c r="L1931" s="12">
        <f t="shared" si="183"/>
        <v>40728.813263888886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180"/>
        <v>1.003125</v>
      </c>
      <c r="R1931" s="8">
        <f t="shared" si="181"/>
        <v>42.8</v>
      </c>
      <c r="S1931" t="str">
        <f t="shared" si="184"/>
        <v>music</v>
      </c>
      <c r="T1931" t="str">
        <f t="shared" si="185"/>
        <v>indie rock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8">
        <v>1000</v>
      </c>
      <c r="E1932" s="8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2">
        <f t="shared" si="182"/>
        <v>41402.350486111107</v>
      </c>
      <c r="L1932" s="12">
        <f t="shared" si="183"/>
        <v>41462.350486111107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180"/>
        <v>1.27</v>
      </c>
      <c r="R1932" s="8">
        <f t="shared" si="181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8">
        <v>2000</v>
      </c>
      <c r="E1933" s="8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2">
        <f t="shared" si="182"/>
        <v>41037.684131944443</v>
      </c>
      <c r="L1933" s="12">
        <f t="shared" si="183"/>
        <v>41050.9375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180"/>
        <v>1.20601</v>
      </c>
      <c r="R1933" s="8">
        <f t="shared" si="181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8">
        <v>5250</v>
      </c>
      <c r="E1934" s="8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2">
        <f t="shared" si="182"/>
        <v>40911.601539351854</v>
      </c>
      <c r="L1934" s="12">
        <f t="shared" si="183"/>
        <v>40932.601539351854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180"/>
        <v>1.0699047619047619</v>
      </c>
      <c r="R1934" s="8">
        <f t="shared" si="181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8">
        <v>6000</v>
      </c>
      <c r="E1935" s="8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2">
        <f t="shared" si="182"/>
        <v>41878.922534722216</v>
      </c>
      <c r="L1935" s="12">
        <f t="shared" si="183"/>
        <v>41908.922534722216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180"/>
        <v>1.7243333333333333</v>
      </c>
      <c r="R1935" s="8">
        <f t="shared" si="181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8">
        <v>5000</v>
      </c>
      <c r="E1936" s="8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2">
        <f t="shared" si="182"/>
        <v>40865.658807870372</v>
      </c>
      <c r="L1936" s="12">
        <f t="shared" si="183"/>
        <v>40902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180"/>
        <v>1.2362</v>
      </c>
      <c r="R1936" s="8">
        <f t="shared" si="181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8">
        <v>2500</v>
      </c>
      <c r="E1937" s="8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2">
        <f t="shared" si="182"/>
        <v>41773.724201388883</v>
      </c>
      <c r="L1937" s="12">
        <f t="shared" si="183"/>
        <v>41810.999305555553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180"/>
        <v>1.0840000000000001</v>
      </c>
      <c r="R1937" s="8">
        <f t="shared" si="181"/>
        <v>54.2</v>
      </c>
      <c r="S1937" t="str">
        <f t="shared" si="184"/>
        <v>music</v>
      </c>
      <c r="T1937" t="str">
        <f t="shared" si="185"/>
        <v>indie rock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8">
        <v>7500</v>
      </c>
      <c r="E1938" s="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2">
        <f t="shared" si="182"/>
        <v>40852.68136574074</v>
      </c>
      <c r="L1938" s="12">
        <f t="shared" si="183"/>
        <v>40883.040972222218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180"/>
        <v>1.1652013333333333</v>
      </c>
      <c r="R1938" s="8">
        <f t="shared" si="181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8">
        <v>600</v>
      </c>
      <c r="E1939" s="8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2">
        <f t="shared" si="182"/>
        <v>41058.91065972222</v>
      </c>
      <c r="L1939" s="12">
        <f t="shared" si="183"/>
        <v>41074.957638888889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180"/>
        <v>1.8724499999999999</v>
      </c>
      <c r="R1939" s="8">
        <f t="shared" si="181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8">
        <v>15000</v>
      </c>
      <c r="E1940" s="8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2">
        <f t="shared" si="182"/>
        <v>41426.05128472222</v>
      </c>
      <c r="L1940" s="12">
        <f t="shared" si="183"/>
        <v>41457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180"/>
        <v>1.1593333333333333</v>
      </c>
      <c r="R1940" s="8">
        <f t="shared" si="181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8">
        <v>10000</v>
      </c>
      <c r="E1941" s="8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2">
        <f t="shared" si="182"/>
        <v>41313.776712962957</v>
      </c>
      <c r="L1941" s="12">
        <f t="shared" si="183"/>
        <v>41343.735046296293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180"/>
        <v>1.107</v>
      </c>
      <c r="R1941" s="8">
        <f t="shared" si="181"/>
        <v>115.3125</v>
      </c>
      <c r="S1941" t="str">
        <f t="shared" si="184"/>
        <v>music</v>
      </c>
      <c r="T1941" t="str">
        <f t="shared" si="185"/>
        <v>indie rock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8">
        <v>650</v>
      </c>
      <c r="E1942" s="8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2">
        <f t="shared" si="182"/>
        <v>40670.298993055556</v>
      </c>
      <c r="L1942" s="12">
        <f t="shared" si="183"/>
        <v>40708.957638888889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180"/>
        <v>1.7092307692307693</v>
      </c>
      <c r="R1942" s="8">
        <f t="shared" si="181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8">
        <v>250000</v>
      </c>
      <c r="E1943" s="8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2">
        <f t="shared" si="182"/>
        <v>41744.08253472222</v>
      </c>
      <c r="L1943" s="12">
        <f t="shared" si="183"/>
        <v>41774.08253472222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180"/>
        <v>1.2611835600000001</v>
      </c>
      <c r="R1943" s="8">
        <f t="shared" si="181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8">
        <v>6000</v>
      </c>
      <c r="E1944" s="8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2">
        <f t="shared" si="182"/>
        <v>40638.619675925926</v>
      </c>
      <c r="L1944" s="12">
        <f t="shared" si="183"/>
        <v>40728.619675925926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180"/>
        <v>1.3844033333333334</v>
      </c>
      <c r="R1944" s="8">
        <f t="shared" si="181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8">
        <v>10000</v>
      </c>
      <c r="E1945" s="8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2">
        <f t="shared" si="182"/>
        <v>42548.061527777776</v>
      </c>
      <c r="L1945" s="12">
        <f t="shared" si="183"/>
        <v>42593.061527777776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180"/>
        <v>17.052499999999998</v>
      </c>
      <c r="R1945" s="8">
        <f t="shared" si="181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8">
        <v>40000</v>
      </c>
      <c r="E1946" s="8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2">
        <f t="shared" si="182"/>
        <v>41730.376041666663</v>
      </c>
      <c r="L1946" s="12">
        <f t="shared" si="183"/>
        <v>41760.376041666663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180"/>
        <v>7.8805550000000002</v>
      </c>
      <c r="R1946" s="8">
        <f t="shared" si="181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8">
        <v>100000</v>
      </c>
      <c r="E1947" s="8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2">
        <f t="shared" si="182"/>
        <v>42157.043495370366</v>
      </c>
      <c r="L1947" s="12">
        <f t="shared" si="183"/>
        <v>42197.043495370366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180"/>
        <v>3.4801799999999998</v>
      </c>
      <c r="R1947" s="8">
        <f t="shared" si="181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8">
        <v>7500</v>
      </c>
      <c r="E1948" s="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2">
        <f t="shared" si="182"/>
        <v>41688.941678240742</v>
      </c>
      <c r="L1948" s="12">
        <f t="shared" si="183"/>
        <v>41748.900011574071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180"/>
        <v>1.4974666666666667</v>
      </c>
      <c r="R1948" s="8">
        <f t="shared" si="181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8">
        <v>800</v>
      </c>
      <c r="E1949" s="8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2">
        <f t="shared" si="182"/>
        <v>40102.709722222222</v>
      </c>
      <c r="L1949" s="12">
        <f t="shared" si="183"/>
        <v>40140.040972222218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180"/>
        <v>1.0063375000000001</v>
      </c>
      <c r="R1949" s="8">
        <f t="shared" si="181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8">
        <v>100000</v>
      </c>
      <c r="E1950" s="8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2">
        <f t="shared" si="182"/>
        <v>42473.395937499998</v>
      </c>
      <c r="L1950" s="12">
        <f t="shared" si="183"/>
        <v>42527.501388888886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180"/>
        <v>8.0021100000000001</v>
      </c>
      <c r="R1950" s="8">
        <f t="shared" si="181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8">
        <v>50000</v>
      </c>
      <c r="E1951" s="8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2">
        <f t="shared" si="182"/>
        <v>41800.21471064815</v>
      </c>
      <c r="L1951" s="12">
        <f t="shared" si="183"/>
        <v>41830.21471064815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180"/>
        <v>1.0600260000000001</v>
      </c>
      <c r="R1951" s="8">
        <f t="shared" si="181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8">
        <v>48000</v>
      </c>
      <c r="E1952" s="8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2">
        <f t="shared" si="182"/>
        <v>40623.973067129627</v>
      </c>
      <c r="L1952" s="12">
        <f t="shared" si="183"/>
        <v>40654.973067129627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180"/>
        <v>2.0051866666666669</v>
      </c>
      <c r="R1952" s="8">
        <f t="shared" si="181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8">
        <v>50000</v>
      </c>
      <c r="E1953" s="8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2">
        <f t="shared" si="182"/>
        <v>42651.212233796294</v>
      </c>
      <c r="L1953" s="12">
        <f t="shared" si="183"/>
        <v>42681.253900462958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180"/>
        <v>2.1244399999999999</v>
      </c>
      <c r="R1953" s="8">
        <f t="shared" si="181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8">
        <v>35000</v>
      </c>
      <c r="E1954" s="8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2">
        <f t="shared" si="182"/>
        <v>41526.398321759254</v>
      </c>
      <c r="L1954" s="12">
        <f t="shared" si="183"/>
        <v>41563.398321759254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180"/>
        <v>1.9847237142857144</v>
      </c>
      <c r="R1954" s="8">
        <f t="shared" si="181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8">
        <v>15000</v>
      </c>
      <c r="E1955" s="8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2">
        <f t="shared" si="182"/>
        <v>40940.991493055553</v>
      </c>
      <c r="L1955" s="12">
        <f t="shared" si="183"/>
        <v>40969.916666666664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180"/>
        <v>2.2594666666666665</v>
      </c>
      <c r="R1955" s="8">
        <f t="shared" si="181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8">
        <v>50000</v>
      </c>
      <c r="E1956" s="8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2">
        <f t="shared" si="182"/>
        <v>42394.372407407405</v>
      </c>
      <c r="L1956" s="12">
        <f t="shared" si="183"/>
        <v>42440.999999999993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180"/>
        <v>6.9894800000000004</v>
      </c>
      <c r="R1956" s="8">
        <f t="shared" si="181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8">
        <v>42000</v>
      </c>
      <c r="E1957" s="8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2">
        <f t="shared" si="182"/>
        <v>41020.063437500001</v>
      </c>
      <c r="L1957" s="12">
        <f t="shared" si="183"/>
        <v>41052.583333333328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180"/>
        <v>3.9859528571428569</v>
      </c>
      <c r="R1957" s="8">
        <f t="shared" si="181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8">
        <v>60000</v>
      </c>
      <c r="E1958" s="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2">
        <f t="shared" si="182"/>
        <v>42067.71533564815</v>
      </c>
      <c r="L1958" s="12">
        <f t="shared" si="183"/>
        <v>42112.673668981479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180"/>
        <v>2.9403333333333332</v>
      </c>
      <c r="R1958" s="8">
        <f t="shared" si="181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8">
        <v>30000</v>
      </c>
      <c r="E1959" s="8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2">
        <f t="shared" si="182"/>
        <v>41178.890196759261</v>
      </c>
      <c r="L1959" s="12">
        <f t="shared" si="183"/>
        <v>41208.890196759261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180"/>
        <v>1.6750470000000002</v>
      </c>
      <c r="R1959" s="8">
        <f t="shared" si="181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8">
        <v>7000</v>
      </c>
      <c r="E1960" s="8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2">
        <f t="shared" si="182"/>
        <v>41326.779641203699</v>
      </c>
      <c r="L1960" s="12">
        <f t="shared" si="183"/>
        <v>41356.737974537034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180"/>
        <v>14.355717142857143</v>
      </c>
      <c r="R1960" s="8">
        <f t="shared" si="181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8">
        <v>10000</v>
      </c>
      <c r="E1961" s="8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2">
        <f t="shared" si="182"/>
        <v>41871.637268518512</v>
      </c>
      <c r="L1961" s="12">
        <f t="shared" si="183"/>
        <v>41912.791666666664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180"/>
        <v>1.5673440000000001</v>
      </c>
      <c r="R1961" s="8">
        <f t="shared" si="181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8">
        <v>70000</v>
      </c>
      <c r="E1962" s="8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2">
        <f t="shared" si="182"/>
        <v>41964.154409722221</v>
      </c>
      <c r="L1962" s="12">
        <f t="shared" si="183"/>
        <v>41994.154409722221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180"/>
        <v>1.1790285714285715</v>
      </c>
      <c r="R1962" s="8">
        <f t="shared" si="181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8">
        <v>10000</v>
      </c>
      <c r="E1963" s="8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2">
        <f t="shared" si="182"/>
        <v>41147.986307870371</v>
      </c>
      <c r="L1963" s="12">
        <f t="shared" si="183"/>
        <v>41187.957638888889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180"/>
        <v>11.053811999999999</v>
      </c>
      <c r="R1963" s="8">
        <f t="shared" si="181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8">
        <v>10000</v>
      </c>
      <c r="E1964" s="8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2">
        <f t="shared" si="182"/>
        <v>41742.572175925925</v>
      </c>
      <c r="L1964" s="12">
        <f t="shared" si="183"/>
        <v>41772.572175925925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180"/>
        <v>1.9292499999999999</v>
      </c>
      <c r="R1964" s="8">
        <f t="shared" si="181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8">
        <v>19000</v>
      </c>
      <c r="E1965" s="8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2">
        <f t="shared" si="182"/>
        <v>41863.221458333333</v>
      </c>
      <c r="L1965" s="12">
        <f t="shared" si="183"/>
        <v>41898.221458333333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180"/>
        <v>1.268842105263158</v>
      </c>
      <c r="R1965" s="8">
        <f t="shared" si="181"/>
        <v>117.6</v>
      </c>
      <c r="S1965" t="str">
        <f t="shared" si="184"/>
        <v>technology</v>
      </c>
      <c r="T1965" t="str">
        <f t="shared" si="185"/>
        <v>hardware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8">
        <v>89200</v>
      </c>
      <c r="E1966" s="8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2">
        <f t="shared" si="182"/>
        <v>42452.064490740733</v>
      </c>
      <c r="L1966" s="12">
        <f t="shared" si="183"/>
        <v>42482.064490740733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180"/>
        <v>2.5957748878923765</v>
      </c>
      <c r="R1966" s="8">
        <f t="shared" si="181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8">
        <v>5000</v>
      </c>
      <c r="E1967" s="8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2">
        <f t="shared" si="182"/>
        <v>40897.880902777775</v>
      </c>
      <c r="L1967" s="12">
        <f t="shared" si="183"/>
        <v>40919.833333333328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180"/>
        <v>2.6227999999999998</v>
      </c>
      <c r="R1967" s="8">
        <f t="shared" si="181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58" hidden="1" x14ac:dyDescent="0.35">
      <c r="A1968">
        <v>1966</v>
      </c>
      <c r="B1968" s="3" t="s">
        <v>1967</v>
      </c>
      <c r="C1968" s="3" t="s">
        <v>6076</v>
      </c>
      <c r="D1968" s="8">
        <v>100000</v>
      </c>
      <c r="E1968" s="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2">
        <f t="shared" si="182"/>
        <v>41835.332152777773</v>
      </c>
      <c r="L1968" s="12">
        <f t="shared" si="183"/>
        <v>41865.332152777773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180"/>
        <v>2.0674309000000002</v>
      </c>
      <c r="R1968" s="8">
        <f t="shared" si="181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8">
        <v>20000</v>
      </c>
      <c r="E1969" s="8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2">
        <f t="shared" si="182"/>
        <v>41730.455196759256</v>
      </c>
      <c r="L1969" s="12">
        <f t="shared" si="183"/>
        <v>41760.455196759256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180"/>
        <v>3.7012999999999998</v>
      </c>
      <c r="R1969" s="8">
        <f t="shared" si="181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8">
        <v>50000</v>
      </c>
      <c r="E1970" s="8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2">
        <f t="shared" si="182"/>
        <v>42676.378645833327</v>
      </c>
      <c r="L1970" s="12">
        <f t="shared" si="183"/>
        <v>42707.420312499999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180"/>
        <v>2.8496600000000001</v>
      </c>
      <c r="R1970" s="8">
        <f t="shared" si="181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8">
        <v>20000</v>
      </c>
      <c r="E1971" s="8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2">
        <f t="shared" si="182"/>
        <v>42557.584120370368</v>
      </c>
      <c r="L1971" s="12">
        <f t="shared" si="183"/>
        <v>42587.584120370368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180"/>
        <v>5.7907999999999999</v>
      </c>
      <c r="R1971" s="8">
        <f t="shared" si="181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8">
        <v>5000</v>
      </c>
      <c r="E1972" s="8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2">
        <f t="shared" si="182"/>
        <v>41323.984965277778</v>
      </c>
      <c r="L1972" s="12">
        <f t="shared" si="183"/>
        <v>41383.943298611106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180"/>
        <v>11.318</v>
      </c>
      <c r="R1972" s="8">
        <f t="shared" si="181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8">
        <v>400000</v>
      </c>
      <c r="E1973" s="8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2">
        <f t="shared" si="182"/>
        <v>41561.29237268518</v>
      </c>
      <c r="L1973" s="12">
        <f t="shared" si="183"/>
        <v>41592.958333333328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180"/>
        <v>2.6302771750000002</v>
      </c>
      <c r="R1973" s="8">
        <f t="shared" si="181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8">
        <v>2500</v>
      </c>
      <c r="E1974" s="8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2">
        <f t="shared" si="182"/>
        <v>41200.803749999999</v>
      </c>
      <c r="L1974" s="12">
        <f t="shared" si="183"/>
        <v>41230.845416666663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180"/>
        <v>6.7447999999999997</v>
      </c>
      <c r="R1974" s="8">
        <f t="shared" si="181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8">
        <v>198000</v>
      </c>
      <c r="E1975" s="8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2">
        <f t="shared" si="182"/>
        <v>42549.514629629623</v>
      </c>
      <c r="L1975" s="12">
        <f t="shared" si="183"/>
        <v>42588.083333333336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180"/>
        <v>2.5683081313131315</v>
      </c>
      <c r="R1975" s="8">
        <f t="shared" si="181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8">
        <v>20000</v>
      </c>
      <c r="E1976" s="8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2">
        <f t="shared" si="182"/>
        <v>41445.125798611109</v>
      </c>
      <c r="L1976" s="12">
        <f t="shared" si="183"/>
        <v>41505.125798611109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180"/>
        <v>3.7549600000000001</v>
      </c>
      <c r="R1976" s="8">
        <f t="shared" si="181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8">
        <v>16000</v>
      </c>
      <c r="E1977" s="8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2">
        <f t="shared" si="182"/>
        <v>41313.54688657407</v>
      </c>
      <c r="L1977" s="12">
        <f t="shared" si="183"/>
        <v>41343.54688657407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180"/>
        <v>2.0870837499999997</v>
      </c>
      <c r="R1977" s="8">
        <f t="shared" si="181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8">
        <v>4000</v>
      </c>
      <c r="E1978" s="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2">
        <f t="shared" si="182"/>
        <v>41438.691261574073</v>
      </c>
      <c r="L1978" s="12">
        <f t="shared" si="183"/>
        <v>41468.691261574073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180"/>
        <v>3.4660000000000002</v>
      </c>
      <c r="R1978" s="8">
        <f t="shared" si="181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8">
        <v>50000</v>
      </c>
      <c r="E1979" s="8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2">
        <f t="shared" si="182"/>
        <v>42311.008564814816</v>
      </c>
      <c r="L1979" s="12">
        <f t="shared" si="183"/>
        <v>42357.124305555553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180"/>
        <v>4.0232999999999999</v>
      </c>
      <c r="R1979" s="8">
        <f t="shared" si="181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8">
        <v>50000</v>
      </c>
      <c r="E1980" s="8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2">
        <f t="shared" si="182"/>
        <v>41039.017268518517</v>
      </c>
      <c r="L1980" s="12">
        <f t="shared" si="183"/>
        <v>41072.083333333328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180"/>
        <v>10.2684514</v>
      </c>
      <c r="R1980" s="8">
        <f t="shared" si="181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8">
        <v>200000</v>
      </c>
      <c r="E1981" s="8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2">
        <f t="shared" si="182"/>
        <v>42290.25168981481</v>
      </c>
      <c r="L1981" s="12">
        <f t="shared" si="183"/>
        <v>42326.999305555553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180"/>
        <v>1.14901155</v>
      </c>
      <c r="R1981" s="8">
        <f t="shared" si="181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8">
        <v>50000</v>
      </c>
      <c r="E1982" s="8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2">
        <f t="shared" si="182"/>
        <v>42423.334050925921</v>
      </c>
      <c r="L1982" s="12">
        <f t="shared" si="183"/>
        <v>42463.292384259257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180"/>
        <v>3.5482402000000004</v>
      </c>
      <c r="R1982" s="8">
        <f t="shared" si="181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8">
        <v>7500</v>
      </c>
      <c r="E1983" s="8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2">
        <f t="shared" si="182"/>
        <v>41799.516956018517</v>
      </c>
      <c r="L1983" s="12">
        <f t="shared" si="183"/>
        <v>41829.516956018517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180"/>
        <v>5.0799999999999998E-2</v>
      </c>
      <c r="R1983" s="8">
        <f t="shared" si="181"/>
        <v>31.75</v>
      </c>
      <c r="S1983" t="str">
        <f t="shared" si="184"/>
        <v>photography</v>
      </c>
      <c r="T1983" t="str">
        <f t="shared" si="185"/>
        <v>people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8">
        <v>180000</v>
      </c>
      <c r="E1984" s="8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2">
        <f t="shared" si="182"/>
        <v>42678.378321759257</v>
      </c>
      <c r="L1984" s="12">
        <f t="shared" si="183"/>
        <v>42708.419988425921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180"/>
        <v>0</v>
      </c>
      <c r="R1984" s="8" t="str">
        <f t="shared" si="181"/>
        <v>-</v>
      </c>
      <c r="S1984" t="str">
        <f t="shared" si="184"/>
        <v>photography</v>
      </c>
      <c r="T1984" t="str">
        <f t="shared" si="185"/>
        <v>people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8">
        <v>33000</v>
      </c>
      <c r="E1985" s="8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2">
        <f t="shared" si="182"/>
        <v>42592.803449074076</v>
      </c>
      <c r="L1985" s="12">
        <f t="shared" si="183"/>
        <v>42615.083333333336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180"/>
        <v>4.2999999999999997E-2</v>
      </c>
      <c r="R1985" s="8">
        <f t="shared" si="181"/>
        <v>88.6875</v>
      </c>
      <c r="S1985" t="str">
        <f t="shared" si="184"/>
        <v>photography</v>
      </c>
      <c r="T1985" t="str">
        <f t="shared" si="185"/>
        <v>people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8">
        <v>15000</v>
      </c>
      <c r="E1986" s="8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2">
        <f t="shared" si="182"/>
        <v>41913.581956018512</v>
      </c>
      <c r="L1986" s="12">
        <f t="shared" si="183"/>
        <v>41973.623622685183</v>
      </c>
      <c r="M1986" t="b">
        <v>0</v>
      </c>
      <c r="N1986">
        <v>7</v>
      </c>
      <c r="O1986" t="b">
        <v>0</v>
      </c>
      <c r="P1986" t="s">
        <v>8296</v>
      </c>
      <c r="Q1986" s="6">
        <f t="shared" ref="Q1986:Q2049" si="186">E1986/D1986</f>
        <v>0.21146666666666666</v>
      </c>
      <c r="R1986" s="8">
        <f t="shared" ref="R1986:R2049" si="187">IF(E1986=0,"-",E1986/N1986)</f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8">
        <v>1600</v>
      </c>
      <c r="E1987" s="8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2">
        <f t="shared" ref="K1987:K2050" si="188">(J1987/86400)+25569+(-5/24)</f>
        <v>42555.490405092591</v>
      </c>
      <c r="L1987" s="12">
        <f t="shared" ref="L1987:L2050" si="189">(I1987/86400)+25569+(-5/24)</f>
        <v>42584.749999999993</v>
      </c>
      <c r="M1987" t="b">
        <v>0</v>
      </c>
      <c r="N1987">
        <v>4</v>
      </c>
      <c r="O1987" t="b">
        <v>0</v>
      </c>
      <c r="P1987" t="s">
        <v>8296</v>
      </c>
      <c r="Q1987" s="6">
        <f t="shared" si="186"/>
        <v>3.1875000000000001E-2</v>
      </c>
      <c r="R1987" s="8">
        <f t="shared" si="187"/>
        <v>12.75</v>
      </c>
      <c r="S1987" t="str">
        <f t="shared" ref="S1987:S2050" si="190">LEFT($P1987, SEARCH("/",$P1987,1)-1)</f>
        <v>photography</v>
      </c>
      <c r="T1987" t="str">
        <f t="shared" ref="T1987:T2050" si="191">RIGHT($P1987,LEN($P1987) - SEARCH("/", $P1987, 1))</f>
        <v>people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8">
        <v>2000</v>
      </c>
      <c r="E1988" s="8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2">
        <f t="shared" si="188"/>
        <v>42413.225497685184</v>
      </c>
      <c r="L1988" s="12">
        <f t="shared" si="189"/>
        <v>42443.183831018519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186"/>
        <v>5.0000000000000001E-4</v>
      </c>
      <c r="R1988" s="8">
        <f t="shared" si="187"/>
        <v>1</v>
      </c>
      <c r="S1988" t="str">
        <f t="shared" si="190"/>
        <v>photography</v>
      </c>
      <c r="T1988" t="str">
        <f t="shared" si="191"/>
        <v>people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8">
        <v>5500</v>
      </c>
      <c r="E1989" s="8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2">
        <f t="shared" si="188"/>
        <v>42034.431435185186</v>
      </c>
      <c r="L1989" s="12">
        <f t="shared" si="189"/>
        <v>42064.431435185186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186"/>
        <v>0.42472727272727273</v>
      </c>
      <c r="R1989" s="8">
        <f t="shared" si="187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8">
        <v>6000</v>
      </c>
      <c r="E1990" s="8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2">
        <f t="shared" si="188"/>
        <v>42206.554884259262</v>
      </c>
      <c r="L1990" s="12">
        <f t="shared" si="189"/>
        <v>42236.554884259262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186"/>
        <v>4.1666666666666666E-3</v>
      </c>
      <c r="R1990" s="8">
        <f t="shared" si="187"/>
        <v>25</v>
      </c>
      <c r="S1990" t="str">
        <f t="shared" si="190"/>
        <v>photography</v>
      </c>
      <c r="T1990" t="str">
        <f t="shared" si="191"/>
        <v>people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8">
        <v>5000</v>
      </c>
      <c r="E1991" s="8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2">
        <f t="shared" si="188"/>
        <v>42685.472314814811</v>
      </c>
      <c r="L1991" s="12">
        <f t="shared" si="189"/>
        <v>42715.472314814811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186"/>
        <v>0.01</v>
      </c>
      <c r="R1991" s="8">
        <f t="shared" si="187"/>
        <v>50</v>
      </c>
      <c r="S1991" t="str">
        <f t="shared" si="190"/>
        <v>photography</v>
      </c>
      <c r="T1991" t="str">
        <f t="shared" si="191"/>
        <v>people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8">
        <v>3000</v>
      </c>
      <c r="E1992" s="8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2">
        <f t="shared" si="188"/>
        <v>42397.987638888888</v>
      </c>
      <c r="L1992" s="12">
        <f t="shared" si="189"/>
        <v>42412.987638888888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186"/>
        <v>0.16966666666666666</v>
      </c>
      <c r="R1992" s="8">
        <f t="shared" si="187"/>
        <v>101.8</v>
      </c>
      <c r="S1992" t="str">
        <f t="shared" si="190"/>
        <v>photography</v>
      </c>
      <c r="T1992" t="str">
        <f t="shared" si="191"/>
        <v>people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8">
        <v>2000</v>
      </c>
      <c r="E1993" s="8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2">
        <f t="shared" si="188"/>
        <v>42167.685023148144</v>
      </c>
      <c r="L1993" s="12">
        <f t="shared" si="189"/>
        <v>42188.685023148144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186"/>
        <v>7.0000000000000007E-2</v>
      </c>
      <c r="R1993" s="8">
        <f t="shared" si="187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8">
        <v>1500</v>
      </c>
      <c r="E1994" s="8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2">
        <f t="shared" si="188"/>
        <v>42022.935081018521</v>
      </c>
      <c r="L1994" s="12">
        <f t="shared" si="189"/>
        <v>42052.935081018521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186"/>
        <v>1.3333333333333333E-3</v>
      </c>
      <c r="R1994" s="8">
        <f t="shared" si="187"/>
        <v>1</v>
      </c>
      <c r="S1994" t="str">
        <f t="shared" si="190"/>
        <v>photography</v>
      </c>
      <c r="T1994" t="str">
        <f t="shared" si="191"/>
        <v>people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8">
        <v>2000</v>
      </c>
      <c r="E1995" s="8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2">
        <f t="shared" si="188"/>
        <v>42329.380057870367</v>
      </c>
      <c r="L1995" s="12">
        <f t="shared" si="189"/>
        <v>42359.380057870367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186"/>
        <v>0</v>
      </c>
      <c r="R1995" s="8" t="str">
        <f t="shared" si="187"/>
        <v>-</v>
      </c>
      <c r="S1995" t="str">
        <f t="shared" si="190"/>
        <v>photography</v>
      </c>
      <c r="T1995" t="str">
        <f t="shared" si="191"/>
        <v>people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8">
        <v>3200</v>
      </c>
      <c r="E1996" s="8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2">
        <f t="shared" si="188"/>
        <v>42650.797939814809</v>
      </c>
      <c r="L1996" s="12">
        <f t="shared" si="189"/>
        <v>42710.839606481481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186"/>
        <v>0</v>
      </c>
      <c r="R1996" s="8" t="str">
        <f t="shared" si="187"/>
        <v>-</v>
      </c>
      <c r="S1996" t="str">
        <f t="shared" si="190"/>
        <v>photography</v>
      </c>
      <c r="T1996" t="str">
        <f t="shared" si="191"/>
        <v>people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8">
        <v>1000</v>
      </c>
      <c r="E1997" s="8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2">
        <f t="shared" si="188"/>
        <v>42181.693703703706</v>
      </c>
      <c r="L1997" s="12">
        <f t="shared" si="189"/>
        <v>42201.693703703706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186"/>
        <v>7.8E-2</v>
      </c>
      <c r="R1997" s="8">
        <f t="shared" si="187"/>
        <v>26</v>
      </c>
      <c r="S1997" t="str">
        <f t="shared" si="190"/>
        <v>photography</v>
      </c>
      <c r="T1997" t="str">
        <f t="shared" si="191"/>
        <v>people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8">
        <v>133800</v>
      </c>
      <c r="E1998" s="8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2">
        <f t="shared" si="188"/>
        <v>41800.611238425925</v>
      </c>
      <c r="L1998" s="12">
        <f t="shared" si="189"/>
        <v>41830.611238425925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186"/>
        <v>0</v>
      </c>
      <c r="R1998" s="8" t="str">
        <f t="shared" si="187"/>
        <v>-</v>
      </c>
      <c r="S1998" t="str">
        <f t="shared" si="190"/>
        <v>photography</v>
      </c>
      <c r="T1998" t="str">
        <f t="shared" si="191"/>
        <v>people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8">
        <v>6500</v>
      </c>
      <c r="E1999" s="8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2">
        <f t="shared" si="188"/>
        <v>41847.722361111111</v>
      </c>
      <c r="L1999" s="12">
        <f t="shared" si="189"/>
        <v>41877.722361111111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186"/>
        <v>0</v>
      </c>
      <c r="R1999" s="8" t="str">
        <f t="shared" si="187"/>
        <v>-</v>
      </c>
      <c r="S1999" t="str">
        <f t="shared" si="190"/>
        <v>photography</v>
      </c>
      <c r="T1999" t="str">
        <f t="shared" si="191"/>
        <v>people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8">
        <v>2500</v>
      </c>
      <c r="E2000" s="8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2">
        <f t="shared" si="188"/>
        <v>41806.910162037035</v>
      </c>
      <c r="L2000" s="12">
        <f t="shared" si="189"/>
        <v>41851.910162037035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186"/>
        <v>0.26200000000000001</v>
      </c>
      <c r="R2000" s="8">
        <f t="shared" si="187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8">
        <v>31000</v>
      </c>
      <c r="E2001" s="8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2">
        <f t="shared" si="188"/>
        <v>41926.274398148147</v>
      </c>
      <c r="L2001" s="12">
        <f t="shared" si="189"/>
        <v>41956.316064814811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186"/>
        <v>7.6129032258064515E-3</v>
      </c>
      <c r="R2001" s="8">
        <f t="shared" si="187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8">
        <v>5000</v>
      </c>
      <c r="E2002" s="8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2">
        <f t="shared" si="188"/>
        <v>42345.743206018517</v>
      </c>
      <c r="L2002" s="12">
        <f t="shared" si="189"/>
        <v>42375.743206018517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186"/>
        <v>0.125</v>
      </c>
      <c r="R2002" s="8">
        <f t="shared" si="187"/>
        <v>25</v>
      </c>
      <c r="S2002" t="str">
        <f t="shared" si="190"/>
        <v>photography</v>
      </c>
      <c r="T2002" t="str">
        <f t="shared" si="191"/>
        <v>people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8">
        <v>55000</v>
      </c>
      <c r="E2003" s="8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2">
        <f t="shared" si="188"/>
        <v>42136.001342592594</v>
      </c>
      <c r="L2003" s="12">
        <f t="shared" si="189"/>
        <v>42167.624999999993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186"/>
        <v>3.8212909090909091</v>
      </c>
      <c r="R2003" s="8">
        <f t="shared" si="187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8">
        <v>50000</v>
      </c>
      <c r="E2004" s="8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2">
        <f t="shared" si="188"/>
        <v>42728.503969907404</v>
      </c>
      <c r="L2004" s="12">
        <f t="shared" si="189"/>
        <v>42758.503969907404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186"/>
        <v>2.1679422000000002</v>
      </c>
      <c r="R2004" s="8">
        <f t="shared" si="187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8">
        <v>500</v>
      </c>
      <c r="E2005" s="8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2">
        <f t="shared" si="188"/>
        <v>40346.917268518519</v>
      </c>
      <c r="L2005" s="12">
        <f t="shared" si="189"/>
        <v>40361.75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186"/>
        <v>3.12</v>
      </c>
      <c r="R2005" s="8">
        <f t="shared" si="187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8">
        <v>50000</v>
      </c>
      <c r="E2006" s="8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2">
        <f t="shared" si="188"/>
        <v>41800.396562499998</v>
      </c>
      <c r="L2006" s="12">
        <f t="shared" si="189"/>
        <v>41830.396562499998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186"/>
        <v>2.3442048</v>
      </c>
      <c r="R2006" s="8">
        <f t="shared" si="187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8">
        <v>30000</v>
      </c>
      <c r="E2007" s="8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2">
        <f t="shared" si="188"/>
        <v>41535.604374999995</v>
      </c>
      <c r="L2007" s="12">
        <f t="shared" si="189"/>
        <v>41562.957638888889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186"/>
        <v>1.236801</v>
      </c>
      <c r="R2007" s="8">
        <f t="shared" si="187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8">
        <v>50000</v>
      </c>
      <c r="E2008" s="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2">
        <f t="shared" si="188"/>
        <v>41941.292187499996</v>
      </c>
      <c r="L2008" s="12">
        <f t="shared" si="189"/>
        <v>41976.333854166667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186"/>
        <v>2.4784000000000002</v>
      </c>
      <c r="R2008" s="8">
        <f t="shared" si="187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8">
        <v>10000</v>
      </c>
      <c r="E2009" s="8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2">
        <f t="shared" si="188"/>
        <v>40347.629467592589</v>
      </c>
      <c r="L2009" s="12">
        <f t="shared" si="189"/>
        <v>40413.958333333328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186"/>
        <v>1.157092</v>
      </c>
      <c r="R2009" s="8">
        <f t="shared" si="187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8">
        <v>1570.79</v>
      </c>
      <c r="E2010" s="8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2">
        <f t="shared" si="188"/>
        <v>40761.396087962959</v>
      </c>
      <c r="L2010" s="12">
        <f t="shared" si="189"/>
        <v>40805.396087962959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186"/>
        <v>1.1707484768810599</v>
      </c>
      <c r="R2010" s="8">
        <f t="shared" si="187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8">
        <v>50000</v>
      </c>
      <c r="E2011" s="8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2">
        <f t="shared" si="188"/>
        <v>42661.115081018514</v>
      </c>
      <c r="L2011" s="12">
        <f t="shared" si="189"/>
        <v>42697.156747685185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186"/>
        <v>3.05158</v>
      </c>
      <c r="R2011" s="8">
        <f t="shared" si="187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8">
        <v>30000</v>
      </c>
      <c r="E2012" s="8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2">
        <f t="shared" si="188"/>
        <v>42570.788090277776</v>
      </c>
      <c r="L2012" s="12">
        <f t="shared" si="189"/>
        <v>42600.788090277776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186"/>
        <v>3.2005299999999997</v>
      </c>
      <c r="R2012" s="8">
        <f t="shared" si="187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8">
        <v>50000</v>
      </c>
      <c r="E2013" s="8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2">
        <f t="shared" si="188"/>
        <v>42347.150150462963</v>
      </c>
      <c r="L2013" s="12">
        <f t="shared" si="189"/>
        <v>42380.749999999993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186"/>
        <v>8.1956399999999991</v>
      </c>
      <c r="R2013" s="8">
        <f t="shared" si="187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8">
        <v>5000</v>
      </c>
      <c r="E2014" s="8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2">
        <f t="shared" si="188"/>
        <v>42010.613900462959</v>
      </c>
      <c r="L2014" s="12">
        <f t="shared" si="189"/>
        <v>42040.613900462959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186"/>
        <v>2.3490000000000002</v>
      </c>
      <c r="R2014" s="8">
        <f t="shared" si="187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8">
        <v>160000</v>
      </c>
      <c r="E2015" s="8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2">
        <f t="shared" si="188"/>
        <v>42499.752476851849</v>
      </c>
      <c r="L2015" s="12">
        <f t="shared" si="189"/>
        <v>42559.752476851849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186"/>
        <v>4.9491375</v>
      </c>
      <c r="R2015" s="8">
        <f t="shared" si="187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8">
        <v>30000</v>
      </c>
      <c r="E2016" s="8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2">
        <f t="shared" si="188"/>
        <v>41324.006238425922</v>
      </c>
      <c r="L2016" s="12">
        <f t="shared" si="189"/>
        <v>41357.964571759258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186"/>
        <v>78.137822333333332</v>
      </c>
      <c r="R2016" s="8">
        <f t="shared" si="187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8">
        <v>7200</v>
      </c>
      <c r="E2017" s="8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2">
        <f t="shared" si="188"/>
        <v>40765.668553240735</v>
      </c>
      <c r="L2017" s="12">
        <f t="shared" si="189"/>
        <v>40795.668553240735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186"/>
        <v>1.1300013888888889</v>
      </c>
      <c r="R2017" s="8">
        <f t="shared" si="187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8">
        <v>10000</v>
      </c>
      <c r="E2018" s="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2">
        <f t="shared" si="188"/>
        <v>41312.672442129631</v>
      </c>
      <c r="L2018" s="12">
        <f t="shared" si="189"/>
        <v>41342.672442129631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186"/>
        <v>9.2154220000000002</v>
      </c>
      <c r="R2018" s="8">
        <f t="shared" si="187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8">
        <v>25000</v>
      </c>
      <c r="E2019" s="8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2">
        <f t="shared" si="188"/>
        <v>40960.849016203698</v>
      </c>
      <c r="L2019" s="12">
        <f t="shared" si="189"/>
        <v>40991.958333333328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186"/>
        <v>1.2510239999999999</v>
      </c>
      <c r="R2019" s="8">
        <f t="shared" si="187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8">
        <v>65000</v>
      </c>
      <c r="E2020" s="8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2">
        <f t="shared" si="188"/>
        <v>42199.157511574071</v>
      </c>
      <c r="L2020" s="12">
        <f t="shared" si="189"/>
        <v>42229.157511574071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186"/>
        <v>1.0224343076923077</v>
      </c>
      <c r="R2020" s="8">
        <f t="shared" si="187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8">
        <v>40000</v>
      </c>
      <c r="E2021" s="8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2">
        <f t="shared" si="188"/>
        <v>42605.500243055554</v>
      </c>
      <c r="L2021" s="12">
        <f t="shared" si="189"/>
        <v>42635.500243055554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186"/>
        <v>4.8490975000000001</v>
      </c>
      <c r="R2021" s="8">
        <f t="shared" si="187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8">
        <v>1500</v>
      </c>
      <c r="E2022" s="8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2">
        <f t="shared" si="188"/>
        <v>41736.889166666668</v>
      </c>
      <c r="L2022" s="12">
        <f t="shared" si="189"/>
        <v>41773.75277777778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186"/>
        <v>1.9233333333333333</v>
      </c>
      <c r="R2022" s="8">
        <f t="shared" si="187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8">
        <v>5000</v>
      </c>
      <c r="E2023" s="8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2">
        <f t="shared" si="188"/>
        <v>41860.862233796295</v>
      </c>
      <c r="L2023" s="12">
        <f t="shared" si="189"/>
        <v>41905.862233796295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186"/>
        <v>2.8109999999999999</v>
      </c>
      <c r="R2023" s="8">
        <f t="shared" si="187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8">
        <v>100000</v>
      </c>
      <c r="E2024" s="8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2">
        <f t="shared" si="188"/>
        <v>42502.36078703704</v>
      </c>
      <c r="L2024" s="12">
        <f t="shared" si="189"/>
        <v>42532.36078703704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186"/>
        <v>1.2513700000000001</v>
      </c>
      <c r="R2024" s="8">
        <f t="shared" si="187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8">
        <v>100000</v>
      </c>
      <c r="E2025" s="8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2">
        <f t="shared" si="188"/>
        <v>42136.212418981479</v>
      </c>
      <c r="L2025" s="12">
        <f t="shared" si="189"/>
        <v>42166.212418981479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186"/>
        <v>1.61459</v>
      </c>
      <c r="R2025" s="8">
        <f t="shared" si="187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8">
        <v>4000</v>
      </c>
      <c r="E2026" s="8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2">
        <f t="shared" si="188"/>
        <v>41099.758611111109</v>
      </c>
      <c r="L2026" s="12">
        <f t="shared" si="189"/>
        <v>41133.916666666664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186"/>
        <v>5.8535000000000004</v>
      </c>
      <c r="R2026" s="8">
        <f t="shared" si="187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8">
        <v>80000</v>
      </c>
      <c r="E2027" s="8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2">
        <f t="shared" si="188"/>
        <v>42135.976226851846</v>
      </c>
      <c r="L2027" s="12">
        <f t="shared" si="189"/>
        <v>42165.976226851846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186"/>
        <v>2.0114999999999998</v>
      </c>
      <c r="R2027" s="8">
        <f t="shared" si="187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8">
        <v>25000</v>
      </c>
      <c r="E2028" s="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2">
        <f t="shared" si="188"/>
        <v>41704.527604166666</v>
      </c>
      <c r="L2028" s="12">
        <f t="shared" si="189"/>
        <v>41749.957638888889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186"/>
        <v>1.3348307999999998</v>
      </c>
      <c r="R2028" s="8">
        <f t="shared" si="187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8">
        <v>100000</v>
      </c>
      <c r="E2029" s="8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2">
        <f t="shared" si="188"/>
        <v>42048.605543981474</v>
      </c>
      <c r="L2029" s="12">
        <f t="shared" si="189"/>
        <v>42093.563877314817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186"/>
        <v>1.2024900000000001</v>
      </c>
      <c r="R2029" s="8">
        <f t="shared" si="187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8">
        <v>3000</v>
      </c>
      <c r="E2030" s="8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2">
        <f t="shared" si="188"/>
        <v>40215.710717592592</v>
      </c>
      <c r="L2030" s="12">
        <f t="shared" si="189"/>
        <v>40252.704861111109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186"/>
        <v>1.2616666666666667</v>
      </c>
      <c r="R2030" s="8">
        <f t="shared" si="187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8">
        <v>2500</v>
      </c>
      <c r="E2031" s="8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2">
        <f t="shared" si="188"/>
        <v>41847.813437500001</v>
      </c>
      <c r="L2031" s="12">
        <f t="shared" si="189"/>
        <v>41877.813437500001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186"/>
        <v>3.6120000000000001</v>
      </c>
      <c r="R2031" s="8">
        <f t="shared" si="187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8">
        <v>32768</v>
      </c>
      <c r="E2032" s="8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2">
        <f t="shared" si="188"/>
        <v>41212.788148148145</v>
      </c>
      <c r="L2032" s="12">
        <f t="shared" si="189"/>
        <v>41242.788148148145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186"/>
        <v>2.26239013671875</v>
      </c>
      <c r="R2032" s="8">
        <f t="shared" si="187"/>
        <v>118.6144</v>
      </c>
      <c r="S2032" t="str">
        <f t="shared" si="190"/>
        <v>technology</v>
      </c>
      <c r="T2032" t="str">
        <f t="shared" si="191"/>
        <v>hardware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8">
        <v>50000</v>
      </c>
      <c r="E2033" s="8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2">
        <f t="shared" si="188"/>
        <v>41975.120983796289</v>
      </c>
      <c r="L2033" s="12">
        <f t="shared" si="189"/>
        <v>42012.833333333336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186"/>
        <v>1.2035</v>
      </c>
      <c r="R2033" s="8">
        <f t="shared" si="187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8">
        <v>25000</v>
      </c>
      <c r="E2034" s="8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2">
        <f t="shared" si="188"/>
        <v>42689.35733796296</v>
      </c>
      <c r="L2034" s="12">
        <f t="shared" si="189"/>
        <v>42718.999999999993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186"/>
        <v>3.0418799999999999</v>
      </c>
      <c r="R2034" s="8">
        <f t="shared" si="187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8">
        <v>25000</v>
      </c>
      <c r="E2035" s="8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2">
        <f t="shared" si="188"/>
        <v>41724.874050925922</v>
      </c>
      <c r="L2035" s="12">
        <f t="shared" si="189"/>
        <v>41754.874050925922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186"/>
        <v>1.7867599999999999</v>
      </c>
      <c r="R2035" s="8">
        <f t="shared" si="187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8">
        <v>78000</v>
      </c>
      <c r="E2036" s="8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2">
        <f t="shared" si="188"/>
        <v>42075.921678240738</v>
      </c>
      <c r="L2036" s="12">
        <f t="shared" si="189"/>
        <v>42131.081944444442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186"/>
        <v>3.868199871794872</v>
      </c>
      <c r="R2036" s="8">
        <f t="shared" si="187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8">
        <v>80000</v>
      </c>
      <c r="E2037" s="8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2">
        <f t="shared" si="188"/>
        <v>42311.41674768518</v>
      </c>
      <c r="L2037" s="12">
        <f t="shared" si="189"/>
        <v>42356.833333333336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186"/>
        <v>2.1103642500000004</v>
      </c>
      <c r="R2037" s="8">
        <f t="shared" si="187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8">
        <v>30000</v>
      </c>
      <c r="E2038" s="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2">
        <f t="shared" si="188"/>
        <v>41738.656469907401</v>
      </c>
      <c r="L2038" s="12">
        <f t="shared" si="189"/>
        <v>41768.656469907401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186"/>
        <v>1.3166833333333334</v>
      </c>
      <c r="R2038" s="8">
        <f t="shared" si="187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8">
        <v>10000</v>
      </c>
      <c r="E2039" s="8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2">
        <f t="shared" si="188"/>
        <v>41578.001770833333</v>
      </c>
      <c r="L2039" s="12">
        <f t="shared" si="189"/>
        <v>41638.043437499997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186"/>
        <v>3.0047639999999998</v>
      </c>
      <c r="R2039" s="8">
        <f t="shared" si="187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8">
        <v>8000</v>
      </c>
      <c r="E2040" s="8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2">
        <f t="shared" si="188"/>
        <v>41424.062743055554</v>
      </c>
      <c r="L2040" s="12">
        <f t="shared" si="189"/>
        <v>41456.541666666664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186"/>
        <v>4.2051249999999998</v>
      </c>
      <c r="R2040" s="8">
        <f t="shared" si="187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8">
        <v>125000</v>
      </c>
      <c r="E2041" s="8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2">
        <f t="shared" si="188"/>
        <v>42675.23061342592</v>
      </c>
      <c r="L2041" s="12">
        <f t="shared" si="189"/>
        <v>42704.999305555553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186"/>
        <v>1.362168</v>
      </c>
      <c r="R2041" s="8">
        <f t="shared" si="187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8">
        <v>3000</v>
      </c>
      <c r="E2042" s="8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2">
        <f t="shared" si="188"/>
        <v>41578.718784722216</v>
      </c>
      <c r="L2042" s="12">
        <f t="shared" si="189"/>
        <v>41593.760451388887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186"/>
        <v>2.4817133333333334</v>
      </c>
      <c r="R2042" s="8">
        <f t="shared" si="187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8">
        <v>9500</v>
      </c>
      <c r="E2043" s="8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2">
        <f t="shared" si="188"/>
        <v>42654.317442129628</v>
      </c>
      <c r="L2043" s="12">
        <f t="shared" si="189"/>
        <v>42684.359108796292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186"/>
        <v>1.8186315789473684</v>
      </c>
      <c r="R2043" s="8">
        <f t="shared" si="187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8">
        <v>10000</v>
      </c>
      <c r="E2044" s="8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2">
        <f t="shared" si="188"/>
        <v>42331.499699074069</v>
      </c>
      <c r="L2044" s="12">
        <f t="shared" si="189"/>
        <v>42391.499699074069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186"/>
        <v>1.2353000000000001</v>
      </c>
      <c r="R2044" s="8">
        <f t="shared" si="187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58" hidden="1" x14ac:dyDescent="0.35">
      <c r="A2045">
        <v>2043</v>
      </c>
      <c r="B2045" s="3" t="s">
        <v>2044</v>
      </c>
      <c r="C2045" s="3" t="s">
        <v>6153</v>
      </c>
      <c r="D2045" s="8">
        <v>1385</v>
      </c>
      <c r="E2045" s="8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2">
        <f t="shared" si="188"/>
        <v>42660.968483796292</v>
      </c>
      <c r="L2045" s="12">
        <f t="shared" si="189"/>
        <v>42714.999305555553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186"/>
        <v>5.0620938628158845</v>
      </c>
      <c r="R2045" s="8">
        <f t="shared" si="187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8">
        <v>15000</v>
      </c>
      <c r="E2046" s="8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2">
        <f t="shared" si="188"/>
        <v>42138.475856481477</v>
      </c>
      <c r="L2046" s="12">
        <f t="shared" si="189"/>
        <v>42168.475856481477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186"/>
        <v>1.0821333333333334</v>
      </c>
      <c r="R2046" s="8">
        <f t="shared" si="187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8">
        <v>4900</v>
      </c>
      <c r="E2047" s="8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2">
        <f t="shared" si="188"/>
        <v>41068.880173611113</v>
      </c>
      <c r="L2047" s="12">
        <f t="shared" si="189"/>
        <v>41098.880173611113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186"/>
        <v>8.1918387755102042</v>
      </c>
      <c r="R2047" s="8">
        <f t="shared" si="187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8">
        <v>10000</v>
      </c>
      <c r="E2048" s="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2">
        <f t="shared" si="188"/>
        <v>41386.963472222218</v>
      </c>
      <c r="L2048" s="12">
        <f t="shared" si="189"/>
        <v>41416.963472222218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186"/>
        <v>1.2110000000000001</v>
      </c>
      <c r="R2048" s="8">
        <f t="shared" si="187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8">
        <v>98000</v>
      </c>
      <c r="E2049" s="8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2">
        <f t="shared" si="188"/>
        <v>42081.695254629631</v>
      </c>
      <c r="L2049" s="12">
        <f t="shared" si="189"/>
        <v>42110.791666666664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186"/>
        <v>1.0299897959183673</v>
      </c>
      <c r="R2049" s="8">
        <f t="shared" si="187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8">
        <v>85000</v>
      </c>
      <c r="E2050" s="8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2">
        <f t="shared" si="188"/>
        <v>41387.443182870367</v>
      </c>
      <c r="L2050" s="12">
        <f t="shared" si="189"/>
        <v>41417.443182870367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ref="Q2050:Q2113" si="192">E2050/D2050</f>
        <v>1.4833229411764706</v>
      </c>
      <c r="R2050" s="8">
        <f t="shared" ref="R2050:R2113" si="193">IF(E2050=0,"-",E2050/N2050)</f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8">
        <v>50000</v>
      </c>
      <c r="E2051" s="8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2">
        <f t="shared" ref="K2051:K2114" si="194">(J2051/86400)+25569+(-5/24)</f>
        <v>41575.319016203699</v>
      </c>
      <c r="L2051" s="12">
        <f t="shared" ref="L2051:L2114" si="195">(I2051/86400)+25569+(-5/24)</f>
        <v>41610.749305555553</v>
      </c>
      <c r="M2051" t="b">
        <v>0</v>
      </c>
      <c r="N2051">
        <v>742</v>
      </c>
      <c r="O2051" t="b">
        <v>1</v>
      </c>
      <c r="P2051" t="s">
        <v>8295</v>
      </c>
      <c r="Q2051" s="6">
        <f t="shared" si="192"/>
        <v>1.2019070000000001</v>
      </c>
      <c r="R2051" s="8">
        <f t="shared" si="193"/>
        <v>80.991037735849048</v>
      </c>
      <c r="S2051" t="str">
        <f t="shared" ref="S2051:S2114" si="196">LEFT($P2051, SEARCH("/",$P2051,1)-1)</f>
        <v>technology</v>
      </c>
      <c r="T2051" t="str">
        <f t="shared" ref="T2051:T2114" si="197">RIGHT($P2051,LEN($P2051) - SEARCH("/", $P2051, 1))</f>
        <v>hardware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8">
        <v>10000</v>
      </c>
      <c r="E2052" s="8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2">
        <f t="shared" si="194"/>
        <v>42114.863171296289</v>
      </c>
      <c r="L2052" s="12">
        <f t="shared" si="195"/>
        <v>42154.863171296289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192"/>
        <v>4.7327000000000004</v>
      </c>
      <c r="R2052" s="8">
        <f t="shared" si="193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8">
        <v>8000</v>
      </c>
      <c r="E2053" s="8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2">
        <f t="shared" si="194"/>
        <v>41603.814085648148</v>
      </c>
      <c r="L2053" s="12">
        <f t="shared" si="195"/>
        <v>41633.814085648148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192"/>
        <v>1.303625</v>
      </c>
      <c r="R2053" s="8">
        <f t="shared" si="193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8">
        <v>50000</v>
      </c>
      <c r="E2054" s="8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2">
        <f t="shared" si="194"/>
        <v>42374.875613425924</v>
      </c>
      <c r="L2054" s="12">
        <f t="shared" si="195"/>
        <v>42419.875613425924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192"/>
        <v>3.5304799999999998</v>
      </c>
      <c r="R2054" s="8">
        <f t="shared" si="193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8">
        <v>5000</v>
      </c>
      <c r="E2055" s="8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2">
        <f t="shared" si="194"/>
        <v>42303.409155092588</v>
      </c>
      <c r="L2055" s="12">
        <f t="shared" si="195"/>
        <v>42333.450821759259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192"/>
        <v>1.0102</v>
      </c>
      <c r="R2055" s="8">
        <f t="shared" si="193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8">
        <v>35000</v>
      </c>
      <c r="E2056" s="8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2">
        <f t="shared" si="194"/>
        <v>41731.312615740739</v>
      </c>
      <c r="L2056" s="12">
        <f t="shared" si="195"/>
        <v>41761.312615740739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192"/>
        <v>1.1359142857142857</v>
      </c>
      <c r="R2056" s="8">
        <f t="shared" si="193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8">
        <v>6000</v>
      </c>
      <c r="E2057" s="8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2">
        <f t="shared" si="194"/>
        <v>41946.465775462959</v>
      </c>
      <c r="L2057" s="12">
        <f t="shared" si="195"/>
        <v>41975.958333333336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192"/>
        <v>1.6741666666666666</v>
      </c>
      <c r="R2057" s="8">
        <f t="shared" si="193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8">
        <v>50000</v>
      </c>
      <c r="E2058" s="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2">
        <f t="shared" si="194"/>
        <v>41351.552569444444</v>
      </c>
      <c r="L2058" s="12">
        <f t="shared" si="195"/>
        <v>41381.552569444444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192"/>
        <v>1.5345200000000001</v>
      </c>
      <c r="R2058" s="8">
        <f t="shared" si="193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8">
        <v>15000</v>
      </c>
      <c r="E2059" s="8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2">
        <f t="shared" si="194"/>
        <v>42396.286249999997</v>
      </c>
      <c r="L2059" s="12">
        <f t="shared" si="195"/>
        <v>42426.286249999997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192"/>
        <v>2.022322</v>
      </c>
      <c r="R2059" s="8">
        <f t="shared" si="193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8">
        <v>2560</v>
      </c>
      <c r="E2060" s="8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2">
        <f t="shared" si="194"/>
        <v>42026.16238425926</v>
      </c>
      <c r="L2060" s="12">
        <f t="shared" si="195"/>
        <v>42065.624999999993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192"/>
        <v>1.6828125</v>
      </c>
      <c r="R2060" s="8">
        <f t="shared" si="193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8">
        <v>30000</v>
      </c>
      <c r="E2061" s="8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2">
        <f t="shared" si="194"/>
        <v>42361.394143518519</v>
      </c>
      <c r="L2061" s="12">
        <f t="shared" si="195"/>
        <v>42400.707638888889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192"/>
        <v>1.4345666666666668</v>
      </c>
      <c r="R2061" s="8">
        <f t="shared" si="193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8">
        <v>25000</v>
      </c>
      <c r="E2062" s="8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2">
        <f t="shared" si="194"/>
        <v>41783.434606481482</v>
      </c>
      <c r="L2062" s="12">
        <f t="shared" si="195"/>
        <v>41843.434606481482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192"/>
        <v>1.964</v>
      </c>
      <c r="R2062" s="8">
        <f t="shared" si="193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8">
        <v>5000</v>
      </c>
      <c r="E2063" s="8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2">
        <f t="shared" si="194"/>
        <v>42705.556180555555</v>
      </c>
      <c r="L2063" s="12">
        <f t="shared" si="195"/>
        <v>42735.556180555555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192"/>
        <v>1.0791999999999999</v>
      </c>
      <c r="R2063" s="8">
        <f t="shared" si="193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8">
        <v>100000</v>
      </c>
      <c r="E2064" s="8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2">
        <f t="shared" si="194"/>
        <v>42423.174745370365</v>
      </c>
      <c r="L2064" s="12">
        <f t="shared" si="195"/>
        <v>42453.1330787037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192"/>
        <v>1.14977</v>
      </c>
      <c r="R2064" s="8">
        <f t="shared" si="193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8">
        <v>4000</v>
      </c>
      <c r="E2065" s="8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2">
        <f t="shared" si="194"/>
        <v>42472.524317129624</v>
      </c>
      <c r="L2065" s="12">
        <f t="shared" si="195"/>
        <v>42505.524317129624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192"/>
        <v>1.4804999999999999</v>
      </c>
      <c r="R2065" s="8">
        <f t="shared" si="193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8">
        <v>261962</v>
      </c>
      <c r="E2066" s="8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2">
        <f t="shared" si="194"/>
        <v>41389.1565162037</v>
      </c>
      <c r="L2066" s="12">
        <f t="shared" si="195"/>
        <v>41425.291666666664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192"/>
        <v>1.9116676082790633</v>
      </c>
      <c r="R2066" s="8">
        <f t="shared" si="193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8">
        <v>40000</v>
      </c>
      <c r="E2067" s="8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2">
        <f t="shared" si="194"/>
        <v>41603.125335648147</v>
      </c>
      <c r="L2067" s="12">
        <f t="shared" si="195"/>
        <v>41633.125335648147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192"/>
        <v>1.99215125</v>
      </c>
      <c r="R2067" s="8">
        <f t="shared" si="193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8">
        <v>2000</v>
      </c>
      <c r="E2068" s="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2">
        <f t="shared" si="194"/>
        <v>41844.563460648147</v>
      </c>
      <c r="L2068" s="12">
        <f t="shared" si="195"/>
        <v>41874.563460648147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192"/>
        <v>2.1859999999999999</v>
      </c>
      <c r="R2068" s="8">
        <f t="shared" si="193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8">
        <v>495</v>
      </c>
      <c r="E2069" s="8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2">
        <f t="shared" si="194"/>
        <v>42115.645555555551</v>
      </c>
      <c r="L2069" s="12">
        <f t="shared" si="195"/>
        <v>42148.645555555551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192"/>
        <v>1.2686868686868686</v>
      </c>
      <c r="R2069" s="8">
        <f t="shared" si="193"/>
        <v>62.8</v>
      </c>
      <c r="S2069" t="str">
        <f t="shared" si="196"/>
        <v>technology</v>
      </c>
      <c r="T2069" t="str">
        <f t="shared" si="197"/>
        <v>hardware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8">
        <v>25000</v>
      </c>
      <c r="E2070" s="8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2">
        <f t="shared" si="194"/>
        <v>42633.633275462962</v>
      </c>
      <c r="L2070" s="12">
        <f t="shared" si="195"/>
        <v>42663.633275462962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192"/>
        <v>1.0522388</v>
      </c>
      <c r="R2070" s="8">
        <f t="shared" si="193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8">
        <v>50000</v>
      </c>
      <c r="E2071" s="8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2">
        <f t="shared" si="194"/>
        <v>42340.763784722221</v>
      </c>
      <c r="L2071" s="12">
        <f t="shared" si="195"/>
        <v>42371.763784722221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192"/>
        <v>1.2840666000000001</v>
      </c>
      <c r="R2071" s="8">
        <f t="shared" si="193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8">
        <v>125000</v>
      </c>
      <c r="E2072" s="8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2">
        <f t="shared" si="194"/>
        <v>42519.448182870365</v>
      </c>
      <c r="L2072" s="12">
        <f t="shared" si="195"/>
        <v>42549.448182870365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192"/>
        <v>3.1732719999999999</v>
      </c>
      <c r="R2072" s="8">
        <f t="shared" si="193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8">
        <v>20000</v>
      </c>
      <c r="E2073" s="8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2">
        <f t="shared" si="194"/>
        <v>42600.070416666662</v>
      </c>
      <c r="L2073" s="12">
        <f t="shared" si="195"/>
        <v>42645.070416666662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192"/>
        <v>2.8073000000000001</v>
      </c>
      <c r="R2073" s="8">
        <f t="shared" si="193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8">
        <v>71500</v>
      </c>
      <c r="E2074" s="8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2">
        <f t="shared" si="194"/>
        <v>42467.373055555552</v>
      </c>
      <c r="L2074" s="12">
        <f t="shared" si="195"/>
        <v>42497.373055555552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192"/>
        <v>1.1073146853146854</v>
      </c>
      <c r="R2074" s="8">
        <f t="shared" si="193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8">
        <v>100000</v>
      </c>
      <c r="E2075" s="8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2">
        <f t="shared" si="194"/>
        <v>42087.459699074076</v>
      </c>
      <c r="L2075" s="12">
        <f t="shared" si="195"/>
        <v>42132.459699074076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192"/>
        <v>1.5260429999999998</v>
      </c>
      <c r="R2075" s="8">
        <f t="shared" si="193"/>
        <v>324.69</v>
      </c>
      <c r="S2075" t="str">
        <f t="shared" si="196"/>
        <v>technology</v>
      </c>
      <c r="T2075" t="str">
        <f t="shared" si="197"/>
        <v>hardware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8">
        <v>600</v>
      </c>
      <c r="E2076" s="8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2">
        <f t="shared" si="194"/>
        <v>42466.617847222216</v>
      </c>
      <c r="L2076" s="12">
        <f t="shared" si="195"/>
        <v>42496.617847222216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192"/>
        <v>1.0249999999999999</v>
      </c>
      <c r="R2076" s="8">
        <f t="shared" si="193"/>
        <v>205</v>
      </c>
      <c r="S2076" t="str">
        <f t="shared" si="196"/>
        <v>technology</v>
      </c>
      <c r="T2076" t="str">
        <f t="shared" si="197"/>
        <v>hardware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8">
        <v>9999</v>
      </c>
      <c r="E2077" s="8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2">
        <f t="shared" si="194"/>
        <v>41450.473240740735</v>
      </c>
      <c r="L2077" s="12">
        <f t="shared" si="195"/>
        <v>41480.473240740735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192"/>
        <v>16.783738373837384</v>
      </c>
      <c r="R2077" s="8">
        <f t="shared" si="193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8">
        <v>179000</v>
      </c>
      <c r="E2078" s="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2">
        <f t="shared" si="194"/>
        <v>41803.672326388885</v>
      </c>
      <c r="L2078" s="12">
        <f t="shared" si="195"/>
        <v>41843.672326388885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192"/>
        <v>5.4334915642458101</v>
      </c>
      <c r="R2078" s="8">
        <f t="shared" si="193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8">
        <v>50000</v>
      </c>
      <c r="E2079" s="8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2">
        <f t="shared" si="194"/>
        <v>42102.83421296296</v>
      </c>
      <c r="L2079" s="12">
        <f t="shared" si="195"/>
        <v>42160.666666666664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192"/>
        <v>1.1550800000000001</v>
      </c>
      <c r="R2079" s="8">
        <f t="shared" si="193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8">
        <v>20000</v>
      </c>
      <c r="E2080" s="8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2">
        <f t="shared" si="194"/>
        <v>42692.563159722216</v>
      </c>
      <c r="L2080" s="12">
        <f t="shared" si="195"/>
        <v>42722.563159722216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192"/>
        <v>1.3120499999999999</v>
      </c>
      <c r="R2080" s="8">
        <f t="shared" si="193"/>
        <v>546.6875</v>
      </c>
      <c r="S2080" t="str">
        <f t="shared" si="196"/>
        <v>technology</v>
      </c>
      <c r="T2080" t="str">
        <f t="shared" si="197"/>
        <v>hardware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8">
        <v>10000</v>
      </c>
      <c r="E2081" s="8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2">
        <f t="shared" si="194"/>
        <v>42150.502233796295</v>
      </c>
      <c r="L2081" s="12">
        <f t="shared" si="195"/>
        <v>42180.583333333336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192"/>
        <v>2.8816999999999999</v>
      </c>
      <c r="R2081" s="8">
        <f t="shared" si="193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8">
        <v>1000</v>
      </c>
      <c r="E2082" s="8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2">
        <f t="shared" si="194"/>
        <v>42289.748842592591</v>
      </c>
      <c r="L2082" s="12">
        <f t="shared" si="195"/>
        <v>42319.790509259255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192"/>
        <v>5.0780000000000003</v>
      </c>
      <c r="R2082" s="8">
        <f t="shared" si="193"/>
        <v>101.56</v>
      </c>
      <c r="S2082" t="str">
        <f t="shared" si="196"/>
        <v>technology</v>
      </c>
      <c r="T2082" t="str">
        <f t="shared" si="197"/>
        <v>hardware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8">
        <v>3500</v>
      </c>
      <c r="E2083" s="8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2">
        <f t="shared" si="194"/>
        <v>41003.948553240734</v>
      </c>
      <c r="L2083" s="12">
        <f t="shared" si="195"/>
        <v>41044.999305555553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192"/>
        <v>1.1457142857142857</v>
      </c>
      <c r="R2083" s="8">
        <f t="shared" si="193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58" hidden="1" x14ac:dyDescent="0.35">
      <c r="A2084">
        <v>2082</v>
      </c>
      <c r="B2084" s="3" t="s">
        <v>2083</v>
      </c>
      <c r="C2084" s="3" t="s">
        <v>6192</v>
      </c>
      <c r="D2084" s="8">
        <v>1500</v>
      </c>
      <c r="E2084" s="8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2">
        <f t="shared" si="194"/>
        <v>40810.911990740737</v>
      </c>
      <c r="L2084" s="12">
        <f t="shared" si="195"/>
        <v>40870.953657407408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192"/>
        <v>1.1073333333333333</v>
      </c>
      <c r="R2084" s="8">
        <f t="shared" si="193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8">
        <v>750</v>
      </c>
      <c r="E2085" s="8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2">
        <f t="shared" si="194"/>
        <v>41034.513831018514</v>
      </c>
      <c r="L2085" s="12">
        <f t="shared" si="195"/>
        <v>41064.513831018514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192"/>
        <v>1.1333333333333333</v>
      </c>
      <c r="R2085" s="8">
        <f t="shared" si="193"/>
        <v>34</v>
      </c>
      <c r="S2085" t="str">
        <f t="shared" si="196"/>
        <v>music</v>
      </c>
      <c r="T2085" t="str">
        <f t="shared" si="197"/>
        <v>indie rock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8">
        <v>3000</v>
      </c>
      <c r="E2086" s="8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2">
        <f t="shared" si="194"/>
        <v>41731.624791666662</v>
      </c>
      <c r="L2086" s="12">
        <f t="shared" si="195"/>
        <v>41763.082638888889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192"/>
        <v>1.0833333333333333</v>
      </c>
      <c r="R2086" s="8">
        <f t="shared" si="193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8">
        <v>6000</v>
      </c>
      <c r="E2087" s="8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2">
        <f t="shared" si="194"/>
        <v>41075.627164351848</v>
      </c>
      <c r="L2087" s="12">
        <f t="shared" si="195"/>
        <v>41105.627164351848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192"/>
        <v>1.2353333333333334</v>
      </c>
      <c r="R2087" s="8">
        <f t="shared" si="193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8">
        <v>4000</v>
      </c>
      <c r="E2088" s="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2">
        <f t="shared" si="194"/>
        <v>40860.462175925924</v>
      </c>
      <c r="L2088" s="12">
        <f t="shared" si="195"/>
        <v>40890.999305555553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192"/>
        <v>1.0069999999999999</v>
      </c>
      <c r="R2088" s="8">
        <f t="shared" si="193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8">
        <v>1500</v>
      </c>
      <c r="E2089" s="8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2">
        <f t="shared" si="194"/>
        <v>40763.996041666665</v>
      </c>
      <c r="L2089" s="12">
        <f t="shared" si="195"/>
        <v>40793.996041666665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192"/>
        <v>1.0353333333333334</v>
      </c>
      <c r="R2089" s="8">
        <f t="shared" si="193"/>
        <v>62.12</v>
      </c>
      <c r="S2089" t="str">
        <f t="shared" si="196"/>
        <v>music</v>
      </c>
      <c r="T2089" t="str">
        <f t="shared" si="197"/>
        <v>indie rock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8">
        <v>3000</v>
      </c>
      <c r="E2090" s="8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2">
        <f t="shared" si="194"/>
        <v>40395.506388888891</v>
      </c>
      <c r="L2090" s="12">
        <f t="shared" si="195"/>
        <v>40431.957638888889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192"/>
        <v>1.1551066666666667</v>
      </c>
      <c r="R2090" s="8">
        <f t="shared" si="193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8">
        <v>2500</v>
      </c>
      <c r="E2091" s="8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2">
        <f t="shared" si="194"/>
        <v>41452.867986111109</v>
      </c>
      <c r="L2091" s="12">
        <f t="shared" si="195"/>
        <v>41487.867986111109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192"/>
        <v>1.2040040000000001</v>
      </c>
      <c r="R2091" s="8">
        <f t="shared" si="193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8">
        <v>8000</v>
      </c>
      <c r="E2092" s="8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2">
        <f t="shared" si="194"/>
        <v>41299.173090277771</v>
      </c>
      <c r="L2092" s="12">
        <f t="shared" si="195"/>
        <v>41329.173090277771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192"/>
        <v>1.1504037499999999</v>
      </c>
      <c r="R2092" s="8">
        <f t="shared" si="193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8">
        <v>18000</v>
      </c>
      <c r="E2093" s="8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2">
        <f t="shared" si="194"/>
        <v>40555.114328703705</v>
      </c>
      <c r="L2093" s="12">
        <f t="shared" si="195"/>
        <v>40603.625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192"/>
        <v>1.2046777777777777</v>
      </c>
      <c r="R2093" s="8">
        <f t="shared" si="193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8">
        <v>6000</v>
      </c>
      <c r="E2094" s="8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2">
        <f t="shared" si="194"/>
        <v>40763.499212962961</v>
      </c>
      <c r="L2094" s="12">
        <f t="shared" si="195"/>
        <v>40823.499212962961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192"/>
        <v>1.0128333333333333</v>
      </c>
      <c r="R2094" s="8">
        <f t="shared" si="193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8">
        <v>1500</v>
      </c>
      <c r="E2095" s="8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2">
        <f t="shared" si="194"/>
        <v>41205.646203703705</v>
      </c>
      <c r="L2095" s="12">
        <f t="shared" si="195"/>
        <v>41265.68787037037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192"/>
        <v>1.0246666666666666</v>
      </c>
      <c r="R2095" s="8">
        <f t="shared" si="193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8">
        <v>3500</v>
      </c>
      <c r="E2096" s="8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2">
        <f t="shared" si="194"/>
        <v>40938.811689814815</v>
      </c>
      <c r="L2096" s="12">
        <f t="shared" si="195"/>
        <v>40972.916666666664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192"/>
        <v>1.2054285714285715</v>
      </c>
      <c r="R2096" s="8">
        <f t="shared" si="193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8">
        <v>2500</v>
      </c>
      <c r="E2097" s="8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2">
        <f t="shared" si="194"/>
        <v>40758.525150462963</v>
      </c>
      <c r="L2097" s="12">
        <f t="shared" si="195"/>
        <v>40818.525150462963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192"/>
        <v>1</v>
      </c>
      <c r="R2097" s="8">
        <f t="shared" si="193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8">
        <v>600</v>
      </c>
      <c r="E2098" s="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2">
        <f t="shared" si="194"/>
        <v>41192.550173611111</v>
      </c>
      <c r="L2098" s="12">
        <f t="shared" si="195"/>
        <v>41207.957638888889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192"/>
        <v>1.0166666666666666</v>
      </c>
      <c r="R2098" s="8">
        <f t="shared" si="193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8">
        <v>3000</v>
      </c>
      <c r="E2099" s="8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2">
        <f t="shared" si="194"/>
        <v>40818.376562500001</v>
      </c>
      <c r="L2099" s="12">
        <f t="shared" si="195"/>
        <v>40878.418229166666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192"/>
        <v>1</v>
      </c>
      <c r="R2099" s="8">
        <f t="shared" si="193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8">
        <v>6000</v>
      </c>
      <c r="E2100" s="8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2">
        <f t="shared" si="194"/>
        <v>40945.905497685184</v>
      </c>
      <c r="L2100" s="12">
        <f t="shared" si="195"/>
        <v>40975.905497685184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192"/>
        <v>1.0033333333333334</v>
      </c>
      <c r="R2100" s="8">
        <f t="shared" si="193"/>
        <v>188.125</v>
      </c>
      <c r="S2100" t="str">
        <f t="shared" si="196"/>
        <v>music</v>
      </c>
      <c r="T2100" t="str">
        <f t="shared" si="197"/>
        <v>indie rock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8">
        <v>3000</v>
      </c>
      <c r="E2101" s="8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2">
        <f t="shared" si="194"/>
        <v>42173.53800925926</v>
      </c>
      <c r="L2101" s="12">
        <f t="shared" si="195"/>
        <v>42186.944444444445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192"/>
        <v>1.3236666666666668</v>
      </c>
      <c r="R2101" s="8">
        <f t="shared" si="193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8">
        <v>600</v>
      </c>
      <c r="E2102" s="8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2">
        <f t="shared" si="194"/>
        <v>41074.62663194444</v>
      </c>
      <c r="L2102" s="12">
        <f t="shared" si="195"/>
        <v>41089.957638888889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192"/>
        <v>1.3666666666666667</v>
      </c>
      <c r="R2102" s="8">
        <f t="shared" si="193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8">
        <v>2000</v>
      </c>
      <c r="E2103" s="8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2">
        <f t="shared" si="194"/>
        <v>40891.941134259258</v>
      </c>
      <c r="L2103" s="12">
        <f t="shared" si="195"/>
        <v>40951.941134259258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192"/>
        <v>1.1325000000000001</v>
      </c>
      <c r="R2103" s="8">
        <f t="shared" si="193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8">
        <v>1000</v>
      </c>
      <c r="E2104" s="8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2">
        <f t="shared" si="194"/>
        <v>40638.660277777773</v>
      </c>
      <c r="L2104" s="12">
        <f t="shared" si="195"/>
        <v>40668.660277777773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192"/>
        <v>1.36</v>
      </c>
      <c r="R2104" s="8">
        <f t="shared" si="193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8">
        <v>7777</v>
      </c>
      <c r="E2105" s="8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2">
        <f t="shared" si="194"/>
        <v>41192.546608796292</v>
      </c>
      <c r="L2105" s="12">
        <f t="shared" si="195"/>
        <v>41222.588275462964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192"/>
        <v>1.4612318374694613</v>
      </c>
      <c r="R2105" s="8">
        <f t="shared" si="193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8">
        <v>800</v>
      </c>
      <c r="E2106" s="8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2">
        <f t="shared" si="194"/>
        <v>41393.86613425926</v>
      </c>
      <c r="L2106" s="12">
        <f t="shared" si="195"/>
        <v>41424.791666666664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192"/>
        <v>1.2949999999999999</v>
      </c>
      <c r="R2106" s="8">
        <f t="shared" si="193"/>
        <v>28</v>
      </c>
      <c r="S2106" t="str">
        <f t="shared" si="196"/>
        <v>music</v>
      </c>
      <c r="T2106" t="str">
        <f t="shared" si="197"/>
        <v>indie rock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8">
        <v>2000</v>
      </c>
      <c r="E2107" s="8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2">
        <f t="shared" si="194"/>
        <v>41951.580474537033</v>
      </c>
      <c r="L2107" s="12">
        <f t="shared" si="195"/>
        <v>41963.958333333336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192"/>
        <v>2.54</v>
      </c>
      <c r="R2107" s="8">
        <f t="shared" si="193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8">
        <v>2200</v>
      </c>
      <c r="E2108" s="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2">
        <f t="shared" si="194"/>
        <v>41270.006643518514</v>
      </c>
      <c r="L2108" s="12">
        <f t="shared" si="195"/>
        <v>41300.006643518514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192"/>
        <v>1.0704545454545455</v>
      </c>
      <c r="R2108" s="8">
        <f t="shared" si="193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8">
        <v>2000</v>
      </c>
      <c r="E2109" s="8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2">
        <f t="shared" si="194"/>
        <v>41934.502233796295</v>
      </c>
      <c r="L2109" s="12">
        <f t="shared" si="195"/>
        <v>41955.543900462959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192"/>
        <v>1.0773299999999999</v>
      </c>
      <c r="R2109" s="8">
        <f t="shared" si="193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8">
        <v>16000</v>
      </c>
      <c r="E2110" s="8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2">
        <f t="shared" si="194"/>
        <v>41134.967361111107</v>
      </c>
      <c r="L2110" s="12">
        <f t="shared" si="195"/>
        <v>41161.954861111109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192"/>
        <v>1.0731250000000001</v>
      </c>
      <c r="R2110" s="8">
        <f t="shared" si="193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8">
        <v>4000</v>
      </c>
      <c r="E2111" s="8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2">
        <f t="shared" si="194"/>
        <v>42160.500196759262</v>
      </c>
      <c r="L2111" s="12">
        <f t="shared" si="195"/>
        <v>42190.500196759262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192"/>
        <v>1.06525</v>
      </c>
      <c r="R2111" s="8">
        <f t="shared" si="193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8">
        <v>2000</v>
      </c>
      <c r="E2112" s="8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2">
        <f t="shared" si="194"/>
        <v>41759.462604166663</v>
      </c>
      <c r="L2112" s="12">
        <f t="shared" si="195"/>
        <v>41786.999305555553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192"/>
        <v>1.0035000000000001</v>
      </c>
      <c r="R2112" s="8">
        <f t="shared" si="193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8">
        <v>2000</v>
      </c>
      <c r="E2113" s="8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2">
        <f t="shared" si="194"/>
        <v>40702.988715277774</v>
      </c>
      <c r="L2113" s="12">
        <f t="shared" si="195"/>
        <v>40769.833333333328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192"/>
        <v>1.0649999999999999</v>
      </c>
      <c r="R2113" s="8">
        <f t="shared" si="193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8">
        <v>300</v>
      </c>
      <c r="E2114" s="8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2">
        <f t="shared" si="194"/>
        <v>41365.719826388886</v>
      </c>
      <c r="L2114" s="12">
        <f t="shared" si="195"/>
        <v>41379.719826388886</v>
      </c>
      <c r="M2114" t="b">
        <v>0</v>
      </c>
      <c r="N2114">
        <v>11</v>
      </c>
      <c r="O2114" t="b">
        <v>1</v>
      </c>
      <c r="P2114" t="s">
        <v>8279</v>
      </c>
      <c r="Q2114" s="6">
        <f t="shared" ref="Q2114:Q2177" si="198">E2114/D2114</f>
        <v>1</v>
      </c>
      <c r="R2114" s="8">
        <f t="shared" ref="R2114:R2177" si="199">IF(E2114=0,"-",E2114/N2114)</f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8">
        <v>7000</v>
      </c>
      <c r="E2115" s="8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2">
        <f t="shared" ref="K2115:K2178" si="200">(J2115/86400)+25569+(-5/24)</f>
        <v>41870.657129629624</v>
      </c>
      <c r="L2115" s="12">
        <f t="shared" ref="L2115:L2178" si="201">(I2115/86400)+25569+(-5/24)</f>
        <v>41905.657129629624</v>
      </c>
      <c r="M2115" t="b">
        <v>0</v>
      </c>
      <c r="N2115">
        <v>107</v>
      </c>
      <c r="O2115" t="b">
        <v>1</v>
      </c>
      <c r="P2115" t="s">
        <v>8279</v>
      </c>
      <c r="Q2115" s="6">
        <f t="shared" si="198"/>
        <v>1.0485714285714285</v>
      </c>
      <c r="R2115" s="8">
        <f t="shared" si="199"/>
        <v>68.598130841121488</v>
      </c>
      <c r="S2115" t="str">
        <f t="shared" ref="S2115:S2178" si="202">LEFT($P2115, SEARCH("/",$P2115,1)-1)</f>
        <v>music</v>
      </c>
      <c r="T2115" t="str">
        <f t="shared" ref="T2115:T2178" si="203">RIGHT($P2115,LEN($P2115) - SEARCH("/", $P2115, 1))</f>
        <v>indie rock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8">
        <v>5000</v>
      </c>
      <c r="E2116" s="8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2">
        <f t="shared" si="200"/>
        <v>40458.607291666667</v>
      </c>
      <c r="L2116" s="12">
        <f t="shared" si="201"/>
        <v>40520.999305555553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198"/>
        <v>1.0469999999999999</v>
      </c>
      <c r="R2116" s="8">
        <f t="shared" si="199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8">
        <v>1500</v>
      </c>
      <c r="E2117" s="8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2">
        <f t="shared" si="200"/>
        <v>40563.872696759259</v>
      </c>
      <c r="L2117" s="12">
        <f t="shared" si="201"/>
        <v>40593.872696759259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198"/>
        <v>2.2566666666666668</v>
      </c>
      <c r="R2117" s="8">
        <f t="shared" si="199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8">
        <v>48000</v>
      </c>
      <c r="E2118" s="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2">
        <f t="shared" si="200"/>
        <v>41136.569479166668</v>
      </c>
      <c r="L2118" s="12">
        <f t="shared" si="201"/>
        <v>41184.569479166668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198"/>
        <v>1.0090416666666666</v>
      </c>
      <c r="R2118" s="8">
        <f t="shared" si="199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8">
        <v>1200</v>
      </c>
      <c r="E2119" s="8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2">
        <f t="shared" si="200"/>
        <v>42289.851261574069</v>
      </c>
      <c r="L2119" s="12">
        <f t="shared" si="201"/>
        <v>42303.999305555553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198"/>
        <v>1.4775</v>
      </c>
      <c r="R2119" s="8">
        <f t="shared" si="199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8">
        <v>1000</v>
      </c>
      <c r="E2120" s="8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2">
        <f t="shared" si="200"/>
        <v>40718.631203703699</v>
      </c>
      <c r="L2120" s="12">
        <f t="shared" si="201"/>
        <v>40748.631203703699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198"/>
        <v>1.3461099999999999</v>
      </c>
      <c r="R2120" s="8">
        <f t="shared" si="199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8">
        <v>2000</v>
      </c>
      <c r="E2121" s="8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2">
        <f t="shared" si="200"/>
        <v>41106.921817129631</v>
      </c>
      <c r="L2121" s="12">
        <f t="shared" si="201"/>
        <v>41136.921817129631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198"/>
        <v>1.0075000000000001</v>
      </c>
      <c r="R2121" s="8">
        <f t="shared" si="199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8">
        <v>8000</v>
      </c>
      <c r="E2122" s="8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2">
        <f t="shared" si="200"/>
        <v>41591.756203703699</v>
      </c>
      <c r="L2122" s="12">
        <f t="shared" si="201"/>
        <v>41640.756203703699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198"/>
        <v>1.00880375</v>
      </c>
      <c r="R2122" s="8">
        <f t="shared" si="199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8">
        <v>50000</v>
      </c>
      <c r="E2123" s="8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2">
        <f t="shared" si="200"/>
        <v>42716.534120370365</v>
      </c>
      <c r="L2123" s="12">
        <f t="shared" si="201"/>
        <v>42746.534120370365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198"/>
        <v>5.6800000000000002E-3</v>
      </c>
      <c r="R2123" s="8">
        <f t="shared" si="199"/>
        <v>28.4</v>
      </c>
      <c r="S2123" t="str">
        <f t="shared" si="202"/>
        <v>games</v>
      </c>
      <c r="T2123" t="str">
        <f t="shared" si="203"/>
        <v>video games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8">
        <v>80000</v>
      </c>
      <c r="E2124" s="8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2">
        <f t="shared" si="200"/>
        <v>42712.092233796291</v>
      </c>
      <c r="L2124" s="12">
        <f t="shared" si="201"/>
        <v>42742.092233796291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198"/>
        <v>3.875E-3</v>
      </c>
      <c r="R2124" s="8">
        <f t="shared" si="199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8">
        <v>500</v>
      </c>
      <c r="E2125" s="8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2">
        <f t="shared" si="200"/>
        <v>40198.216516203705</v>
      </c>
      <c r="L2125" s="12">
        <f t="shared" si="201"/>
        <v>40252.082638888889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198"/>
        <v>0.1</v>
      </c>
      <c r="R2125" s="8">
        <f t="shared" si="199"/>
        <v>10</v>
      </c>
      <c r="S2125" t="str">
        <f t="shared" si="202"/>
        <v>games</v>
      </c>
      <c r="T2125" t="str">
        <f t="shared" si="203"/>
        <v>video games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8">
        <v>1100</v>
      </c>
      <c r="E2126" s="8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2">
        <f t="shared" si="200"/>
        <v>40463.819849537038</v>
      </c>
      <c r="L2126" s="12">
        <f t="shared" si="201"/>
        <v>40512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198"/>
        <v>0.10454545454545454</v>
      </c>
      <c r="R2126" s="8">
        <f t="shared" si="199"/>
        <v>23</v>
      </c>
      <c r="S2126" t="str">
        <f t="shared" si="202"/>
        <v>games</v>
      </c>
      <c r="T2126" t="str">
        <f t="shared" si="203"/>
        <v>video games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8">
        <v>60000</v>
      </c>
      <c r="E2127" s="8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2">
        <f t="shared" si="200"/>
        <v>42190.815196759257</v>
      </c>
      <c r="L2127" s="12">
        <f t="shared" si="201"/>
        <v>42220.815196759257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198"/>
        <v>1.4200000000000001E-2</v>
      </c>
      <c r="R2127" s="8">
        <f t="shared" si="199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8">
        <v>20000</v>
      </c>
      <c r="E2128" s="8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2">
        <f t="shared" si="200"/>
        <v>41951.76489583333</v>
      </c>
      <c r="L2128" s="12">
        <f t="shared" si="201"/>
        <v>41981.76489583333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198"/>
        <v>5.0000000000000001E-4</v>
      </c>
      <c r="R2128" s="8">
        <f t="shared" si="199"/>
        <v>5</v>
      </c>
      <c r="S2128" t="str">
        <f t="shared" si="202"/>
        <v>games</v>
      </c>
      <c r="T2128" t="str">
        <f t="shared" si="203"/>
        <v>video games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8">
        <v>28000</v>
      </c>
      <c r="E2129" s="8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2">
        <f t="shared" si="200"/>
        <v>42045.297025462962</v>
      </c>
      <c r="L2129" s="12">
        <f t="shared" si="201"/>
        <v>42075.255358796298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198"/>
        <v>0.28842857142857142</v>
      </c>
      <c r="R2129" s="8">
        <f t="shared" si="199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8">
        <v>15000</v>
      </c>
      <c r="E2130" s="8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2">
        <f t="shared" si="200"/>
        <v>41843.564456018517</v>
      </c>
      <c r="L2130" s="12">
        <f t="shared" si="201"/>
        <v>41903.564456018517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198"/>
        <v>1.6666666666666668E-3</v>
      </c>
      <c r="R2130" s="8">
        <f t="shared" si="199"/>
        <v>25</v>
      </c>
      <c r="S2130" t="str">
        <f t="shared" si="202"/>
        <v>games</v>
      </c>
      <c r="T2130" t="str">
        <f t="shared" si="203"/>
        <v>video games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8">
        <v>2000</v>
      </c>
      <c r="E2131" s="8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2">
        <f t="shared" si="200"/>
        <v>42408.815972222219</v>
      </c>
      <c r="L2131" s="12">
        <f t="shared" si="201"/>
        <v>42438.815972222219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198"/>
        <v>0.11799999999999999</v>
      </c>
      <c r="R2131" s="8">
        <f t="shared" si="199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8">
        <v>42000</v>
      </c>
      <c r="E2132" s="8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2">
        <f t="shared" si="200"/>
        <v>41831.87804398148</v>
      </c>
      <c r="L2132" s="12">
        <f t="shared" si="201"/>
        <v>41866.87804398148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198"/>
        <v>2.0238095238095236E-3</v>
      </c>
      <c r="R2132" s="8">
        <f t="shared" si="199"/>
        <v>21.25</v>
      </c>
      <c r="S2132" t="str">
        <f t="shared" si="202"/>
        <v>games</v>
      </c>
      <c r="T2132" t="str">
        <f t="shared" si="203"/>
        <v>video games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8">
        <v>500</v>
      </c>
      <c r="E2133" s="8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2">
        <f t="shared" si="200"/>
        <v>42166.998738425922</v>
      </c>
      <c r="L2133" s="12">
        <f t="shared" si="201"/>
        <v>42196.998738425922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198"/>
        <v>0.05</v>
      </c>
      <c r="R2133" s="8">
        <f t="shared" si="199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8">
        <v>100000</v>
      </c>
      <c r="E2134" s="8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2">
        <f t="shared" si="200"/>
        <v>41643.27884259259</v>
      </c>
      <c r="L2134" s="12">
        <f t="shared" si="201"/>
        <v>41673.27884259259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198"/>
        <v>2.1129899999999997E-2</v>
      </c>
      <c r="R2134" s="8">
        <f t="shared" si="199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8">
        <v>1000</v>
      </c>
      <c r="E2135" s="8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2">
        <f t="shared" si="200"/>
        <v>40618.888877314814</v>
      </c>
      <c r="L2135" s="12">
        <f t="shared" si="201"/>
        <v>40657.082638888889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198"/>
        <v>1.6E-2</v>
      </c>
      <c r="R2135" s="8">
        <f t="shared" si="199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8">
        <v>6000</v>
      </c>
      <c r="E2136" s="8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2">
        <f t="shared" si="200"/>
        <v>41361.678136574068</v>
      </c>
      <c r="L2136" s="12">
        <f t="shared" si="201"/>
        <v>41391.678136574068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198"/>
        <v>1.7333333333333333E-2</v>
      </c>
      <c r="R2136" s="8">
        <f t="shared" si="199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8">
        <v>5000</v>
      </c>
      <c r="E2137" s="8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2">
        <f t="shared" si="200"/>
        <v>41156.755011574074</v>
      </c>
      <c r="L2137" s="12">
        <f t="shared" si="201"/>
        <v>41186.755011574074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198"/>
        <v>9.5600000000000004E-2</v>
      </c>
      <c r="R2137" s="8">
        <f t="shared" si="199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8">
        <v>80000</v>
      </c>
      <c r="E2138" s="8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2">
        <f t="shared" si="200"/>
        <v>41536.300763888888</v>
      </c>
      <c r="L2138" s="12">
        <f t="shared" si="201"/>
        <v>41566.300763888888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198"/>
        <v>5.9612499999999998E-4</v>
      </c>
      <c r="R2138" s="8">
        <f t="shared" si="199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8">
        <v>50000</v>
      </c>
      <c r="E2139" s="8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2">
        <f t="shared" si="200"/>
        <v>41948.562835648147</v>
      </c>
      <c r="L2139" s="12">
        <f t="shared" si="201"/>
        <v>41978.562835648147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198"/>
        <v>0.28405999999999998</v>
      </c>
      <c r="R2139" s="8">
        <f t="shared" si="199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8">
        <v>1000</v>
      </c>
      <c r="E2140" s="8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2">
        <f t="shared" si="200"/>
        <v>41556.804849537039</v>
      </c>
      <c r="L2140" s="12">
        <f t="shared" si="201"/>
        <v>41586.846516203703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198"/>
        <v>0.128</v>
      </c>
      <c r="R2140" s="8">
        <f t="shared" si="199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8">
        <v>30000</v>
      </c>
      <c r="E2141" s="8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2">
        <f t="shared" si="200"/>
        <v>42647.541759259257</v>
      </c>
      <c r="L2141" s="12">
        <f t="shared" si="201"/>
        <v>42677.541759259257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198"/>
        <v>5.4199999999999998E-2</v>
      </c>
      <c r="R2141" s="8">
        <f t="shared" si="199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8">
        <v>500000</v>
      </c>
      <c r="E2142" s="8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2">
        <f t="shared" si="200"/>
        <v>41255.625277777777</v>
      </c>
      <c r="L2142" s="12">
        <f t="shared" si="201"/>
        <v>41285.625277777777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198"/>
        <v>1.1199999999999999E-3</v>
      </c>
      <c r="R2142" s="8">
        <f t="shared" si="199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8">
        <v>15000</v>
      </c>
      <c r="E2143" s="8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2">
        <f t="shared" si="200"/>
        <v>41927.027303240735</v>
      </c>
      <c r="L2143" s="12">
        <f t="shared" si="201"/>
        <v>41957.068969907406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198"/>
        <v>0</v>
      </c>
      <c r="R2143" s="8" t="str">
        <f t="shared" si="199"/>
        <v>-</v>
      </c>
      <c r="S2143" t="str">
        <f t="shared" si="202"/>
        <v>games</v>
      </c>
      <c r="T2143" t="str">
        <f t="shared" si="203"/>
        <v>video games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8">
        <v>10500</v>
      </c>
      <c r="E2144" s="8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2">
        <f t="shared" si="200"/>
        <v>42340.493171296293</v>
      </c>
      <c r="L2144" s="12">
        <f t="shared" si="201"/>
        <v>42368.493171296293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198"/>
        <v>5.7238095238095241E-2</v>
      </c>
      <c r="R2144" s="8">
        <f t="shared" si="199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8">
        <v>2000</v>
      </c>
      <c r="E2145" s="8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2">
        <f t="shared" si="200"/>
        <v>40332.678379629629</v>
      </c>
      <c r="L2145" s="12">
        <f t="shared" si="201"/>
        <v>40380.583333333328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198"/>
        <v>0.1125</v>
      </c>
      <c r="R2145" s="8">
        <f t="shared" si="199"/>
        <v>45</v>
      </c>
      <c r="S2145" t="str">
        <f t="shared" si="202"/>
        <v>games</v>
      </c>
      <c r="T2145" t="str">
        <f t="shared" si="203"/>
        <v>video games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8">
        <v>35500</v>
      </c>
      <c r="E2146" s="8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2">
        <f t="shared" si="200"/>
        <v>41499.338425925926</v>
      </c>
      <c r="L2146" s="12">
        <f t="shared" si="201"/>
        <v>41531.338425925926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198"/>
        <v>1.7098591549295775E-2</v>
      </c>
      <c r="R2146" s="8">
        <f t="shared" si="199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8">
        <v>15000</v>
      </c>
      <c r="E2147" s="8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2">
        <f t="shared" si="200"/>
        <v>41575.029097222221</v>
      </c>
      <c r="L2147" s="12">
        <f t="shared" si="201"/>
        <v>41605.070763888885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198"/>
        <v>0.30433333333333334</v>
      </c>
      <c r="R2147" s="8">
        <f t="shared" si="199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8">
        <v>5000</v>
      </c>
      <c r="E2148" s="8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2">
        <f t="shared" si="200"/>
        <v>42397.471180555549</v>
      </c>
      <c r="L2148" s="12">
        <f t="shared" si="201"/>
        <v>42411.471180555549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198"/>
        <v>2.0000000000000001E-4</v>
      </c>
      <c r="R2148" s="8">
        <f t="shared" si="199"/>
        <v>1</v>
      </c>
      <c r="S2148" t="str">
        <f t="shared" si="202"/>
        <v>games</v>
      </c>
      <c r="T2148" t="str">
        <f t="shared" si="203"/>
        <v>video games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8">
        <v>390000</v>
      </c>
      <c r="E2149" s="8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2">
        <f t="shared" si="200"/>
        <v>41927.087361111109</v>
      </c>
      <c r="L2149" s="12">
        <f t="shared" si="201"/>
        <v>41959.129027777781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198"/>
        <v>6.9641025641025639E-3</v>
      </c>
      <c r="R2149" s="8">
        <f t="shared" si="199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8">
        <v>100</v>
      </c>
      <c r="E2150" s="8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2">
        <f t="shared" si="200"/>
        <v>42066.525254629632</v>
      </c>
      <c r="L2150" s="12">
        <f t="shared" si="201"/>
        <v>42096.483587962961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198"/>
        <v>0.02</v>
      </c>
      <c r="R2150" s="8">
        <f t="shared" si="199"/>
        <v>1</v>
      </c>
      <c r="S2150" t="str">
        <f t="shared" si="202"/>
        <v>games</v>
      </c>
      <c r="T2150" t="str">
        <f t="shared" si="203"/>
        <v>video games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8">
        <v>2000</v>
      </c>
      <c r="E2151" s="8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2">
        <f t="shared" si="200"/>
        <v>40354.816620370366</v>
      </c>
      <c r="L2151" s="12">
        <f t="shared" si="201"/>
        <v>40389.791666666664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198"/>
        <v>0</v>
      </c>
      <c r="R2151" s="8" t="str">
        <f t="shared" si="199"/>
        <v>-</v>
      </c>
      <c r="S2151" t="str">
        <f t="shared" si="202"/>
        <v>games</v>
      </c>
      <c r="T2151" t="str">
        <f t="shared" si="203"/>
        <v>video games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8">
        <v>50000</v>
      </c>
      <c r="E2152" s="8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2">
        <f t="shared" si="200"/>
        <v>42534.076377314814</v>
      </c>
      <c r="L2152" s="12">
        <f t="shared" si="201"/>
        <v>42564.076377314814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198"/>
        <v>8.0999999999999996E-3</v>
      </c>
      <c r="R2152" s="8">
        <f t="shared" si="199"/>
        <v>101.25</v>
      </c>
      <c r="S2152" t="str">
        <f t="shared" si="202"/>
        <v>games</v>
      </c>
      <c r="T2152" t="str">
        <f t="shared" si="203"/>
        <v>video games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8">
        <v>45000</v>
      </c>
      <c r="E2153" s="8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2">
        <f t="shared" si="200"/>
        <v>42520.639050925922</v>
      </c>
      <c r="L2153" s="12">
        <f t="shared" si="201"/>
        <v>42550.639050925922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198"/>
        <v>2.6222222222222224E-3</v>
      </c>
      <c r="R2153" s="8">
        <f t="shared" si="199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8">
        <v>30000</v>
      </c>
      <c r="E2154" s="8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2">
        <f t="shared" si="200"/>
        <v>41683.62394675926</v>
      </c>
      <c r="L2154" s="12">
        <f t="shared" si="201"/>
        <v>41713.582280092589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198"/>
        <v>1.6666666666666668E-3</v>
      </c>
      <c r="R2154" s="8">
        <f t="shared" si="199"/>
        <v>12.5</v>
      </c>
      <c r="S2154" t="str">
        <f t="shared" si="202"/>
        <v>games</v>
      </c>
      <c r="T2154" t="str">
        <f t="shared" si="203"/>
        <v>video games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8">
        <v>372625</v>
      </c>
      <c r="E2155" s="8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2">
        <f t="shared" si="200"/>
        <v>41974.702754629623</v>
      </c>
      <c r="L2155" s="12">
        <f t="shared" si="201"/>
        <v>42014.124305555553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198"/>
        <v>9.1244548809124457E-5</v>
      </c>
      <c r="R2155" s="8">
        <f t="shared" si="199"/>
        <v>8.5</v>
      </c>
      <c r="S2155" t="str">
        <f t="shared" si="202"/>
        <v>games</v>
      </c>
      <c r="T2155" t="str">
        <f t="shared" si="203"/>
        <v>video games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8">
        <v>250</v>
      </c>
      <c r="E2156" s="8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2">
        <f t="shared" si="200"/>
        <v>41647.42392361111</v>
      </c>
      <c r="L2156" s="12">
        <f t="shared" si="201"/>
        <v>41667.42392361111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198"/>
        <v>8.0000000000000002E-3</v>
      </c>
      <c r="R2156" s="8">
        <f t="shared" si="199"/>
        <v>1</v>
      </c>
      <c r="S2156" t="str">
        <f t="shared" si="202"/>
        <v>games</v>
      </c>
      <c r="T2156" t="str">
        <f t="shared" si="203"/>
        <v>video games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8">
        <v>5000</v>
      </c>
      <c r="E2157" s="8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2">
        <f t="shared" si="200"/>
        <v>42430.539178240739</v>
      </c>
      <c r="L2157" s="12">
        <f t="shared" si="201"/>
        <v>42460.497511574074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198"/>
        <v>2.3E-2</v>
      </c>
      <c r="R2157" s="8">
        <f t="shared" si="199"/>
        <v>23</v>
      </c>
      <c r="S2157" t="str">
        <f t="shared" si="202"/>
        <v>games</v>
      </c>
      <c r="T2157" t="str">
        <f t="shared" si="203"/>
        <v>video games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8">
        <v>56000</v>
      </c>
      <c r="E2158" s="8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2">
        <f t="shared" si="200"/>
        <v>41488.645902777775</v>
      </c>
      <c r="L2158" s="12">
        <f t="shared" si="201"/>
        <v>41533.645902777775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198"/>
        <v>2.6660714285714284E-2</v>
      </c>
      <c r="R2158" s="8">
        <f t="shared" si="199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8">
        <v>75000</v>
      </c>
      <c r="E2159" s="8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2">
        <f t="shared" si="200"/>
        <v>42694.772951388884</v>
      </c>
      <c r="L2159" s="12">
        <f t="shared" si="201"/>
        <v>42727.124305555553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198"/>
        <v>0.28192</v>
      </c>
      <c r="R2159" s="8">
        <f t="shared" si="199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8">
        <v>300000</v>
      </c>
      <c r="E2160" s="8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2">
        <f t="shared" si="200"/>
        <v>41264.645532407405</v>
      </c>
      <c r="L2160" s="12">
        <f t="shared" si="201"/>
        <v>41309.645532407405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198"/>
        <v>6.5900366666666668E-2</v>
      </c>
      <c r="R2160" s="8">
        <f t="shared" si="199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8">
        <v>3600</v>
      </c>
      <c r="E2161" s="8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2">
        <f t="shared" si="200"/>
        <v>40710.522847222222</v>
      </c>
      <c r="L2161" s="12">
        <f t="shared" si="201"/>
        <v>40740.522847222222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198"/>
        <v>7.2222222222222219E-3</v>
      </c>
      <c r="R2161" s="8">
        <f t="shared" si="199"/>
        <v>13</v>
      </c>
      <c r="S2161" t="str">
        <f t="shared" si="202"/>
        <v>games</v>
      </c>
      <c r="T2161" t="str">
        <f t="shared" si="203"/>
        <v>video games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8">
        <v>10000</v>
      </c>
      <c r="E2162" s="8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2">
        <f t="shared" si="200"/>
        <v>41018.503530092588</v>
      </c>
      <c r="L2162" s="12">
        <f t="shared" si="201"/>
        <v>41048.503530092588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198"/>
        <v>8.5000000000000006E-3</v>
      </c>
      <c r="R2162" s="8">
        <f t="shared" si="199"/>
        <v>5.3125</v>
      </c>
      <c r="S2162" t="str">
        <f t="shared" si="202"/>
        <v>games</v>
      </c>
      <c r="T2162" t="str">
        <f t="shared" si="203"/>
        <v>video games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8">
        <v>400</v>
      </c>
      <c r="E2163" s="8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2">
        <f t="shared" si="200"/>
        <v>42240.644201388888</v>
      </c>
      <c r="L2163" s="12">
        <f t="shared" si="201"/>
        <v>42270.644201388888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198"/>
        <v>1.1575</v>
      </c>
      <c r="R2163" s="8">
        <f t="shared" si="199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8">
        <v>4500</v>
      </c>
      <c r="E2164" s="8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2">
        <f t="shared" si="200"/>
        <v>41813.557766203703</v>
      </c>
      <c r="L2164" s="12">
        <f t="shared" si="201"/>
        <v>41844.557766203703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198"/>
        <v>1.1226666666666667</v>
      </c>
      <c r="R2164" s="8">
        <f t="shared" si="199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8">
        <v>2500</v>
      </c>
      <c r="E2165" s="8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2">
        <f t="shared" si="200"/>
        <v>42111.691203703704</v>
      </c>
      <c r="L2165" s="12">
        <f t="shared" si="201"/>
        <v>42162.951388888883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198"/>
        <v>1.3220000000000001</v>
      </c>
      <c r="R2165" s="8">
        <f t="shared" si="199"/>
        <v>75.11363636363636</v>
      </c>
      <c r="S2165" t="str">
        <f t="shared" si="202"/>
        <v>music</v>
      </c>
      <c r="T2165" t="str">
        <f t="shared" si="203"/>
        <v>rock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8">
        <v>5500</v>
      </c>
      <c r="E2166" s="8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2">
        <f t="shared" si="200"/>
        <v>42515.509421296294</v>
      </c>
      <c r="L2166" s="12">
        <f t="shared" si="201"/>
        <v>42545.957638888889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198"/>
        <v>1.0263636363636364</v>
      </c>
      <c r="R2166" s="8">
        <f t="shared" si="199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8">
        <v>2500</v>
      </c>
      <c r="E2167" s="8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2">
        <f t="shared" si="200"/>
        <v>42438.458738425928</v>
      </c>
      <c r="L2167" s="12">
        <f t="shared" si="201"/>
        <v>42468.417071759257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198"/>
        <v>1.3864000000000001</v>
      </c>
      <c r="R2167" s="8">
        <f t="shared" si="199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8">
        <v>2000</v>
      </c>
      <c r="E2168" s="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2">
        <f t="shared" si="200"/>
        <v>41933.629837962959</v>
      </c>
      <c r="L2168" s="12">
        <f t="shared" si="201"/>
        <v>41978.671504629623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198"/>
        <v>1.466</v>
      </c>
      <c r="R2168" s="8">
        <f t="shared" si="199"/>
        <v>91.625</v>
      </c>
      <c r="S2168" t="str">
        <f t="shared" si="202"/>
        <v>music</v>
      </c>
      <c r="T2168" t="str">
        <f t="shared" si="203"/>
        <v>rock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8">
        <v>150</v>
      </c>
      <c r="E2169" s="8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2">
        <f t="shared" si="200"/>
        <v>41152.858067129629</v>
      </c>
      <c r="L2169" s="12">
        <f t="shared" si="201"/>
        <v>41166.858067129629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198"/>
        <v>1.2</v>
      </c>
      <c r="R2169" s="8">
        <f t="shared" si="199"/>
        <v>22.5</v>
      </c>
      <c r="S2169" t="str">
        <f t="shared" si="202"/>
        <v>music</v>
      </c>
      <c r="T2169" t="str">
        <f t="shared" si="203"/>
        <v>rock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8">
        <v>18000</v>
      </c>
      <c r="E2170" s="8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2">
        <f t="shared" si="200"/>
        <v>42745.391909722217</v>
      </c>
      <c r="L2170" s="12">
        <f t="shared" si="201"/>
        <v>42775.999999999993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198"/>
        <v>1.215816111111111</v>
      </c>
      <c r="R2170" s="8">
        <f t="shared" si="199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8">
        <v>153</v>
      </c>
      <c r="E2171" s="8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2">
        <f t="shared" si="200"/>
        <v>42793.492488425924</v>
      </c>
      <c r="L2171" s="12">
        <f t="shared" si="201"/>
        <v>42796.492488425924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198"/>
        <v>1</v>
      </c>
      <c r="R2171" s="8">
        <f t="shared" si="199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8">
        <v>350</v>
      </c>
      <c r="E2172" s="8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2">
        <f t="shared" si="200"/>
        <v>42198.541921296295</v>
      </c>
      <c r="L2172" s="12">
        <f t="shared" si="201"/>
        <v>42238.541921296295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198"/>
        <v>1.8085714285714285</v>
      </c>
      <c r="R2172" s="8">
        <f t="shared" si="199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8">
        <v>4000</v>
      </c>
      <c r="E2173" s="8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2">
        <f t="shared" si="200"/>
        <v>42141.748784722215</v>
      </c>
      <c r="L2173" s="12">
        <f t="shared" si="201"/>
        <v>42176.999999999993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198"/>
        <v>1.0607500000000001</v>
      </c>
      <c r="R2173" s="8">
        <f t="shared" si="199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8">
        <v>1000</v>
      </c>
      <c r="E2174" s="8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2">
        <f t="shared" si="200"/>
        <v>42082.371759259258</v>
      </c>
      <c r="L2174" s="12">
        <f t="shared" si="201"/>
        <v>42112.371759259258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198"/>
        <v>1</v>
      </c>
      <c r="R2174" s="8">
        <f t="shared" si="199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8">
        <v>4200</v>
      </c>
      <c r="E2175" s="8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2">
        <f t="shared" si="200"/>
        <v>41495.484293981477</v>
      </c>
      <c r="L2175" s="12">
        <f t="shared" si="201"/>
        <v>41526.957638888889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198"/>
        <v>1.2692857142857144</v>
      </c>
      <c r="R2175" s="8">
        <f t="shared" si="199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8">
        <v>4000</v>
      </c>
      <c r="E2176" s="8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2">
        <f t="shared" si="200"/>
        <v>42465.334571759253</v>
      </c>
      <c r="L2176" s="12">
        <f t="shared" si="201"/>
        <v>42495.334571759253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198"/>
        <v>1.0297499999999999</v>
      </c>
      <c r="R2176" s="8">
        <f t="shared" si="199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8">
        <v>700</v>
      </c>
      <c r="E2177" s="8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2">
        <f t="shared" si="200"/>
        <v>42564.800763888888</v>
      </c>
      <c r="L2177" s="12">
        <f t="shared" si="201"/>
        <v>42571.800763888888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198"/>
        <v>2.5</v>
      </c>
      <c r="R2177" s="8">
        <f t="shared" si="199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8">
        <v>5000</v>
      </c>
      <c r="E2178" s="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2">
        <f t="shared" si="200"/>
        <v>42096.424872685187</v>
      </c>
      <c r="L2178" s="12">
        <f t="shared" si="201"/>
        <v>42126.424872685187</v>
      </c>
      <c r="M2178" t="b">
        <v>0</v>
      </c>
      <c r="N2178">
        <v>71</v>
      </c>
      <c r="O2178" t="b">
        <v>1</v>
      </c>
      <c r="P2178" t="s">
        <v>8276</v>
      </c>
      <c r="Q2178" s="6">
        <f t="shared" ref="Q2178:Q2241" si="204">E2178/D2178</f>
        <v>1.2602</v>
      </c>
      <c r="R2178" s="8">
        <f t="shared" ref="R2178:R2241" si="205">IF(E2178=0,"-",E2178/N2178)</f>
        <v>88.74647887323944</v>
      </c>
      <c r="S2178" t="str">
        <f t="shared" si="202"/>
        <v>music</v>
      </c>
      <c r="T2178" t="str">
        <f t="shared" si="203"/>
        <v>rock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8">
        <v>2500</v>
      </c>
      <c r="E2179" s="8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2">
        <f t="shared" ref="K2179:K2242" si="206">(J2179/86400)+25569+(-5/24)</f>
        <v>42502.042442129627</v>
      </c>
      <c r="L2179" s="12">
        <f t="shared" ref="L2179:L2242" si="207">(I2179/86400)+25569+(-5/24)</f>
        <v>42527.042442129627</v>
      </c>
      <c r="M2179" t="b">
        <v>0</v>
      </c>
      <c r="N2179">
        <v>38</v>
      </c>
      <c r="O2179" t="b">
        <v>1</v>
      </c>
      <c r="P2179" t="s">
        <v>8276</v>
      </c>
      <c r="Q2179" s="6">
        <f t="shared" si="204"/>
        <v>1.0012000000000001</v>
      </c>
      <c r="R2179" s="8">
        <f t="shared" si="205"/>
        <v>65.868421052631575</v>
      </c>
      <c r="S2179" t="str">
        <f t="shared" ref="S2179:S2242" si="208">LEFT($P2179, SEARCH("/",$P2179,1)-1)</f>
        <v>music</v>
      </c>
      <c r="T2179" t="str">
        <f t="shared" ref="T2179:T2242" si="209">RIGHT($P2179,LEN($P2179) - SEARCH("/", $P2179, 1))</f>
        <v>rock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8">
        <v>25000</v>
      </c>
      <c r="E2180" s="8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2">
        <f t="shared" si="206"/>
        <v>42723.428206018514</v>
      </c>
      <c r="L2180" s="12">
        <f t="shared" si="207"/>
        <v>42753.428206018514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204"/>
        <v>1.3864000000000001</v>
      </c>
      <c r="R2180" s="8">
        <f t="shared" si="205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8">
        <v>1000</v>
      </c>
      <c r="E2181" s="8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2">
        <f t="shared" si="206"/>
        <v>42074.962870370371</v>
      </c>
      <c r="L2181" s="12">
        <f t="shared" si="207"/>
        <v>42104.962870370371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204"/>
        <v>1.6140000000000001</v>
      </c>
      <c r="R2181" s="8">
        <f t="shared" si="205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8">
        <v>5000</v>
      </c>
      <c r="E2182" s="8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2">
        <f t="shared" si="206"/>
        <v>42279.461435185185</v>
      </c>
      <c r="L2182" s="12">
        <f t="shared" si="207"/>
        <v>42321.503101851849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204"/>
        <v>1.071842</v>
      </c>
      <c r="R2182" s="8">
        <f t="shared" si="205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8">
        <v>2000</v>
      </c>
      <c r="E2183" s="8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2">
        <f t="shared" si="206"/>
        <v>42772.796909722216</v>
      </c>
      <c r="L2183" s="12">
        <f t="shared" si="207"/>
        <v>42786.796909722216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204"/>
        <v>1.5309999999999999</v>
      </c>
      <c r="R2183" s="8">
        <f t="shared" si="205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8">
        <v>3000</v>
      </c>
      <c r="E2184" s="8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2">
        <f t="shared" si="206"/>
        <v>41879.692418981482</v>
      </c>
      <c r="L2184" s="12">
        <f t="shared" si="207"/>
        <v>41914.692418981482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204"/>
        <v>5.2416666666666663</v>
      </c>
      <c r="R2184" s="8">
        <f t="shared" si="205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8">
        <v>1800</v>
      </c>
      <c r="E2185" s="8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2">
        <f t="shared" si="206"/>
        <v>42745.157141203701</v>
      </c>
      <c r="L2185" s="12">
        <f t="shared" si="207"/>
        <v>42774.999999999993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204"/>
        <v>4.8927777777777779</v>
      </c>
      <c r="R2185" s="8">
        <f t="shared" si="205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8">
        <v>10000</v>
      </c>
      <c r="E2186" s="8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2">
        <f t="shared" si="206"/>
        <v>42380.481956018521</v>
      </c>
      <c r="L2186" s="12">
        <f t="shared" si="207"/>
        <v>42394.458333333336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204"/>
        <v>2.8473999999999999</v>
      </c>
      <c r="R2186" s="8">
        <f t="shared" si="205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8">
        <v>5000</v>
      </c>
      <c r="E2187" s="8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2">
        <f t="shared" si="206"/>
        <v>41319.141655092586</v>
      </c>
      <c r="L2187" s="12">
        <f t="shared" si="207"/>
        <v>41359.141655092586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204"/>
        <v>18.569700000000001</v>
      </c>
      <c r="R2187" s="8">
        <f t="shared" si="205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8">
        <v>20000</v>
      </c>
      <c r="E2188" s="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2">
        <f t="shared" si="206"/>
        <v>42583.406747685185</v>
      </c>
      <c r="L2188" s="12">
        <f t="shared" si="207"/>
        <v>42619.874999999993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204"/>
        <v>1.0967499999999999</v>
      </c>
      <c r="R2188" s="8">
        <f t="shared" si="205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8">
        <v>20000</v>
      </c>
      <c r="E2189" s="8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2">
        <f t="shared" si="206"/>
        <v>42068.000763888886</v>
      </c>
      <c r="L2189" s="12">
        <f t="shared" si="207"/>
        <v>42096.957638888889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204"/>
        <v>10.146425000000001</v>
      </c>
      <c r="R2189" s="8">
        <f t="shared" si="205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8">
        <v>5494</v>
      </c>
      <c r="E2190" s="8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2">
        <f t="shared" si="206"/>
        <v>42633.377789351849</v>
      </c>
      <c r="L2190" s="12">
        <f t="shared" si="207"/>
        <v>42668.499999999993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204"/>
        <v>4.1217692027666546</v>
      </c>
      <c r="R2190" s="8">
        <f t="shared" si="205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8">
        <v>1200</v>
      </c>
      <c r="E2191" s="8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2">
        <f t="shared" si="206"/>
        <v>42467.579861111109</v>
      </c>
      <c r="L2191" s="12">
        <f t="shared" si="207"/>
        <v>42481.708333333336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204"/>
        <v>5.0324999999999998</v>
      </c>
      <c r="R2191" s="8">
        <f t="shared" si="205"/>
        <v>68.625</v>
      </c>
      <c r="S2191" t="str">
        <f t="shared" si="208"/>
        <v>games</v>
      </c>
      <c r="T2191" t="str">
        <f t="shared" si="209"/>
        <v>tabletop games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8">
        <v>19000</v>
      </c>
      <c r="E2192" s="8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2">
        <f t="shared" si="206"/>
        <v>42417.416712962957</v>
      </c>
      <c r="L2192" s="12">
        <f t="shared" si="207"/>
        <v>42452.082638888889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204"/>
        <v>1.8461052631578947</v>
      </c>
      <c r="R2192" s="8">
        <f t="shared" si="205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8">
        <v>750</v>
      </c>
      <c r="E2193" s="8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2">
        <f t="shared" si="206"/>
        <v>42768.6253125</v>
      </c>
      <c r="L2193" s="12">
        <f t="shared" si="207"/>
        <v>42780.6253125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204"/>
        <v>1.1973333333333334</v>
      </c>
      <c r="R2193" s="8">
        <f t="shared" si="205"/>
        <v>35.92</v>
      </c>
      <c r="S2193" t="str">
        <f t="shared" si="208"/>
        <v>games</v>
      </c>
      <c r="T2193" t="str">
        <f t="shared" si="209"/>
        <v>tabletop games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8">
        <v>12000</v>
      </c>
      <c r="E2194" s="8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2">
        <f t="shared" si="206"/>
        <v>42691.642870370364</v>
      </c>
      <c r="L2194" s="12">
        <f t="shared" si="207"/>
        <v>42719.749999999993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204"/>
        <v>10.812401666666668</v>
      </c>
      <c r="R2194" s="8">
        <f t="shared" si="205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8">
        <v>15000</v>
      </c>
      <c r="E2195" s="8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2">
        <f t="shared" si="206"/>
        <v>42664.197592592587</v>
      </c>
      <c r="L2195" s="12">
        <f t="shared" si="207"/>
        <v>42694.999305555553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204"/>
        <v>4.5237333333333334</v>
      </c>
      <c r="R2195" s="8">
        <f t="shared" si="205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8">
        <v>10000</v>
      </c>
      <c r="E2196" s="8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2">
        <f t="shared" si="206"/>
        <v>42425.54965277778</v>
      </c>
      <c r="L2196" s="12">
        <f t="shared" si="207"/>
        <v>42455.507986111108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204"/>
        <v>5.3737000000000004</v>
      </c>
      <c r="R2196" s="8">
        <f t="shared" si="205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8">
        <v>4600</v>
      </c>
      <c r="E2197" s="8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2">
        <f t="shared" si="206"/>
        <v>42197.563657407409</v>
      </c>
      <c r="L2197" s="12">
        <f t="shared" si="207"/>
        <v>42227.563657407409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204"/>
        <v>1.2032608695652174</v>
      </c>
      <c r="R2197" s="8">
        <f t="shared" si="205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8">
        <v>14000</v>
      </c>
      <c r="E2198" s="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2">
        <f t="shared" si="206"/>
        <v>42675.278958333329</v>
      </c>
      <c r="L2198" s="12">
        <f t="shared" si="207"/>
        <v>42706.083333333336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204"/>
        <v>1.1383571428571428</v>
      </c>
      <c r="R2198" s="8">
        <f t="shared" si="205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8">
        <v>30000</v>
      </c>
      <c r="E2199" s="8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2">
        <f t="shared" si="206"/>
        <v>42033.37568287037</v>
      </c>
      <c r="L2199" s="12">
        <f t="shared" si="207"/>
        <v>42063.37568287037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204"/>
        <v>9.5103109999999997</v>
      </c>
      <c r="R2199" s="8">
        <f t="shared" si="205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8">
        <v>40000</v>
      </c>
      <c r="E2200" s="8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2">
        <f t="shared" si="206"/>
        <v>42292.305555555555</v>
      </c>
      <c r="L2200" s="12">
        <f t="shared" si="207"/>
        <v>42322.347222222219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204"/>
        <v>1.3289249999999999</v>
      </c>
      <c r="R2200" s="8">
        <f t="shared" si="205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8">
        <v>9000</v>
      </c>
      <c r="E2201" s="8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2">
        <f t="shared" si="206"/>
        <v>42262.208310185182</v>
      </c>
      <c r="L2201" s="12">
        <f t="shared" si="207"/>
        <v>42292.208310185182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204"/>
        <v>1.4697777777777778</v>
      </c>
      <c r="R2201" s="8">
        <f t="shared" si="205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8">
        <v>2000</v>
      </c>
      <c r="E2202" s="8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2">
        <f t="shared" si="206"/>
        <v>42163.417453703696</v>
      </c>
      <c r="L2202" s="12">
        <f t="shared" si="207"/>
        <v>42190.916666666664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204"/>
        <v>5.4215</v>
      </c>
      <c r="R2202" s="8">
        <f t="shared" si="205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8">
        <v>110</v>
      </c>
      <c r="E2203" s="8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2">
        <f t="shared" si="206"/>
        <v>41276.638483796291</v>
      </c>
      <c r="L2203" s="12">
        <f t="shared" si="207"/>
        <v>41290.638483796291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204"/>
        <v>3.8271818181818182</v>
      </c>
      <c r="R2203" s="8">
        <f t="shared" si="205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8">
        <v>4000</v>
      </c>
      <c r="E2204" s="8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2">
        <f t="shared" si="206"/>
        <v>41184.640833333331</v>
      </c>
      <c r="L2204" s="12">
        <f t="shared" si="207"/>
        <v>41214.640833333331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204"/>
        <v>7.0418124999999998</v>
      </c>
      <c r="R2204" s="8">
        <f t="shared" si="205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8">
        <v>2000</v>
      </c>
      <c r="E2205" s="8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2">
        <f t="shared" si="206"/>
        <v>42241.651412037034</v>
      </c>
      <c r="L2205" s="12">
        <f t="shared" si="207"/>
        <v>42271.651412037034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204"/>
        <v>1.0954999999999999</v>
      </c>
      <c r="R2205" s="8">
        <f t="shared" si="205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8">
        <v>1500</v>
      </c>
      <c r="E2206" s="8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2">
        <f t="shared" si="206"/>
        <v>41312.103229166663</v>
      </c>
      <c r="L2206" s="12">
        <f t="shared" si="207"/>
        <v>41342.103229166663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204"/>
        <v>1.3286666666666667</v>
      </c>
      <c r="R2206" s="8">
        <f t="shared" si="205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8">
        <v>750</v>
      </c>
      <c r="E2207" s="8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2">
        <f t="shared" si="206"/>
        <v>41031.613298611112</v>
      </c>
      <c r="L2207" s="12">
        <f t="shared" si="207"/>
        <v>41061.613298611112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204"/>
        <v>1.52</v>
      </c>
      <c r="R2207" s="8">
        <f t="shared" si="205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8">
        <v>1100</v>
      </c>
      <c r="E2208" s="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2">
        <f t="shared" si="206"/>
        <v>40997.048888888887</v>
      </c>
      <c r="L2208" s="12">
        <f t="shared" si="207"/>
        <v>41015.048888888887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204"/>
        <v>1.0272727272727273</v>
      </c>
      <c r="R2208" s="8">
        <f t="shared" si="205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8">
        <v>2000</v>
      </c>
      <c r="E2209" s="8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2">
        <f t="shared" si="206"/>
        <v>41563.985798611109</v>
      </c>
      <c r="L2209" s="12">
        <f t="shared" si="207"/>
        <v>41594.027465277773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204"/>
        <v>1</v>
      </c>
      <c r="R2209" s="8">
        <f t="shared" si="205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8">
        <v>1000</v>
      </c>
      <c r="E2210" s="8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2">
        <f t="shared" si="206"/>
        <v>40946.673912037033</v>
      </c>
      <c r="L2210" s="12">
        <f t="shared" si="207"/>
        <v>41005.958333333328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204"/>
        <v>1.016</v>
      </c>
      <c r="R2210" s="8">
        <f t="shared" si="205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8">
        <v>500</v>
      </c>
      <c r="E2211" s="8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2">
        <f t="shared" si="206"/>
        <v>41732.27134259259</v>
      </c>
      <c r="L2211" s="12">
        <f t="shared" si="207"/>
        <v>41743.75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204"/>
        <v>1.508</v>
      </c>
      <c r="R2211" s="8">
        <f t="shared" si="205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8">
        <v>4000</v>
      </c>
      <c r="E2212" s="8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2">
        <f t="shared" si="206"/>
        <v>40955.857754629629</v>
      </c>
      <c r="L2212" s="12">
        <f t="shared" si="207"/>
        <v>41013.525000000001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204"/>
        <v>1.11425</v>
      </c>
      <c r="R2212" s="8">
        <f t="shared" si="205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8">
        <v>2500</v>
      </c>
      <c r="E2213" s="8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2">
        <f t="shared" si="206"/>
        <v>41716.576678240737</v>
      </c>
      <c r="L2213" s="12">
        <f t="shared" si="207"/>
        <v>41739.082638888889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204"/>
        <v>1.956</v>
      </c>
      <c r="R2213" s="8">
        <f t="shared" si="205"/>
        <v>40.75</v>
      </c>
      <c r="S2213" t="str">
        <f t="shared" si="208"/>
        <v>music</v>
      </c>
      <c r="T2213" t="str">
        <f t="shared" si="209"/>
        <v>electronic music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8">
        <v>6000</v>
      </c>
      <c r="E2214" s="8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2">
        <f t="shared" si="206"/>
        <v>41548.539085648146</v>
      </c>
      <c r="L2214" s="12">
        <f t="shared" si="207"/>
        <v>41581.833333333328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204"/>
        <v>1.1438333333333333</v>
      </c>
      <c r="R2214" s="8">
        <f t="shared" si="205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8">
        <v>5</v>
      </c>
      <c r="E2215" s="8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2">
        <f t="shared" si="206"/>
        <v>42109.617812499993</v>
      </c>
      <c r="L2215" s="12">
        <f t="shared" si="207"/>
        <v>42139.617812499993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204"/>
        <v>2</v>
      </c>
      <c r="R2215" s="8">
        <f t="shared" si="205"/>
        <v>10</v>
      </c>
      <c r="S2215" t="str">
        <f t="shared" si="208"/>
        <v>music</v>
      </c>
      <c r="T2215" t="str">
        <f t="shared" si="209"/>
        <v>electronic music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8">
        <v>600</v>
      </c>
      <c r="E2216" s="8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2">
        <f t="shared" si="206"/>
        <v>41646.58388888889</v>
      </c>
      <c r="L2216" s="12">
        <f t="shared" si="207"/>
        <v>41676.58388888889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204"/>
        <v>2.9250166666666666</v>
      </c>
      <c r="R2216" s="8">
        <f t="shared" si="205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8">
        <v>550</v>
      </c>
      <c r="E2217" s="8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2">
        <f t="shared" si="206"/>
        <v>40958.508935185186</v>
      </c>
      <c r="L2217" s="12">
        <f t="shared" si="207"/>
        <v>40981.082638888889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204"/>
        <v>1.5636363636363637</v>
      </c>
      <c r="R2217" s="8">
        <f t="shared" si="205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8">
        <v>300</v>
      </c>
      <c r="E2218" s="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2">
        <f t="shared" si="206"/>
        <v>42194.543344907404</v>
      </c>
      <c r="L2218" s="12">
        <f t="shared" si="207"/>
        <v>42208.543344907404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204"/>
        <v>1.0566666666666666</v>
      </c>
      <c r="R2218" s="8">
        <f t="shared" si="205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8">
        <v>420</v>
      </c>
      <c r="E2219" s="8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2">
        <f t="shared" si="206"/>
        <v>42299.568437499998</v>
      </c>
      <c r="L2219" s="12">
        <f t="shared" si="207"/>
        <v>42310.124999999993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204"/>
        <v>1.0119047619047619</v>
      </c>
      <c r="R2219" s="8">
        <f t="shared" si="205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8">
        <v>2000</v>
      </c>
      <c r="E2220" s="8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2">
        <f t="shared" si="206"/>
        <v>41127.603969907403</v>
      </c>
      <c r="L2220" s="12">
        <f t="shared" si="207"/>
        <v>41149.791666666664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204"/>
        <v>1.2283299999999999</v>
      </c>
      <c r="R2220" s="8">
        <f t="shared" si="205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8">
        <v>1000</v>
      </c>
      <c r="E2221" s="8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2">
        <f t="shared" si="206"/>
        <v>42205.510555555556</v>
      </c>
      <c r="L2221" s="12">
        <f t="shared" si="207"/>
        <v>42235.510555555556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204"/>
        <v>1.0149999999999999</v>
      </c>
      <c r="R2221" s="8">
        <f t="shared" si="205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8">
        <v>3500</v>
      </c>
      <c r="E2222" s="8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2">
        <f t="shared" si="206"/>
        <v>41451.852268518516</v>
      </c>
      <c r="L2222" s="12">
        <f t="shared" si="207"/>
        <v>41481.852268518516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204"/>
        <v>1.0114285714285713</v>
      </c>
      <c r="R2222" s="8">
        <f t="shared" si="205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8">
        <v>7500</v>
      </c>
      <c r="E2223" s="8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2">
        <f t="shared" si="206"/>
        <v>42452.458437499998</v>
      </c>
      <c r="L2223" s="12">
        <f t="shared" si="207"/>
        <v>42482.791666666664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204"/>
        <v>1.0811999999999999</v>
      </c>
      <c r="R2223" s="8">
        <f t="shared" si="205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8">
        <v>500</v>
      </c>
      <c r="E2224" s="8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2">
        <f t="shared" si="206"/>
        <v>40906.579247685186</v>
      </c>
      <c r="L2224" s="12">
        <f t="shared" si="207"/>
        <v>40936.579247685186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204"/>
        <v>1.6259999999999999</v>
      </c>
      <c r="R2224" s="8">
        <f t="shared" si="205"/>
        <v>27.1</v>
      </c>
      <c r="S2224" t="str">
        <f t="shared" si="208"/>
        <v>games</v>
      </c>
      <c r="T2224" t="str">
        <f t="shared" si="209"/>
        <v>tabletop games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8">
        <v>19500</v>
      </c>
      <c r="E2225" s="8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2">
        <f t="shared" si="206"/>
        <v>42152.432500000003</v>
      </c>
      <c r="L2225" s="12">
        <f t="shared" si="207"/>
        <v>42182.432500000003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204"/>
        <v>1.0580000000000001</v>
      </c>
      <c r="R2225" s="8">
        <f t="shared" si="205"/>
        <v>206.31</v>
      </c>
      <c r="S2225" t="str">
        <f t="shared" si="208"/>
        <v>games</v>
      </c>
      <c r="T2225" t="str">
        <f t="shared" si="209"/>
        <v>tabletop games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8">
        <v>10000</v>
      </c>
      <c r="E2226" s="8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2">
        <f t="shared" si="206"/>
        <v>42644.459201388883</v>
      </c>
      <c r="L2226" s="12">
        <f t="shared" si="207"/>
        <v>42672.583333333336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204"/>
        <v>2.4315000000000002</v>
      </c>
      <c r="R2226" s="8">
        <f t="shared" si="205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8">
        <v>21000</v>
      </c>
      <c r="E2227" s="8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2">
        <f t="shared" si="206"/>
        <v>41873.583506944444</v>
      </c>
      <c r="L2227" s="12">
        <f t="shared" si="207"/>
        <v>41903.583506944444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204"/>
        <v>9.4483338095238096</v>
      </c>
      <c r="R2227" s="8">
        <f t="shared" si="205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8">
        <v>18000</v>
      </c>
      <c r="E2228" s="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2">
        <f t="shared" si="206"/>
        <v>42381.590532407405</v>
      </c>
      <c r="L2228" s="12">
        <f t="shared" si="207"/>
        <v>42411.999305555553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204"/>
        <v>1.0846283333333333</v>
      </c>
      <c r="R2228" s="8">
        <f t="shared" si="205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8">
        <v>13000</v>
      </c>
      <c r="E2229" s="8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2">
        <f t="shared" si="206"/>
        <v>41561.599016203698</v>
      </c>
      <c r="L2229" s="12">
        <f t="shared" si="207"/>
        <v>41591.640682870369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204"/>
        <v>1.5737692307692308</v>
      </c>
      <c r="R2229" s="8">
        <f t="shared" si="205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8">
        <v>1000</v>
      </c>
      <c r="E2230" s="8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2">
        <f t="shared" si="206"/>
        <v>42202.069861111107</v>
      </c>
      <c r="L2230" s="12">
        <f t="shared" si="207"/>
        <v>42232.069861111107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204"/>
        <v>11.744899999999999</v>
      </c>
      <c r="R2230" s="8">
        <f t="shared" si="205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8">
        <v>8012</v>
      </c>
      <c r="E2231" s="8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2">
        <f t="shared" si="206"/>
        <v>41484.455914351849</v>
      </c>
      <c r="L2231" s="12">
        <f t="shared" si="207"/>
        <v>41519.958333333328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204"/>
        <v>1.7104755366949576</v>
      </c>
      <c r="R2231" s="8">
        <f t="shared" si="205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8">
        <v>8500</v>
      </c>
      <c r="E2232" s="8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2">
        <f t="shared" si="206"/>
        <v>41724.672766203701</v>
      </c>
      <c r="L2232" s="12">
        <f t="shared" si="207"/>
        <v>41754.672766203701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204"/>
        <v>1.2595294117647058</v>
      </c>
      <c r="R2232" s="8">
        <f t="shared" si="205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8">
        <v>2500</v>
      </c>
      <c r="E2233" s="8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2">
        <f t="shared" si="206"/>
        <v>41423.702557870369</v>
      </c>
      <c r="L2233" s="12">
        <f t="shared" si="207"/>
        <v>41450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204"/>
        <v>12.121296000000001</v>
      </c>
      <c r="R2233" s="8">
        <f t="shared" si="205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8">
        <v>5000</v>
      </c>
      <c r="E2234" s="8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2">
        <f t="shared" si="206"/>
        <v>41806.585740740738</v>
      </c>
      <c r="L2234" s="12">
        <f t="shared" si="207"/>
        <v>41838.916666666664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204"/>
        <v>4.9580000000000002</v>
      </c>
      <c r="R2234" s="8">
        <f t="shared" si="205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8">
        <v>2500</v>
      </c>
      <c r="E2235" s="8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2">
        <f t="shared" si="206"/>
        <v>42331.170590277776</v>
      </c>
      <c r="L2235" s="12">
        <f t="shared" si="207"/>
        <v>42351.791666666664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204"/>
        <v>3.3203999999999998</v>
      </c>
      <c r="R2235" s="8">
        <f t="shared" si="205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8">
        <v>100</v>
      </c>
      <c r="E2236" s="8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2">
        <f t="shared" si="206"/>
        <v>42710.616284722222</v>
      </c>
      <c r="L2236" s="12">
        <f t="shared" si="207"/>
        <v>42740.616284722222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204"/>
        <v>11.65</v>
      </c>
      <c r="R2236" s="8">
        <f t="shared" si="205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8">
        <v>13000</v>
      </c>
      <c r="E2237" s="8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2">
        <f t="shared" si="206"/>
        <v>42061.813784722217</v>
      </c>
      <c r="L2237" s="12">
        <f t="shared" si="207"/>
        <v>42091.772118055553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204"/>
        <v>1.5331538461538461</v>
      </c>
      <c r="R2237" s="8">
        <f t="shared" si="205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8">
        <v>2800</v>
      </c>
      <c r="E2238" s="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2">
        <f t="shared" si="206"/>
        <v>42371.408831018511</v>
      </c>
      <c r="L2238" s="12">
        <f t="shared" si="207"/>
        <v>42401.408831018511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204"/>
        <v>5.3710714285714287</v>
      </c>
      <c r="R2238" s="8">
        <f t="shared" si="205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8">
        <v>18000</v>
      </c>
      <c r="E2239" s="8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2">
        <f t="shared" si="206"/>
        <v>41914.794942129629</v>
      </c>
      <c r="L2239" s="12">
        <f t="shared" si="207"/>
        <v>41955.124305555553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204"/>
        <v>3.5292777777777777</v>
      </c>
      <c r="R2239" s="8">
        <f t="shared" si="205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8">
        <v>4000</v>
      </c>
      <c r="E2240" s="8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2">
        <f t="shared" si="206"/>
        <v>42774.41337962963</v>
      </c>
      <c r="L2240" s="12">
        <f t="shared" si="207"/>
        <v>42804.41337962963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204"/>
        <v>1.3740000000000001</v>
      </c>
      <c r="R2240" s="8">
        <f t="shared" si="205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8">
        <v>25000</v>
      </c>
      <c r="E2241" s="8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2">
        <f t="shared" si="206"/>
        <v>41572.750162037039</v>
      </c>
      <c r="L2241" s="12">
        <f t="shared" si="207"/>
        <v>41608.959722222222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204"/>
        <v>1.2802667999999999</v>
      </c>
      <c r="R2241" s="8">
        <f t="shared" si="205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8">
        <v>5000</v>
      </c>
      <c r="E2242" s="8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2">
        <f t="shared" si="206"/>
        <v>42452.617407407401</v>
      </c>
      <c r="L2242" s="12">
        <f t="shared" si="207"/>
        <v>42482.617407407401</v>
      </c>
      <c r="M2242" t="b">
        <v>0</v>
      </c>
      <c r="N2242">
        <v>96</v>
      </c>
      <c r="O2242" t="b">
        <v>1</v>
      </c>
      <c r="P2242" t="s">
        <v>8297</v>
      </c>
      <c r="Q2242" s="6">
        <f t="shared" ref="Q2242:Q2305" si="210">E2242/D2242</f>
        <v>2.7067999999999999</v>
      </c>
      <c r="R2242" s="8">
        <f t="shared" ref="R2242:R2305" si="211">IF(E2242=0,"-",E2242/N2242)</f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8">
        <v>1000</v>
      </c>
      <c r="E2243" s="8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2">
        <f t="shared" ref="K2243:K2306" si="212">(J2243/86400)+25569+(-5/24)</f>
        <v>42766.619212962956</v>
      </c>
      <c r="L2243" s="12">
        <f t="shared" ref="L2243:L2306" si="213">(I2243/86400)+25569+(-5/24)</f>
        <v>42796.619212962956</v>
      </c>
      <c r="M2243" t="b">
        <v>0</v>
      </c>
      <c r="N2243">
        <v>163</v>
      </c>
      <c r="O2243" t="b">
        <v>1</v>
      </c>
      <c r="P2243" t="s">
        <v>8297</v>
      </c>
      <c r="Q2243" s="6">
        <f t="shared" si="210"/>
        <v>8.0640000000000001</v>
      </c>
      <c r="R2243" s="8">
        <f t="shared" si="211"/>
        <v>49.472392638036808</v>
      </c>
      <c r="S2243" t="str">
        <f t="shared" ref="S2243:S2306" si="214">LEFT($P2243, SEARCH("/",$P2243,1)-1)</f>
        <v>games</v>
      </c>
      <c r="T2243" t="str">
        <f t="shared" ref="T2243:T2306" si="215">RIGHT($P2243,LEN($P2243) - SEARCH("/", $P2243, 1))</f>
        <v>tabletop games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8">
        <v>10000</v>
      </c>
      <c r="E2244" s="8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2">
        <f t="shared" si="212"/>
        <v>41569.367280092592</v>
      </c>
      <c r="L2244" s="12">
        <f t="shared" si="213"/>
        <v>41604.918055555558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210"/>
        <v>13.600976000000001</v>
      </c>
      <c r="R2244" s="8">
        <f t="shared" si="211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8">
        <v>1</v>
      </c>
      <c r="E2245" s="8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2">
        <f t="shared" si="212"/>
        <v>42800.542708333327</v>
      </c>
      <c r="L2245" s="12">
        <f t="shared" si="213"/>
        <v>42806.916666666664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210"/>
        <v>9302.5</v>
      </c>
      <c r="R2245" s="8">
        <f t="shared" si="211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8">
        <v>5000</v>
      </c>
      <c r="E2246" s="8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2">
        <f t="shared" si="212"/>
        <v>42647.610486111109</v>
      </c>
      <c r="L2246" s="12">
        <f t="shared" si="213"/>
        <v>42659.645833333336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210"/>
        <v>3.7702</v>
      </c>
      <c r="R2246" s="8">
        <f t="shared" si="211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8">
        <v>4000</v>
      </c>
      <c r="E2247" s="8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2">
        <f t="shared" si="212"/>
        <v>41660.500196759254</v>
      </c>
      <c r="L2247" s="12">
        <f t="shared" si="213"/>
        <v>41691.541666666664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210"/>
        <v>26.47025</v>
      </c>
      <c r="R2247" s="8">
        <f t="shared" si="211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8">
        <v>2500</v>
      </c>
      <c r="E2248" s="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2">
        <f t="shared" si="212"/>
        <v>42221.583449074074</v>
      </c>
      <c r="L2248" s="12">
        <f t="shared" si="213"/>
        <v>42251.583449074074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210"/>
        <v>1.0012000000000001</v>
      </c>
      <c r="R2248" s="8">
        <f t="shared" si="211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8">
        <v>18500</v>
      </c>
      <c r="E2249" s="8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2">
        <f t="shared" si="212"/>
        <v>42200.457928240743</v>
      </c>
      <c r="L2249" s="12">
        <f t="shared" si="213"/>
        <v>42214.457928240743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210"/>
        <v>1.0445405405405406</v>
      </c>
      <c r="R2249" s="8">
        <f t="shared" si="211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8">
        <v>7000</v>
      </c>
      <c r="E2250" s="8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2">
        <f t="shared" si="212"/>
        <v>42688.667569444442</v>
      </c>
      <c r="L2250" s="12">
        <f t="shared" si="213"/>
        <v>42718.667569444442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210"/>
        <v>1.0721428571428571</v>
      </c>
      <c r="R2250" s="8">
        <f t="shared" si="211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8">
        <v>3500</v>
      </c>
      <c r="E2251" s="8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2">
        <f t="shared" si="212"/>
        <v>41336.49496527778</v>
      </c>
      <c r="L2251" s="12">
        <f t="shared" si="213"/>
        <v>41366.453298611108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210"/>
        <v>1.6877142857142857</v>
      </c>
      <c r="R2251" s="8">
        <f t="shared" si="211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8">
        <v>25000</v>
      </c>
      <c r="E2252" s="8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2">
        <f t="shared" si="212"/>
        <v>42676.7971412037</v>
      </c>
      <c r="L2252" s="12">
        <f t="shared" si="213"/>
        <v>42706.838807870365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210"/>
        <v>9.7511200000000002</v>
      </c>
      <c r="R2252" s="8">
        <f t="shared" si="211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8">
        <v>8500</v>
      </c>
      <c r="E2253" s="8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2">
        <f t="shared" si="212"/>
        <v>41846.137465277774</v>
      </c>
      <c r="L2253" s="12">
        <f t="shared" si="213"/>
        <v>41867.137465277774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210"/>
        <v>1.3444929411764706</v>
      </c>
      <c r="R2253" s="8">
        <f t="shared" si="211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8">
        <v>9000</v>
      </c>
      <c r="E2254" s="8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2">
        <f t="shared" si="212"/>
        <v>42573.119652777772</v>
      </c>
      <c r="L2254" s="12">
        <f t="shared" si="213"/>
        <v>42588.119652777772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210"/>
        <v>2.722777777777778</v>
      </c>
      <c r="R2254" s="8">
        <f t="shared" si="211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8">
        <v>8000</v>
      </c>
      <c r="E2255" s="8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2">
        <f t="shared" si="212"/>
        <v>42296.422997685186</v>
      </c>
      <c r="L2255" s="12">
        <f t="shared" si="213"/>
        <v>42326.46466435185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210"/>
        <v>1.1268750000000001</v>
      </c>
      <c r="R2255" s="8">
        <f t="shared" si="211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8">
        <v>500</v>
      </c>
      <c r="E2256" s="8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2">
        <f t="shared" si="212"/>
        <v>42752.439444444441</v>
      </c>
      <c r="L2256" s="12">
        <f t="shared" si="213"/>
        <v>42759.439444444441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210"/>
        <v>4.5979999999999999</v>
      </c>
      <c r="R2256" s="8">
        <f t="shared" si="211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8">
        <v>3950</v>
      </c>
      <c r="E2257" s="8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2">
        <f t="shared" si="212"/>
        <v>42467.743645833332</v>
      </c>
      <c r="L2257" s="12">
        <f t="shared" si="213"/>
        <v>42497.743645833332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210"/>
        <v>2.8665822784810127</v>
      </c>
      <c r="R2257" s="8">
        <f t="shared" si="211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8">
        <v>480</v>
      </c>
      <c r="E2258" s="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2">
        <f t="shared" si="212"/>
        <v>42682.243587962956</v>
      </c>
      <c r="L2258" s="12">
        <f t="shared" si="213"/>
        <v>42696.243587962956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210"/>
        <v>2.2270833333333333</v>
      </c>
      <c r="R2258" s="8">
        <f t="shared" si="211"/>
        <v>21.38</v>
      </c>
      <c r="S2258" t="str">
        <f t="shared" si="214"/>
        <v>games</v>
      </c>
      <c r="T2258" t="str">
        <f t="shared" si="215"/>
        <v>tabletop games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8">
        <v>2500</v>
      </c>
      <c r="E2259" s="8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2">
        <f t="shared" si="212"/>
        <v>42505.728344907409</v>
      </c>
      <c r="L2259" s="12">
        <f t="shared" si="213"/>
        <v>42540.749999999993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210"/>
        <v>6.3613999999999997</v>
      </c>
      <c r="R2259" s="8">
        <f t="shared" si="211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8">
        <v>2200</v>
      </c>
      <c r="E2260" s="8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2">
        <f t="shared" si="212"/>
        <v>42136.542673611104</v>
      </c>
      <c r="L2260" s="12">
        <f t="shared" si="213"/>
        <v>42166.542673611104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210"/>
        <v>1.4650000000000001</v>
      </c>
      <c r="R2260" s="8">
        <f t="shared" si="211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8">
        <v>1000</v>
      </c>
      <c r="E2261" s="8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2">
        <f t="shared" si="212"/>
        <v>42702.59648148148</v>
      </c>
      <c r="L2261" s="12">
        <f t="shared" si="213"/>
        <v>42712.59648148148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210"/>
        <v>18.670999999999999</v>
      </c>
      <c r="R2261" s="8">
        <f t="shared" si="211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8">
        <v>2500</v>
      </c>
      <c r="E2262" s="8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2">
        <f t="shared" si="212"/>
        <v>41694.808449074073</v>
      </c>
      <c r="L2262" s="12">
        <f t="shared" si="213"/>
        <v>41724.766782407409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210"/>
        <v>3.2692000000000001</v>
      </c>
      <c r="R2262" s="8">
        <f t="shared" si="211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8">
        <v>1000</v>
      </c>
      <c r="E2263" s="8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2">
        <f t="shared" si="212"/>
        <v>42759.516435185178</v>
      </c>
      <c r="L2263" s="12">
        <f t="shared" si="213"/>
        <v>42780.516435185178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210"/>
        <v>7.7949999999999999</v>
      </c>
      <c r="R2263" s="8">
        <f t="shared" si="211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8">
        <v>3300</v>
      </c>
      <c r="E2264" s="8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2">
        <f t="shared" si="212"/>
        <v>41926.376828703702</v>
      </c>
      <c r="L2264" s="12">
        <f t="shared" si="213"/>
        <v>41960.791666666664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210"/>
        <v>1.5415151515151515</v>
      </c>
      <c r="R2264" s="8">
        <f t="shared" si="211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8">
        <v>7500</v>
      </c>
      <c r="E2265" s="8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2">
        <f t="shared" si="212"/>
        <v>42014.623993055553</v>
      </c>
      <c r="L2265" s="12">
        <f t="shared" si="213"/>
        <v>42035.623993055553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210"/>
        <v>1.1554666666666666</v>
      </c>
      <c r="R2265" s="8">
        <f t="shared" si="211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8">
        <v>6000</v>
      </c>
      <c r="E2266" s="8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2">
        <f t="shared" si="212"/>
        <v>42496.374004629623</v>
      </c>
      <c r="L2266" s="12">
        <f t="shared" si="213"/>
        <v>42512.916666666664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210"/>
        <v>1.8003333333333333</v>
      </c>
      <c r="R2266" s="8">
        <f t="shared" si="211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8">
        <v>200</v>
      </c>
      <c r="E2267" s="8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2">
        <f t="shared" si="212"/>
        <v>42689.644756944443</v>
      </c>
      <c r="L2267" s="12">
        <f t="shared" si="213"/>
        <v>42696.644756944443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210"/>
        <v>2.9849999999999999</v>
      </c>
      <c r="R2267" s="8">
        <f t="shared" si="211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8">
        <v>1500</v>
      </c>
      <c r="E2268" s="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2">
        <f t="shared" si="212"/>
        <v>42469.666574074072</v>
      </c>
      <c r="L2268" s="12">
        <f t="shared" si="213"/>
        <v>42486.874999999993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210"/>
        <v>3.2026666666666666</v>
      </c>
      <c r="R2268" s="8">
        <f t="shared" si="211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8">
        <v>20000</v>
      </c>
      <c r="E2269" s="8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2">
        <f t="shared" si="212"/>
        <v>41968.621493055551</v>
      </c>
      <c r="L2269" s="12">
        <f t="shared" si="213"/>
        <v>41993.833333333336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210"/>
        <v>3.80525</v>
      </c>
      <c r="R2269" s="8">
        <f t="shared" si="211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8">
        <v>28000</v>
      </c>
      <c r="E2270" s="8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2">
        <f t="shared" si="212"/>
        <v>42775.874016203707</v>
      </c>
      <c r="L2270" s="12">
        <f t="shared" si="213"/>
        <v>42805.874016203707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210"/>
        <v>1.026</v>
      </c>
      <c r="R2270" s="8">
        <f t="shared" si="211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8">
        <v>2500</v>
      </c>
      <c r="E2271" s="8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2">
        <f t="shared" si="212"/>
        <v>42776.496099537035</v>
      </c>
      <c r="L2271" s="12">
        <f t="shared" si="213"/>
        <v>42800.999999999993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210"/>
        <v>18.016400000000001</v>
      </c>
      <c r="R2271" s="8">
        <f t="shared" si="211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8">
        <v>25000</v>
      </c>
      <c r="E2272" s="8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2">
        <f t="shared" si="212"/>
        <v>42725.661030092589</v>
      </c>
      <c r="L2272" s="12">
        <f t="shared" si="213"/>
        <v>42745.707638888889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210"/>
        <v>7.2024800000000004</v>
      </c>
      <c r="R2272" s="8">
        <f t="shared" si="211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8">
        <v>20000</v>
      </c>
      <c r="E2273" s="8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2">
        <f t="shared" si="212"/>
        <v>42683.791712962957</v>
      </c>
      <c r="L2273" s="12">
        <f t="shared" si="213"/>
        <v>42713.791712962957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210"/>
        <v>2.8309000000000002</v>
      </c>
      <c r="R2273" s="8">
        <f t="shared" si="211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8">
        <v>1000</v>
      </c>
      <c r="E2274" s="8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2">
        <f t="shared" si="212"/>
        <v>42315.491157407407</v>
      </c>
      <c r="L2274" s="12">
        <f t="shared" si="213"/>
        <v>42345.491157407407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210"/>
        <v>13.566000000000001</v>
      </c>
      <c r="R2274" s="8">
        <f t="shared" si="211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8">
        <v>2500</v>
      </c>
      <c r="E2275" s="8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2">
        <f t="shared" si="212"/>
        <v>42781.340763888882</v>
      </c>
      <c r="L2275" s="12">
        <f t="shared" si="213"/>
        <v>42806.299097222225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210"/>
        <v>2.2035999999999998</v>
      </c>
      <c r="R2275" s="8">
        <f t="shared" si="211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8">
        <v>2500</v>
      </c>
      <c r="E2276" s="8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2">
        <f t="shared" si="212"/>
        <v>41663.292326388888</v>
      </c>
      <c r="L2276" s="12">
        <f t="shared" si="213"/>
        <v>41693.292326388888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210"/>
        <v>1.196</v>
      </c>
      <c r="R2276" s="8">
        <f t="shared" si="211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8">
        <v>650</v>
      </c>
      <c r="E2277" s="8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2">
        <f t="shared" si="212"/>
        <v>41965.408321759256</v>
      </c>
      <c r="L2277" s="12">
        <f t="shared" si="213"/>
        <v>41995.408321759256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210"/>
        <v>4.0776923076923079</v>
      </c>
      <c r="R2277" s="8">
        <f t="shared" si="211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8">
        <v>4589</v>
      </c>
      <c r="E2278" s="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2">
        <f t="shared" si="212"/>
        <v>41614.443159722221</v>
      </c>
      <c r="L2278" s="12">
        <f t="shared" si="213"/>
        <v>41644.443159722221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210"/>
        <v>1.0581826105905425</v>
      </c>
      <c r="R2278" s="8">
        <f t="shared" si="211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8">
        <v>8500</v>
      </c>
      <c r="E2279" s="8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2">
        <f t="shared" si="212"/>
        <v>40936.470173611109</v>
      </c>
      <c r="L2279" s="12">
        <f t="shared" si="213"/>
        <v>40966.470173611109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210"/>
        <v>1.4108235294117648</v>
      </c>
      <c r="R2279" s="8">
        <f t="shared" si="211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8">
        <v>2000</v>
      </c>
      <c r="E2280" s="8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2">
        <f t="shared" si="212"/>
        <v>42338.500775462962</v>
      </c>
      <c r="L2280" s="12">
        <f t="shared" si="213"/>
        <v>42372.749305555553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210"/>
        <v>2.7069999999999999</v>
      </c>
      <c r="R2280" s="8">
        <f t="shared" si="211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8">
        <v>1000</v>
      </c>
      <c r="E2281" s="8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2">
        <f t="shared" si="212"/>
        <v>42020.598368055558</v>
      </c>
      <c r="L2281" s="12">
        <f t="shared" si="213"/>
        <v>42038.958333333336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210"/>
        <v>1.538</v>
      </c>
      <c r="R2281" s="8">
        <f t="shared" si="211"/>
        <v>48.0625</v>
      </c>
      <c r="S2281" t="str">
        <f t="shared" si="214"/>
        <v>games</v>
      </c>
      <c r="T2281" t="str">
        <f t="shared" si="215"/>
        <v>tabletop games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8">
        <v>9800</v>
      </c>
      <c r="E2282" s="8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2">
        <f t="shared" si="212"/>
        <v>42234.416562499995</v>
      </c>
      <c r="L2282" s="12">
        <f t="shared" si="213"/>
        <v>42264.416562499995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210"/>
        <v>4.0357653061224488</v>
      </c>
      <c r="R2282" s="8">
        <f t="shared" si="211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8">
        <v>300</v>
      </c>
      <c r="E2283" s="8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2">
        <f t="shared" si="212"/>
        <v>40687.077511574069</v>
      </c>
      <c r="L2283" s="12">
        <f t="shared" si="213"/>
        <v>40749.076388888883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210"/>
        <v>1.85</v>
      </c>
      <c r="R2283" s="8">
        <f t="shared" si="211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8">
        <v>750</v>
      </c>
      <c r="E2284" s="8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2">
        <f t="shared" si="212"/>
        <v>42322.966273148144</v>
      </c>
      <c r="L2284" s="12">
        <f t="shared" si="213"/>
        <v>42382.966273148144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210"/>
        <v>1.8533333333333333</v>
      </c>
      <c r="R2284" s="8">
        <f t="shared" si="211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8">
        <v>3000</v>
      </c>
      <c r="E2285" s="8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2">
        <f t="shared" si="212"/>
        <v>40977.916712962957</v>
      </c>
      <c r="L2285" s="12">
        <f t="shared" si="213"/>
        <v>41037.875046296293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210"/>
        <v>1.0085533333333332</v>
      </c>
      <c r="R2285" s="8">
        <f t="shared" si="211"/>
        <v>63.03458333333333</v>
      </c>
      <c r="S2285" t="str">
        <f t="shared" si="214"/>
        <v>music</v>
      </c>
      <c r="T2285" t="str">
        <f t="shared" si="215"/>
        <v>rock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8">
        <v>6000</v>
      </c>
      <c r="E2286" s="8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2">
        <f t="shared" si="212"/>
        <v>40585.588483796295</v>
      </c>
      <c r="L2286" s="12">
        <f t="shared" si="213"/>
        <v>40613.958333333328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210"/>
        <v>1.0622116666666668</v>
      </c>
      <c r="R2286" s="8">
        <f t="shared" si="211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8">
        <v>3000</v>
      </c>
      <c r="E2287" s="8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2">
        <f t="shared" si="212"/>
        <v>41058.977349537039</v>
      </c>
      <c r="L2287" s="12">
        <f t="shared" si="213"/>
        <v>41088.977349537039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210"/>
        <v>1.2136666666666667</v>
      </c>
      <c r="R2287" s="8">
        <f t="shared" si="211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8">
        <v>1500</v>
      </c>
      <c r="E2288" s="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2">
        <f t="shared" si="212"/>
        <v>41494.755254629628</v>
      </c>
      <c r="L2288" s="12">
        <f t="shared" si="213"/>
        <v>41522.957638888889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210"/>
        <v>1.0006666666666666</v>
      </c>
      <c r="R2288" s="8">
        <f t="shared" si="211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8">
        <v>4500</v>
      </c>
      <c r="E2289" s="8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2">
        <f t="shared" si="212"/>
        <v>41792.459027777775</v>
      </c>
      <c r="L2289" s="12">
        <f t="shared" si="213"/>
        <v>41813.459027777775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210"/>
        <v>1.1997755555555556</v>
      </c>
      <c r="R2289" s="8">
        <f t="shared" si="211"/>
        <v>50.9338679245283</v>
      </c>
      <c r="S2289" t="str">
        <f t="shared" si="214"/>
        <v>music</v>
      </c>
      <c r="T2289" t="str">
        <f t="shared" si="215"/>
        <v>rock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8">
        <v>1000</v>
      </c>
      <c r="E2290" s="8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2">
        <f t="shared" si="212"/>
        <v>41067.619085648148</v>
      </c>
      <c r="L2290" s="12">
        <f t="shared" si="213"/>
        <v>41086.541666666664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210"/>
        <v>1.0009999999999999</v>
      </c>
      <c r="R2290" s="8">
        <f t="shared" si="211"/>
        <v>40.04</v>
      </c>
      <c r="S2290" t="str">
        <f t="shared" si="214"/>
        <v>music</v>
      </c>
      <c r="T2290" t="str">
        <f t="shared" si="215"/>
        <v>rock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8">
        <v>1500</v>
      </c>
      <c r="E2291" s="8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2">
        <f t="shared" si="212"/>
        <v>41571.790046296293</v>
      </c>
      <c r="L2291" s="12">
        <f t="shared" si="213"/>
        <v>41614.765277777777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210"/>
        <v>1.0740000000000001</v>
      </c>
      <c r="R2291" s="8">
        <f t="shared" si="211"/>
        <v>64.44</v>
      </c>
      <c r="S2291" t="str">
        <f t="shared" si="214"/>
        <v>music</v>
      </c>
      <c r="T2291" t="str">
        <f t="shared" si="215"/>
        <v>rock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8">
        <v>1500</v>
      </c>
      <c r="E2292" s="8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2">
        <f t="shared" si="212"/>
        <v>40070.045486111107</v>
      </c>
      <c r="L2292" s="12">
        <f t="shared" si="213"/>
        <v>40148.5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210"/>
        <v>1.0406666666666666</v>
      </c>
      <c r="R2292" s="8">
        <f t="shared" si="211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8">
        <v>2500</v>
      </c>
      <c r="E2293" s="8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2">
        <f t="shared" si="212"/>
        <v>40987.768726851849</v>
      </c>
      <c r="L2293" s="12">
        <f t="shared" si="213"/>
        <v>41021.958333333328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210"/>
        <v>1.728</v>
      </c>
      <c r="R2293" s="8">
        <f t="shared" si="211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8">
        <v>2000</v>
      </c>
      <c r="E2294" s="8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2">
        <f t="shared" si="212"/>
        <v>40987.489305555551</v>
      </c>
      <c r="L2294" s="12">
        <f t="shared" si="213"/>
        <v>41017.489305555551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210"/>
        <v>1.072505</v>
      </c>
      <c r="R2294" s="8">
        <f t="shared" si="211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8">
        <v>850</v>
      </c>
      <c r="E2295" s="8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2">
        <f t="shared" si="212"/>
        <v>41151.499988425923</v>
      </c>
      <c r="L2295" s="12">
        <f t="shared" si="213"/>
        <v>41176.957638888889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210"/>
        <v>1.0823529411764705</v>
      </c>
      <c r="R2295" s="8">
        <f t="shared" si="211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8">
        <v>5000</v>
      </c>
      <c r="E2296" s="8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2">
        <f t="shared" si="212"/>
        <v>41264.514814814815</v>
      </c>
      <c r="L2296" s="12">
        <f t="shared" si="213"/>
        <v>41294.514814814815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210"/>
        <v>1.4608079999999999</v>
      </c>
      <c r="R2296" s="8">
        <f t="shared" si="211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8">
        <v>1200</v>
      </c>
      <c r="E2297" s="8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2">
        <f t="shared" si="212"/>
        <v>41270.746018518512</v>
      </c>
      <c r="L2297" s="12">
        <f t="shared" si="213"/>
        <v>41300.746018518512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210"/>
        <v>1.2524999999999999</v>
      </c>
      <c r="R2297" s="8">
        <f t="shared" si="211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8">
        <v>7000</v>
      </c>
      <c r="E2298" s="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2">
        <f t="shared" si="212"/>
        <v>40927.52344907407</v>
      </c>
      <c r="L2298" s="12">
        <f t="shared" si="213"/>
        <v>40962.52344907407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210"/>
        <v>1.4907142857142857</v>
      </c>
      <c r="R2298" s="8">
        <f t="shared" si="211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8">
        <v>1000</v>
      </c>
      <c r="E2299" s="8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2">
        <f t="shared" si="212"/>
        <v>40947.83390046296</v>
      </c>
      <c r="L2299" s="12">
        <f t="shared" si="213"/>
        <v>40981.957638888889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210"/>
        <v>1.006</v>
      </c>
      <c r="R2299" s="8">
        <f t="shared" si="211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8">
        <v>30000</v>
      </c>
      <c r="E2300" s="8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2">
        <f t="shared" si="212"/>
        <v>41694.632326388884</v>
      </c>
      <c r="L2300" s="12">
        <f t="shared" si="213"/>
        <v>41724.59065972222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210"/>
        <v>1.0507333333333333</v>
      </c>
      <c r="R2300" s="8">
        <f t="shared" si="211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8">
        <v>300</v>
      </c>
      <c r="E2301" s="8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2">
        <f t="shared" si="212"/>
        <v>40564.824178240735</v>
      </c>
      <c r="L2301" s="12">
        <f t="shared" si="213"/>
        <v>40579.824178240735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210"/>
        <v>3.5016666666666665</v>
      </c>
      <c r="R2301" s="8">
        <f t="shared" si="211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8">
        <v>800</v>
      </c>
      <c r="E2302" s="8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2">
        <f t="shared" si="212"/>
        <v>41074.518703703703</v>
      </c>
      <c r="L2302" s="12">
        <f t="shared" si="213"/>
        <v>41088.518703703703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210"/>
        <v>1.0125</v>
      </c>
      <c r="R2302" s="8">
        <f t="shared" si="211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8">
        <v>5000</v>
      </c>
      <c r="E2303" s="8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2">
        <f t="shared" si="212"/>
        <v>41415.938611111109</v>
      </c>
      <c r="L2303" s="12">
        <f t="shared" si="213"/>
        <v>41445.938611111109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210"/>
        <v>1.336044</v>
      </c>
      <c r="R2303" s="8">
        <f t="shared" si="211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8">
        <v>2300</v>
      </c>
      <c r="E2304" s="8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2">
        <f t="shared" si="212"/>
        <v>41605.660115740735</v>
      </c>
      <c r="L2304" s="12">
        <f t="shared" si="213"/>
        <v>41639.083333333328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210"/>
        <v>1.7065217391304348</v>
      </c>
      <c r="R2304" s="8">
        <f t="shared" si="211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8">
        <v>6450</v>
      </c>
      <c r="E2305" s="8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2">
        <f t="shared" si="212"/>
        <v>40849.902731481481</v>
      </c>
      <c r="L2305" s="12">
        <f t="shared" si="213"/>
        <v>40889.944398148145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210"/>
        <v>1.0935829457364341</v>
      </c>
      <c r="R2305" s="8">
        <f t="shared" si="211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8">
        <v>6000</v>
      </c>
      <c r="E2306" s="8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2">
        <f t="shared" si="212"/>
        <v>40502.607534722221</v>
      </c>
      <c r="L2306" s="12">
        <f t="shared" si="213"/>
        <v>40543.999305555553</v>
      </c>
      <c r="M2306" t="b">
        <v>1</v>
      </c>
      <c r="N2306">
        <v>113</v>
      </c>
      <c r="O2306" t="b">
        <v>1</v>
      </c>
      <c r="P2306" t="s">
        <v>8279</v>
      </c>
      <c r="Q2306" s="6">
        <f t="shared" ref="Q2306:Q2369" si="216">E2306/D2306</f>
        <v>1.0070033333333335</v>
      </c>
      <c r="R2306" s="8">
        <f t="shared" ref="R2306:R2369" si="217">IF(E2306=0,"-",E2306/N2306)</f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8">
        <v>18000</v>
      </c>
      <c r="E2307" s="8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2">
        <f t="shared" ref="K2307:K2370" si="218">(J2307/86400)+25569+(-5/24)</f>
        <v>41834.486944444441</v>
      </c>
      <c r="L2307" s="12">
        <f t="shared" ref="L2307:L2370" si="219">(I2307/86400)+25569+(-5/24)</f>
        <v>41859.541666666664</v>
      </c>
      <c r="M2307" t="b">
        <v>1</v>
      </c>
      <c r="N2307">
        <v>167</v>
      </c>
      <c r="O2307" t="b">
        <v>1</v>
      </c>
      <c r="P2307" t="s">
        <v>8279</v>
      </c>
      <c r="Q2307" s="6">
        <f t="shared" si="216"/>
        <v>1.0122777777777778</v>
      </c>
      <c r="R2307" s="8">
        <f t="shared" si="217"/>
        <v>109.10778443113773</v>
      </c>
      <c r="S2307" t="str">
        <f t="shared" ref="S2307:S2370" si="220">LEFT($P2307, SEARCH("/",$P2307,1)-1)</f>
        <v>music</v>
      </c>
      <c r="T2307" t="str">
        <f t="shared" ref="T2307:T2370" si="221">RIGHT($P2307,LEN($P2307) - SEARCH("/", $P2307, 1))</f>
        <v>indie rock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8">
        <v>3500</v>
      </c>
      <c r="E2308" s="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2">
        <f t="shared" si="218"/>
        <v>40947.959826388884</v>
      </c>
      <c r="L2308" s="12">
        <f t="shared" si="219"/>
        <v>40977.959826388884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216"/>
        <v>1.0675857142857144</v>
      </c>
      <c r="R2308" s="8">
        <f t="shared" si="217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8">
        <v>1964.47</v>
      </c>
      <c r="E2309" s="8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2">
        <f t="shared" si="218"/>
        <v>41004.594131944446</v>
      </c>
      <c r="L2309" s="12">
        <f t="shared" si="219"/>
        <v>41034.59407407407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216"/>
        <v>1.0665777537961894</v>
      </c>
      <c r="R2309" s="8">
        <f t="shared" si="217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8">
        <v>50000</v>
      </c>
      <c r="E2310" s="8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2">
        <f t="shared" si="218"/>
        <v>41851.754583333335</v>
      </c>
      <c r="L2310" s="12">
        <f t="shared" si="219"/>
        <v>41879.833333333328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216"/>
        <v>1.0130622</v>
      </c>
      <c r="R2310" s="8">
        <f t="shared" si="217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8">
        <v>6000</v>
      </c>
      <c r="E2311" s="8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2">
        <f t="shared" si="218"/>
        <v>41307.779363425921</v>
      </c>
      <c r="L2311" s="12">
        <f t="shared" si="219"/>
        <v>41342.779363425921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216"/>
        <v>1.0667450000000001</v>
      </c>
      <c r="R2311" s="8">
        <f t="shared" si="217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8">
        <v>18500</v>
      </c>
      <c r="E2312" s="8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2">
        <f t="shared" si="218"/>
        <v>41324.585821759254</v>
      </c>
      <c r="L2312" s="12">
        <f t="shared" si="219"/>
        <v>41354.54415509259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216"/>
        <v>4.288397837837838</v>
      </c>
      <c r="R2312" s="8">
        <f t="shared" si="217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8">
        <v>9000</v>
      </c>
      <c r="E2313" s="8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2">
        <f t="shared" si="218"/>
        <v>41735.796168981477</v>
      </c>
      <c r="L2313" s="12">
        <f t="shared" si="219"/>
        <v>41765.796168981477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216"/>
        <v>1.0411111111111111</v>
      </c>
      <c r="R2313" s="8">
        <f t="shared" si="217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8">
        <v>3000</v>
      </c>
      <c r="E2314" s="8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2">
        <f t="shared" si="218"/>
        <v>41716.424513888887</v>
      </c>
      <c r="L2314" s="12">
        <f t="shared" si="219"/>
        <v>41747.75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216"/>
        <v>1.0786666666666667</v>
      </c>
      <c r="R2314" s="8">
        <f t="shared" si="217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8">
        <v>5000</v>
      </c>
      <c r="E2315" s="8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2">
        <f t="shared" si="218"/>
        <v>41002.750300925924</v>
      </c>
      <c r="L2315" s="12">
        <f t="shared" si="219"/>
        <v>41032.750300925924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216"/>
        <v>1.7584040000000001</v>
      </c>
      <c r="R2315" s="8">
        <f t="shared" si="217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8">
        <v>1200</v>
      </c>
      <c r="E2316" s="8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2">
        <f t="shared" si="218"/>
        <v>41037.343252314815</v>
      </c>
      <c r="L2316" s="12">
        <f t="shared" si="219"/>
        <v>41067.343252314815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216"/>
        <v>1.5697000000000001</v>
      </c>
      <c r="R2316" s="8">
        <f t="shared" si="217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8">
        <v>2500</v>
      </c>
      <c r="E2317" s="8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2">
        <f t="shared" si="218"/>
        <v>41004.517858796295</v>
      </c>
      <c r="L2317" s="12">
        <f t="shared" si="219"/>
        <v>41034.517858796295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216"/>
        <v>1.026</v>
      </c>
      <c r="R2317" s="8">
        <f t="shared" si="217"/>
        <v>40.078125</v>
      </c>
      <c r="S2317" t="str">
        <f t="shared" si="220"/>
        <v>music</v>
      </c>
      <c r="T2317" t="str">
        <f t="shared" si="221"/>
        <v>indie rock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8">
        <v>15000</v>
      </c>
      <c r="E2318" s="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2">
        <f t="shared" si="218"/>
        <v>40079.516782407409</v>
      </c>
      <c r="L2318" s="12">
        <f t="shared" si="219"/>
        <v>40156.558333333327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216"/>
        <v>1.0404266666666666</v>
      </c>
      <c r="R2318" s="8">
        <f t="shared" si="217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8">
        <v>400</v>
      </c>
      <c r="E2319" s="8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2">
        <f t="shared" si="218"/>
        <v>40192.33390046296</v>
      </c>
      <c r="L2319" s="12">
        <f t="shared" si="219"/>
        <v>40224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216"/>
        <v>1.04</v>
      </c>
      <c r="R2319" s="8">
        <f t="shared" si="217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8">
        <v>5000</v>
      </c>
      <c r="E2320" s="8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2">
        <f t="shared" si="218"/>
        <v>40050.435347222221</v>
      </c>
      <c r="L2320" s="12">
        <f t="shared" si="219"/>
        <v>40081.957638888889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216"/>
        <v>1.2105999999999999</v>
      </c>
      <c r="R2320" s="8">
        <f t="shared" si="217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8">
        <v>3000</v>
      </c>
      <c r="E2321" s="8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2">
        <f t="shared" si="218"/>
        <v>41592.873668981476</v>
      </c>
      <c r="L2321" s="12">
        <f t="shared" si="219"/>
        <v>41622.873668981476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216"/>
        <v>1.077</v>
      </c>
      <c r="R2321" s="8">
        <f t="shared" si="217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8">
        <v>5000</v>
      </c>
      <c r="E2322" s="8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2">
        <f t="shared" si="218"/>
        <v>41696.608796296292</v>
      </c>
      <c r="L2322" s="12">
        <f t="shared" si="219"/>
        <v>41731.567129629628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216"/>
        <v>1.0866</v>
      </c>
      <c r="R2322" s="8">
        <f t="shared" si="217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8">
        <v>10557</v>
      </c>
      <c r="E2323" s="8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2">
        <f t="shared" si="218"/>
        <v>42799.052094907405</v>
      </c>
      <c r="L2323" s="12">
        <f t="shared" si="219"/>
        <v>42829.010428240734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216"/>
        <v>0.39120962394619685</v>
      </c>
      <c r="R2323" s="8">
        <f t="shared" si="217"/>
        <v>64.53125</v>
      </c>
      <c r="S2323" t="str">
        <f t="shared" si="220"/>
        <v>food</v>
      </c>
      <c r="T2323" t="str">
        <f t="shared" si="221"/>
        <v>small batch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8">
        <v>2700</v>
      </c>
      <c r="E2324" s="8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2">
        <f t="shared" si="218"/>
        <v>42804.6871412037</v>
      </c>
      <c r="L2324" s="12">
        <f t="shared" si="219"/>
        <v>42834.645474537036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216"/>
        <v>3.1481481481481478E-2</v>
      </c>
      <c r="R2324" s="8">
        <f t="shared" si="217"/>
        <v>21.25</v>
      </c>
      <c r="S2324" t="str">
        <f t="shared" si="220"/>
        <v>food</v>
      </c>
      <c r="T2324" t="str">
        <f t="shared" si="221"/>
        <v>small batch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8">
        <v>250</v>
      </c>
      <c r="E2325" s="8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2">
        <f t="shared" si="218"/>
        <v>42807.546840277777</v>
      </c>
      <c r="L2325" s="12">
        <f t="shared" si="219"/>
        <v>42814.546840277777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216"/>
        <v>0.48</v>
      </c>
      <c r="R2325" s="8">
        <f t="shared" si="217"/>
        <v>30</v>
      </c>
      <c r="S2325" t="str">
        <f t="shared" si="220"/>
        <v>food</v>
      </c>
      <c r="T2325" t="str">
        <f t="shared" si="221"/>
        <v>small batch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8">
        <v>7500</v>
      </c>
      <c r="E2326" s="8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2">
        <f t="shared" si="218"/>
        <v>42790.67690972222</v>
      </c>
      <c r="L2326" s="12">
        <f t="shared" si="219"/>
        <v>42820.635243055549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216"/>
        <v>0.20733333333333334</v>
      </c>
      <c r="R2326" s="8">
        <f t="shared" si="217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8">
        <v>1000</v>
      </c>
      <c r="E2327" s="8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2">
        <f t="shared" si="218"/>
        <v>42793.814016203702</v>
      </c>
      <c r="L2327" s="12">
        <f t="shared" si="219"/>
        <v>42823.772349537037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216"/>
        <v>0.08</v>
      </c>
      <c r="R2327" s="8">
        <f t="shared" si="217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8">
        <v>15000</v>
      </c>
      <c r="E2328" s="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2">
        <f t="shared" si="218"/>
        <v>42803.825787037036</v>
      </c>
      <c r="L2328" s="12">
        <f t="shared" si="219"/>
        <v>42855.499999999993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216"/>
        <v>7.1999999999999998E-3</v>
      </c>
      <c r="R2328" s="8">
        <f t="shared" si="217"/>
        <v>108</v>
      </c>
      <c r="S2328" t="str">
        <f t="shared" si="220"/>
        <v>food</v>
      </c>
      <c r="T2328" t="str">
        <f t="shared" si="221"/>
        <v>small batch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8">
        <v>35000</v>
      </c>
      <c r="E2329" s="8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2">
        <f t="shared" si="218"/>
        <v>41842.708796296291</v>
      </c>
      <c r="L2329" s="12">
        <f t="shared" si="219"/>
        <v>41877.708796296291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216"/>
        <v>5.2609431428571432</v>
      </c>
      <c r="R2329" s="8">
        <f t="shared" si="217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8">
        <v>10000</v>
      </c>
      <c r="E2330" s="8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2">
        <f t="shared" si="218"/>
        <v>42139.573344907403</v>
      </c>
      <c r="L2330" s="12">
        <f t="shared" si="219"/>
        <v>42169.573344907403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216"/>
        <v>2.5445000000000002</v>
      </c>
      <c r="R2330" s="8">
        <f t="shared" si="217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8">
        <v>25000</v>
      </c>
      <c r="E2331" s="8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2">
        <f t="shared" si="218"/>
        <v>41807.416041666664</v>
      </c>
      <c r="L2331" s="12">
        <f t="shared" si="219"/>
        <v>41837.416041666664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216"/>
        <v>1.0591999999999999</v>
      </c>
      <c r="R2331" s="8">
        <f t="shared" si="217"/>
        <v>211.84</v>
      </c>
      <c r="S2331" t="str">
        <f t="shared" si="220"/>
        <v>food</v>
      </c>
      <c r="T2331" t="str">
        <f t="shared" si="221"/>
        <v>small batch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8">
        <v>35000</v>
      </c>
      <c r="E2332" s="8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2">
        <f t="shared" si="218"/>
        <v>42332.691469907404</v>
      </c>
      <c r="L2332" s="12">
        <f t="shared" si="219"/>
        <v>42362.791666666664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216"/>
        <v>1.0242285714285715</v>
      </c>
      <c r="R2332" s="8">
        <f t="shared" si="217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8">
        <v>8000</v>
      </c>
      <c r="E2333" s="8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2">
        <f t="shared" si="218"/>
        <v>41838.797337962962</v>
      </c>
      <c r="L2333" s="12">
        <f t="shared" si="219"/>
        <v>41868.797337962962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216"/>
        <v>1.4431375</v>
      </c>
      <c r="R2333" s="8">
        <f t="shared" si="217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58" hidden="1" x14ac:dyDescent="0.35">
      <c r="A2334">
        <v>2332</v>
      </c>
      <c r="B2334" s="3" t="s">
        <v>2333</v>
      </c>
      <c r="C2334" s="3" t="s">
        <v>6442</v>
      </c>
      <c r="D2334" s="8">
        <v>25000</v>
      </c>
      <c r="E2334" s="8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2">
        <f t="shared" si="218"/>
        <v>42011.419803240737</v>
      </c>
      <c r="L2334" s="12">
        <f t="shared" si="219"/>
        <v>42041.419803240737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216"/>
        <v>1.06308</v>
      </c>
      <c r="R2334" s="8">
        <f t="shared" si="217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8">
        <v>600</v>
      </c>
      <c r="E2335" s="8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2">
        <f t="shared" si="218"/>
        <v>41767.442013888889</v>
      </c>
      <c r="L2335" s="12">
        <f t="shared" si="219"/>
        <v>41788.534722222219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216"/>
        <v>2.1216666666666666</v>
      </c>
      <c r="R2335" s="8">
        <f t="shared" si="217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8">
        <v>4000</v>
      </c>
      <c r="E2336" s="8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2">
        <f t="shared" si="218"/>
        <v>41918.461782407401</v>
      </c>
      <c r="L2336" s="12">
        <f t="shared" si="219"/>
        <v>41948.523611111108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216"/>
        <v>1.0195000000000001</v>
      </c>
      <c r="R2336" s="8">
        <f t="shared" si="217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8">
        <v>25000</v>
      </c>
      <c r="E2337" s="8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2">
        <f t="shared" si="218"/>
        <v>41771.363923611112</v>
      </c>
      <c r="L2337" s="12">
        <f t="shared" si="219"/>
        <v>41801.363923611112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216"/>
        <v>1.0227200000000001</v>
      </c>
      <c r="R2337" s="8">
        <f t="shared" si="217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8">
        <v>20000</v>
      </c>
      <c r="E2338" s="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2">
        <f t="shared" si="218"/>
        <v>41666.716377314813</v>
      </c>
      <c r="L2338" s="12">
        <f t="shared" si="219"/>
        <v>41706.716377314813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216"/>
        <v>5.2073254999999996</v>
      </c>
      <c r="R2338" s="8">
        <f t="shared" si="217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8">
        <v>12000</v>
      </c>
      <c r="E2339" s="8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2">
        <f t="shared" si="218"/>
        <v>41786.432210648149</v>
      </c>
      <c r="L2339" s="12">
        <f t="shared" si="219"/>
        <v>41816.432210648149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216"/>
        <v>1.1065833333333333</v>
      </c>
      <c r="R2339" s="8">
        <f t="shared" si="217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8">
        <v>15000</v>
      </c>
      <c r="E2340" s="8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2">
        <f t="shared" si="218"/>
        <v>41789.688472222224</v>
      </c>
      <c r="L2340" s="12">
        <f t="shared" si="219"/>
        <v>41819.688472222224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216"/>
        <v>1.0114333333333334</v>
      </c>
      <c r="R2340" s="8">
        <f t="shared" si="217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8">
        <v>25000</v>
      </c>
      <c r="E2341" s="8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2">
        <f t="shared" si="218"/>
        <v>42692.591539351844</v>
      </c>
      <c r="L2341" s="12">
        <f t="shared" si="219"/>
        <v>42723.124305555553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216"/>
        <v>2.9420799999999998</v>
      </c>
      <c r="R2341" s="8">
        <f t="shared" si="217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8">
        <v>40000</v>
      </c>
      <c r="E2342" s="8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2">
        <f t="shared" si="218"/>
        <v>42643.434467592589</v>
      </c>
      <c r="L2342" s="12">
        <f t="shared" si="219"/>
        <v>42673.434467592589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216"/>
        <v>1.0577749999999999</v>
      </c>
      <c r="R2342" s="8">
        <f t="shared" si="217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8">
        <v>5000</v>
      </c>
      <c r="E2343" s="8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2">
        <f t="shared" si="218"/>
        <v>42167.605370370373</v>
      </c>
      <c r="L2343" s="12">
        <f t="shared" si="219"/>
        <v>42197.605370370373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216"/>
        <v>0</v>
      </c>
      <c r="R2343" s="8" t="str">
        <f t="shared" si="217"/>
        <v>-</v>
      </c>
      <c r="S2343" t="str">
        <f t="shared" si="220"/>
        <v>technology</v>
      </c>
      <c r="T2343" t="str">
        <f t="shared" si="221"/>
        <v>web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 s="8">
        <v>5500</v>
      </c>
      <c r="E2344" s="8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2">
        <f t="shared" si="218"/>
        <v>41897.49386574074</v>
      </c>
      <c r="L2344" s="12">
        <f t="shared" si="219"/>
        <v>41918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216"/>
        <v>0</v>
      </c>
      <c r="R2344" s="8" t="str">
        <f t="shared" si="217"/>
        <v>-</v>
      </c>
      <c r="S2344" t="str">
        <f t="shared" si="220"/>
        <v>technology</v>
      </c>
      <c r="T2344" t="str">
        <f t="shared" si="221"/>
        <v>web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8">
        <v>10000</v>
      </c>
      <c r="E2345" s="8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2">
        <f t="shared" si="218"/>
        <v>42327.616956018515</v>
      </c>
      <c r="L2345" s="12">
        <f t="shared" si="219"/>
        <v>42377.615972222215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216"/>
        <v>0.03</v>
      </c>
      <c r="R2345" s="8">
        <f t="shared" si="217"/>
        <v>300</v>
      </c>
      <c r="S2345" t="str">
        <f t="shared" si="220"/>
        <v>technology</v>
      </c>
      <c r="T2345" t="str">
        <f t="shared" si="221"/>
        <v>web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8">
        <v>1000</v>
      </c>
      <c r="E2346" s="8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2">
        <f t="shared" si="218"/>
        <v>42515.519317129627</v>
      </c>
      <c r="L2346" s="12">
        <f t="shared" si="219"/>
        <v>42545.519317129627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216"/>
        <v>1E-3</v>
      </c>
      <c r="R2346" s="8">
        <f t="shared" si="217"/>
        <v>1</v>
      </c>
      <c r="S2346" t="str">
        <f t="shared" si="220"/>
        <v>technology</v>
      </c>
      <c r="T2346" t="str">
        <f t="shared" si="221"/>
        <v>web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8">
        <v>3000</v>
      </c>
      <c r="E2347" s="8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2">
        <f t="shared" si="218"/>
        <v>42059.79347222222</v>
      </c>
      <c r="L2347" s="12">
        <f t="shared" si="219"/>
        <v>42094.777083333327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216"/>
        <v>0</v>
      </c>
      <c r="R2347" s="8" t="str">
        <f t="shared" si="217"/>
        <v>-</v>
      </c>
      <c r="S2347" t="str">
        <f t="shared" si="220"/>
        <v>technology</v>
      </c>
      <c r="T2347" t="str">
        <f t="shared" si="221"/>
        <v>web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8">
        <v>60000</v>
      </c>
      <c r="E2348" s="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2">
        <f t="shared" si="218"/>
        <v>42615.590636574074</v>
      </c>
      <c r="L2348" s="12">
        <f t="shared" si="219"/>
        <v>42660.590636574074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216"/>
        <v>6.4999999999999997E-4</v>
      </c>
      <c r="R2348" s="8">
        <f t="shared" si="217"/>
        <v>13</v>
      </c>
      <c r="S2348" t="str">
        <f t="shared" si="220"/>
        <v>technology</v>
      </c>
      <c r="T2348" t="str">
        <f t="shared" si="221"/>
        <v>web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8">
        <v>1000</v>
      </c>
      <c r="E2349" s="8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2">
        <f t="shared" si="218"/>
        <v>42577.39902777777</v>
      </c>
      <c r="L2349" s="12">
        <f t="shared" si="219"/>
        <v>42607.39902777777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216"/>
        <v>1.4999999999999999E-2</v>
      </c>
      <c r="R2349" s="8">
        <f t="shared" si="217"/>
        <v>15</v>
      </c>
      <c r="S2349" t="str">
        <f t="shared" si="220"/>
        <v>technology</v>
      </c>
      <c r="T2349" t="str">
        <f t="shared" si="221"/>
        <v>web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8">
        <v>70000</v>
      </c>
      <c r="E2350" s="8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2">
        <f t="shared" si="218"/>
        <v>42360.723819444444</v>
      </c>
      <c r="L2350" s="12">
        <f t="shared" si="219"/>
        <v>42420.723819444444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216"/>
        <v>3.8571428571428572E-3</v>
      </c>
      <c r="R2350" s="8">
        <f t="shared" si="217"/>
        <v>54</v>
      </c>
      <c r="S2350" t="str">
        <f t="shared" si="220"/>
        <v>technology</v>
      </c>
      <c r="T2350" t="str">
        <f t="shared" si="221"/>
        <v>web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8">
        <v>474900</v>
      </c>
      <c r="E2351" s="8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2">
        <f t="shared" si="218"/>
        <v>42198.567453703705</v>
      </c>
      <c r="L2351" s="12">
        <f t="shared" si="219"/>
        <v>42227.567453703705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216"/>
        <v>0</v>
      </c>
      <c r="R2351" s="8" t="str">
        <f t="shared" si="217"/>
        <v>-</v>
      </c>
      <c r="S2351" t="str">
        <f t="shared" si="220"/>
        <v>technology</v>
      </c>
      <c r="T2351" t="str">
        <f t="shared" si="221"/>
        <v>web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8">
        <v>50000</v>
      </c>
      <c r="E2352" s="8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2">
        <f t="shared" si="218"/>
        <v>42708.633912037032</v>
      </c>
      <c r="L2352" s="12">
        <f t="shared" si="219"/>
        <v>42738.633912037032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216"/>
        <v>0</v>
      </c>
      <c r="R2352" s="8" t="str">
        <f t="shared" si="217"/>
        <v>-</v>
      </c>
      <c r="S2352" t="str">
        <f t="shared" si="220"/>
        <v>technology</v>
      </c>
      <c r="T2352" t="str">
        <f t="shared" si="221"/>
        <v>web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8">
        <v>18900</v>
      </c>
      <c r="E2353" s="8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2">
        <f t="shared" si="218"/>
        <v>42093.892812500002</v>
      </c>
      <c r="L2353" s="12">
        <f t="shared" si="219"/>
        <v>42123.892812500002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216"/>
        <v>5.7142857142857143E-3</v>
      </c>
      <c r="R2353" s="8">
        <f t="shared" si="217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8">
        <v>2000</v>
      </c>
      <c r="E2354" s="8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2">
        <f t="shared" si="218"/>
        <v>42101.425370370365</v>
      </c>
      <c r="L2354" s="12">
        <f t="shared" si="219"/>
        <v>42161.425370370365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216"/>
        <v>0</v>
      </c>
      <c r="R2354" s="8" t="str">
        <f t="shared" si="217"/>
        <v>-</v>
      </c>
      <c r="S2354" t="str">
        <f t="shared" si="220"/>
        <v>technology</v>
      </c>
      <c r="T2354" t="str">
        <f t="shared" si="221"/>
        <v>web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8">
        <v>1000</v>
      </c>
      <c r="E2355" s="8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2">
        <f t="shared" si="218"/>
        <v>42103.467847222222</v>
      </c>
      <c r="L2355" s="12">
        <f t="shared" si="219"/>
        <v>42115.467847222222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216"/>
        <v>0</v>
      </c>
      <c r="R2355" s="8" t="str">
        <f t="shared" si="217"/>
        <v>-</v>
      </c>
      <c r="S2355" t="str">
        <f t="shared" si="220"/>
        <v>technology</v>
      </c>
      <c r="T2355" t="str">
        <f t="shared" si="221"/>
        <v>web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8">
        <v>35000</v>
      </c>
      <c r="E2356" s="8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2">
        <f t="shared" si="218"/>
        <v>41954.51458333333</v>
      </c>
      <c r="L2356" s="12">
        <f t="shared" si="219"/>
        <v>42014.51458333333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216"/>
        <v>7.1428571428571429E-4</v>
      </c>
      <c r="R2356" s="8">
        <f t="shared" si="217"/>
        <v>25</v>
      </c>
      <c r="S2356" t="str">
        <f t="shared" si="220"/>
        <v>technology</v>
      </c>
      <c r="T2356" t="str">
        <f t="shared" si="221"/>
        <v>web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8">
        <v>8000</v>
      </c>
      <c r="E2357" s="8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2">
        <f t="shared" si="218"/>
        <v>42096.709907407407</v>
      </c>
      <c r="L2357" s="12">
        <f t="shared" si="219"/>
        <v>42126.709907407407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216"/>
        <v>6.875E-3</v>
      </c>
      <c r="R2357" s="8">
        <f t="shared" si="217"/>
        <v>27.5</v>
      </c>
      <c r="S2357" t="str">
        <f t="shared" si="220"/>
        <v>technology</v>
      </c>
      <c r="T2357" t="str">
        <f t="shared" si="221"/>
        <v>web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8">
        <v>10000</v>
      </c>
      <c r="E2358" s="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2">
        <f t="shared" si="218"/>
        <v>42130.575277777774</v>
      </c>
      <c r="L2358" s="12">
        <f t="shared" si="219"/>
        <v>42160.575277777774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216"/>
        <v>0</v>
      </c>
      <c r="R2358" s="8" t="str">
        <f t="shared" si="217"/>
        <v>-</v>
      </c>
      <c r="S2358" t="str">
        <f t="shared" si="220"/>
        <v>technology</v>
      </c>
      <c r="T2358" t="str">
        <f t="shared" si="221"/>
        <v>web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8">
        <v>27000</v>
      </c>
      <c r="E2359" s="8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2">
        <f t="shared" si="218"/>
        <v>42264.411782407406</v>
      </c>
      <c r="L2359" s="12">
        <f t="shared" si="219"/>
        <v>42294.411782407406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216"/>
        <v>0</v>
      </c>
      <c r="R2359" s="8" t="str">
        <f t="shared" si="217"/>
        <v>-</v>
      </c>
      <c r="S2359" t="str">
        <f t="shared" si="220"/>
        <v>technology</v>
      </c>
      <c r="T2359" t="str">
        <f t="shared" si="221"/>
        <v>web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8">
        <v>1500</v>
      </c>
      <c r="E2360" s="8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2">
        <f t="shared" si="218"/>
        <v>41978.722638888888</v>
      </c>
      <c r="L2360" s="12">
        <f t="shared" si="219"/>
        <v>42034.818749999999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216"/>
        <v>0</v>
      </c>
      <c r="R2360" s="8" t="str">
        <f t="shared" si="217"/>
        <v>-</v>
      </c>
      <c r="S2360" t="str">
        <f t="shared" si="220"/>
        <v>technology</v>
      </c>
      <c r="T2360" t="str">
        <f t="shared" si="221"/>
        <v>web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8">
        <v>7500</v>
      </c>
      <c r="E2361" s="8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2">
        <f t="shared" si="218"/>
        <v>42159.441249999996</v>
      </c>
      <c r="L2361" s="12">
        <f t="shared" si="219"/>
        <v>42219.441249999996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216"/>
        <v>0.14680000000000001</v>
      </c>
      <c r="R2361" s="8">
        <f t="shared" si="217"/>
        <v>367</v>
      </c>
      <c r="S2361" t="str">
        <f t="shared" si="220"/>
        <v>technology</v>
      </c>
      <c r="T2361" t="str">
        <f t="shared" si="221"/>
        <v>web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8">
        <v>5000</v>
      </c>
      <c r="E2362" s="8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2">
        <f t="shared" si="218"/>
        <v>42377.498611111114</v>
      </c>
      <c r="L2362" s="12">
        <f t="shared" si="219"/>
        <v>42407.498611111114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216"/>
        <v>4.0000000000000002E-4</v>
      </c>
      <c r="R2362" s="8">
        <f t="shared" si="217"/>
        <v>2</v>
      </c>
      <c r="S2362" t="str">
        <f t="shared" si="220"/>
        <v>technology</v>
      </c>
      <c r="T2362" t="str">
        <f t="shared" si="221"/>
        <v>web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8">
        <v>200</v>
      </c>
      <c r="E2363" s="8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2">
        <f t="shared" si="218"/>
        <v>42466.650555555556</v>
      </c>
      <c r="L2363" s="12">
        <f t="shared" si="219"/>
        <v>42490.708333333336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216"/>
        <v>0</v>
      </c>
      <c r="R2363" s="8" t="str">
        <f t="shared" si="217"/>
        <v>-</v>
      </c>
      <c r="S2363" t="str">
        <f t="shared" si="220"/>
        <v>technology</v>
      </c>
      <c r="T2363" t="str">
        <f t="shared" si="221"/>
        <v>web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8">
        <v>420</v>
      </c>
      <c r="E2364" s="8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2">
        <f t="shared" si="218"/>
        <v>41954.47997685185</v>
      </c>
      <c r="L2364" s="12">
        <f t="shared" si="219"/>
        <v>41984.47997685185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216"/>
        <v>0.2857142857142857</v>
      </c>
      <c r="R2364" s="8">
        <f t="shared" si="217"/>
        <v>60</v>
      </c>
      <c r="S2364" t="str">
        <f t="shared" si="220"/>
        <v>technology</v>
      </c>
      <c r="T2364" t="str">
        <f t="shared" si="221"/>
        <v>web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 s="8">
        <v>175000</v>
      </c>
      <c r="E2365" s="8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2">
        <f t="shared" si="218"/>
        <v>42321.803240740737</v>
      </c>
      <c r="L2365" s="12">
        <f t="shared" si="219"/>
        <v>42366.803240740737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216"/>
        <v>0</v>
      </c>
      <c r="R2365" s="8" t="str">
        <f t="shared" si="217"/>
        <v>-</v>
      </c>
      <c r="S2365" t="str">
        <f t="shared" si="220"/>
        <v>technology</v>
      </c>
      <c r="T2365" t="str">
        <f t="shared" si="221"/>
        <v>web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8">
        <v>128</v>
      </c>
      <c r="E2366" s="8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2">
        <f t="shared" si="218"/>
        <v>42248.726342592585</v>
      </c>
      <c r="L2366" s="12">
        <f t="shared" si="219"/>
        <v>42303.726342592585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216"/>
        <v>0</v>
      </c>
      <c r="R2366" s="8" t="str">
        <f t="shared" si="217"/>
        <v>-</v>
      </c>
      <c r="S2366" t="str">
        <f t="shared" si="220"/>
        <v>technology</v>
      </c>
      <c r="T2366" t="str">
        <f t="shared" si="221"/>
        <v>web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8">
        <v>1000</v>
      </c>
      <c r="E2367" s="8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2">
        <f t="shared" si="218"/>
        <v>42346.528067129628</v>
      </c>
      <c r="L2367" s="12">
        <f t="shared" si="219"/>
        <v>42386.749999999993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216"/>
        <v>0</v>
      </c>
      <c r="R2367" s="8" t="str">
        <f t="shared" si="217"/>
        <v>-</v>
      </c>
      <c r="S2367" t="str">
        <f t="shared" si="220"/>
        <v>technology</v>
      </c>
      <c r="T2367" t="str">
        <f t="shared" si="221"/>
        <v>web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8">
        <v>25000</v>
      </c>
      <c r="E2368" s="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2">
        <f t="shared" si="218"/>
        <v>42268.323298611103</v>
      </c>
      <c r="L2368" s="12">
        <f t="shared" si="219"/>
        <v>42298.323298611103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216"/>
        <v>0.1052</v>
      </c>
      <c r="R2368" s="8">
        <f t="shared" si="217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8">
        <v>50000</v>
      </c>
      <c r="E2369" s="8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2">
        <f t="shared" si="218"/>
        <v>42425.761759259258</v>
      </c>
      <c r="L2369" s="12">
        <f t="shared" si="219"/>
        <v>42485.720092592594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216"/>
        <v>1.34E-2</v>
      </c>
      <c r="R2369" s="8">
        <f t="shared" si="217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8">
        <v>40000</v>
      </c>
      <c r="E2370" s="8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2">
        <f t="shared" si="218"/>
        <v>42063.513483796291</v>
      </c>
      <c r="L2370" s="12">
        <f t="shared" si="219"/>
        <v>42108.471817129626</v>
      </c>
      <c r="M2370" t="b">
        <v>0</v>
      </c>
      <c r="N2370">
        <v>2</v>
      </c>
      <c r="O2370" t="b">
        <v>0</v>
      </c>
      <c r="P2370" t="s">
        <v>8272</v>
      </c>
      <c r="Q2370" s="6">
        <f t="shared" ref="Q2370:Q2433" si="222">E2370/D2370</f>
        <v>2.5000000000000001E-3</v>
      </c>
      <c r="R2370" s="8">
        <f t="shared" ref="R2370:R2433" si="223">IF(E2370=0,"-",E2370/N2370)</f>
        <v>50</v>
      </c>
      <c r="S2370" t="str">
        <f t="shared" si="220"/>
        <v>technology</v>
      </c>
      <c r="T2370" t="str">
        <f t="shared" si="221"/>
        <v>web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8">
        <v>25000</v>
      </c>
      <c r="E2371" s="8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2">
        <f t="shared" ref="K2371:K2434" si="224">(J2371/86400)+25569+(-5/24)</f>
        <v>42380.60429398148</v>
      </c>
      <c r="L2371" s="12">
        <f t="shared" ref="L2371:L2434" si="225">(I2371/86400)+25569+(-5/24)</f>
        <v>42410.60429398148</v>
      </c>
      <c r="M2371" t="b">
        <v>0</v>
      </c>
      <c r="N2371">
        <v>0</v>
      </c>
      <c r="O2371" t="b">
        <v>0</v>
      </c>
      <c r="P2371" t="s">
        <v>8272</v>
      </c>
      <c r="Q2371" s="6">
        <f t="shared" si="222"/>
        <v>0</v>
      </c>
      <c r="R2371" s="8" t="str">
        <f t="shared" si="223"/>
        <v>-</v>
      </c>
      <c r="S2371" t="str">
        <f t="shared" ref="S2371:S2434" si="226">LEFT($P2371, SEARCH("/",$P2371,1)-1)</f>
        <v>technology</v>
      </c>
      <c r="T2371" t="str">
        <f t="shared" ref="T2371:T2434" si="227">RIGHT($P2371,LEN($P2371) - SEARCH("/", $P2371, 1))</f>
        <v>web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8">
        <v>25000</v>
      </c>
      <c r="E2372" s="8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2">
        <f t="shared" si="224"/>
        <v>41960.980798611105</v>
      </c>
      <c r="L2372" s="12">
        <f t="shared" si="225"/>
        <v>41990.980798611105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222"/>
        <v>3.2799999999999999E-3</v>
      </c>
      <c r="R2372" s="8">
        <f t="shared" si="223"/>
        <v>20.5</v>
      </c>
      <c r="S2372" t="str">
        <f t="shared" si="226"/>
        <v>technology</v>
      </c>
      <c r="T2372" t="str">
        <f t="shared" si="227"/>
        <v>web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8">
        <v>2000</v>
      </c>
      <c r="E2373" s="8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2">
        <f t="shared" si="224"/>
        <v>42150.569398148145</v>
      </c>
      <c r="L2373" s="12">
        <f t="shared" si="225"/>
        <v>42180.569398148145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222"/>
        <v>0</v>
      </c>
      <c r="R2373" s="8" t="str">
        <f t="shared" si="223"/>
        <v>-</v>
      </c>
      <c r="S2373" t="str">
        <f t="shared" si="226"/>
        <v>technology</v>
      </c>
      <c r="T2373" t="str">
        <f t="shared" si="227"/>
        <v>web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8">
        <v>5500</v>
      </c>
      <c r="E2374" s="8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2">
        <f t="shared" si="224"/>
        <v>42087.860775462956</v>
      </c>
      <c r="L2374" s="12">
        <f t="shared" si="225"/>
        <v>42117.860775462956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222"/>
        <v>3.272727272727273E-2</v>
      </c>
      <c r="R2374" s="8">
        <f t="shared" si="223"/>
        <v>30</v>
      </c>
      <c r="S2374" t="str">
        <f t="shared" si="226"/>
        <v>technology</v>
      </c>
      <c r="T2374" t="str">
        <f t="shared" si="227"/>
        <v>web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8">
        <v>850000</v>
      </c>
      <c r="E2375" s="8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2">
        <f t="shared" si="224"/>
        <v>42215.453981481478</v>
      </c>
      <c r="L2375" s="12">
        <f t="shared" si="225"/>
        <v>42245.453981481478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222"/>
        <v>5.8823529411764708E-5</v>
      </c>
      <c r="R2375" s="8">
        <f t="shared" si="223"/>
        <v>50</v>
      </c>
      <c r="S2375" t="str">
        <f t="shared" si="226"/>
        <v>technology</v>
      </c>
      <c r="T2375" t="str">
        <f t="shared" si="227"/>
        <v>web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8">
        <v>22000</v>
      </c>
      <c r="E2376" s="8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2">
        <f t="shared" si="224"/>
        <v>42017.634953703702</v>
      </c>
      <c r="L2376" s="12">
        <f t="shared" si="225"/>
        <v>42047.634953703702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222"/>
        <v>4.5454545454545455E-4</v>
      </c>
      <c r="R2376" s="8">
        <f t="shared" si="223"/>
        <v>10</v>
      </c>
      <c r="S2376" t="str">
        <f t="shared" si="226"/>
        <v>technology</v>
      </c>
      <c r="T2376" t="str">
        <f t="shared" si="227"/>
        <v>web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8">
        <v>10000</v>
      </c>
      <c r="E2377" s="8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2">
        <f t="shared" si="224"/>
        <v>42592.627743055556</v>
      </c>
      <c r="L2377" s="12">
        <f t="shared" si="225"/>
        <v>42622.627743055556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222"/>
        <v>0</v>
      </c>
      <c r="R2377" s="8" t="str">
        <f t="shared" si="223"/>
        <v>-</v>
      </c>
      <c r="S2377" t="str">
        <f t="shared" si="226"/>
        <v>technology</v>
      </c>
      <c r="T2377" t="str">
        <f t="shared" si="227"/>
        <v>web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8">
        <v>3000</v>
      </c>
      <c r="E2378" s="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2">
        <f t="shared" si="224"/>
        <v>42318.717199074068</v>
      </c>
      <c r="L2378" s="12">
        <f t="shared" si="225"/>
        <v>42348.717199074068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222"/>
        <v>0.10877666666666666</v>
      </c>
      <c r="R2378" s="8">
        <f t="shared" si="223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8">
        <v>2500</v>
      </c>
      <c r="E2379" s="8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2">
        <f t="shared" si="224"/>
        <v>42669.661840277775</v>
      </c>
      <c r="L2379" s="12">
        <f t="shared" si="225"/>
        <v>42699.703506944446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222"/>
        <v>0</v>
      </c>
      <c r="R2379" s="8" t="str">
        <f t="shared" si="223"/>
        <v>-</v>
      </c>
      <c r="S2379" t="str">
        <f t="shared" si="226"/>
        <v>technology</v>
      </c>
      <c r="T2379" t="str">
        <f t="shared" si="227"/>
        <v>web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8">
        <v>110000</v>
      </c>
      <c r="E2380" s="8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2">
        <f t="shared" si="224"/>
        <v>42212.804745370369</v>
      </c>
      <c r="L2380" s="12">
        <f t="shared" si="225"/>
        <v>42241.804745370369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222"/>
        <v>0</v>
      </c>
      <c r="R2380" s="8" t="str">
        <f t="shared" si="223"/>
        <v>-</v>
      </c>
      <c r="S2380" t="str">
        <f t="shared" si="226"/>
        <v>technology</v>
      </c>
      <c r="T2380" t="str">
        <f t="shared" si="227"/>
        <v>web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8">
        <v>30000</v>
      </c>
      <c r="E2381" s="8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2">
        <f t="shared" si="224"/>
        <v>42236.808055555557</v>
      </c>
      <c r="L2381" s="12">
        <f t="shared" si="225"/>
        <v>42281.808055555557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222"/>
        <v>0</v>
      </c>
      <c r="R2381" s="8" t="str">
        <f t="shared" si="223"/>
        <v>-</v>
      </c>
      <c r="S2381" t="str">
        <f t="shared" si="226"/>
        <v>technology</v>
      </c>
      <c r="T2381" t="str">
        <f t="shared" si="227"/>
        <v>web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8">
        <v>15000</v>
      </c>
      <c r="E2382" s="8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2">
        <f t="shared" si="224"/>
        <v>42248.584976851846</v>
      </c>
      <c r="L2382" s="12">
        <f t="shared" si="225"/>
        <v>42278.584976851846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222"/>
        <v>3.6666666666666666E-3</v>
      </c>
      <c r="R2382" s="8">
        <f t="shared" si="223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8">
        <v>86350</v>
      </c>
      <c r="E2383" s="8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2">
        <f t="shared" si="224"/>
        <v>42074.727407407401</v>
      </c>
      <c r="L2383" s="12">
        <f t="shared" si="225"/>
        <v>42104.727407407401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222"/>
        <v>1.8193398957730169E-2</v>
      </c>
      <c r="R2383" s="8">
        <f t="shared" si="223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8">
        <v>3000</v>
      </c>
      <c r="E2384" s="8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2">
        <f t="shared" si="224"/>
        <v>42194.979201388887</v>
      </c>
      <c r="L2384" s="12">
        <f t="shared" si="225"/>
        <v>42219.979201388887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222"/>
        <v>2.5000000000000001E-2</v>
      </c>
      <c r="R2384" s="8">
        <f t="shared" si="223"/>
        <v>37.5</v>
      </c>
      <c r="S2384" t="str">
        <f t="shared" si="226"/>
        <v>technology</v>
      </c>
      <c r="T2384" t="str">
        <f t="shared" si="227"/>
        <v>web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8">
        <v>10000</v>
      </c>
      <c r="E2385" s="8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2">
        <f t="shared" si="224"/>
        <v>42026.848460648143</v>
      </c>
      <c r="L2385" s="12">
        <f t="shared" si="225"/>
        <v>42056.848460648143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222"/>
        <v>4.3499999999999997E-2</v>
      </c>
      <c r="R2385" s="8">
        <f t="shared" si="223"/>
        <v>145</v>
      </c>
      <c r="S2385" t="str">
        <f t="shared" si="226"/>
        <v>technology</v>
      </c>
      <c r="T2385" t="str">
        <f t="shared" si="227"/>
        <v>web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8">
        <v>1000</v>
      </c>
      <c r="E2386" s="8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2">
        <f t="shared" si="224"/>
        <v>41926.859293981477</v>
      </c>
      <c r="L2386" s="12">
        <f t="shared" si="225"/>
        <v>41956.900960648149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222"/>
        <v>8.0000000000000002E-3</v>
      </c>
      <c r="R2386" s="8">
        <f t="shared" si="223"/>
        <v>1</v>
      </c>
      <c r="S2386" t="str">
        <f t="shared" si="226"/>
        <v>technology</v>
      </c>
      <c r="T2386" t="str">
        <f t="shared" si="227"/>
        <v>web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8">
        <v>65000</v>
      </c>
      <c r="E2387" s="8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2">
        <f t="shared" si="224"/>
        <v>42191.493425925924</v>
      </c>
      <c r="L2387" s="12">
        <f t="shared" si="225"/>
        <v>42221.493425925924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222"/>
        <v>1.2123076923076924E-2</v>
      </c>
      <c r="R2387" s="8">
        <f t="shared" si="223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8">
        <v>30000</v>
      </c>
      <c r="E2388" s="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2">
        <f t="shared" si="224"/>
        <v>41954.629907407405</v>
      </c>
      <c r="L2388" s="12">
        <f t="shared" si="225"/>
        <v>42014.629907407405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222"/>
        <v>0</v>
      </c>
      <c r="R2388" s="8" t="str">
        <f t="shared" si="223"/>
        <v>-</v>
      </c>
      <c r="S2388" t="str">
        <f t="shared" si="226"/>
        <v>technology</v>
      </c>
      <c r="T2388" t="str">
        <f t="shared" si="227"/>
        <v>web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8">
        <v>150000</v>
      </c>
      <c r="E2389" s="8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2">
        <f t="shared" si="224"/>
        <v>42528.418287037035</v>
      </c>
      <c r="L2389" s="12">
        <f t="shared" si="225"/>
        <v>42573.418287037035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222"/>
        <v>6.8399999999999997E-3</v>
      </c>
      <c r="R2389" s="8">
        <f t="shared" si="223"/>
        <v>342</v>
      </c>
      <c r="S2389" t="str">
        <f t="shared" si="226"/>
        <v>technology</v>
      </c>
      <c r="T2389" t="str">
        <f t="shared" si="227"/>
        <v>web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8">
        <v>37000</v>
      </c>
      <c r="E2390" s="8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2">
        <f t="shared" si="224"/>
        <v>41989.645358796297</v>
      </c>
      <c r="L2390" s="12">
        <f t="shared" si="225"/>
        <v>42019.603472222218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222"/>
        <v>1.2513513513513513E-2</v>
      </c>
      <c r="R2390" s="8">
        <f t="shared" si="223"/>
        <v>57.875</v>
      </c>
      <c r="S2390" t="str">
        <f t="shared" si="226"/>
        <v>technology</v>
      </c>
      <c r="T2390" t="str">
        <f t="shared" si="227"/>
        <v>web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8">
        <v>16000</v>
      </c>
      <c r="E2391" s="8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2">
        <f t="shared" si="224"/>
        <v>42179.445046296292</v>
      </c>
      <c r="L2391" s="12">
        <f t="shared" si="225"/>
        <v>42210.707638888889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222"/>
        <v>1.8749999999999999E-3</v>
      </c>
      <c r="R2391" s="8">
        <f t="shared" si="223"/>
        <v>30</v>
      </c>
      <c r="S2391" t="str">
        <f t="shared" si="226"/>
        <v>technology</v>
      </c>
      <c r="T2391" t="str">
        <f t="shared" si="227"/>
        <v>web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8">
        <v>510000</v>
      </c>
      <c r="E2392" s="8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2">
        <f t="shared" si="224"/>
        <v>41968.053981481477</v>
      </c>
      <c r="L2392" s="12">
        <f t="shared" si="225"/>
        <v>42008.053981481477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222"/>
        <v>0</v>
      </c>
      <c r="R2392" s="8" t="str">
        <f t="shared" si="223"/>
        <v>-</v>
      </c>
      <c r="S2392" t="str">
        <f t="shared" si="226"/>
        <v>technology</v>
      </c>
      <c r="T2392" t="str">
        <f t="shared" si="227"/>
        <v>web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8">
        <v>20000</v>
      </c>
      <c r="E2393" s="8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2">
        <f t="shared" si="224"/>
        <v>42064.586157407401</v>
      </c>
      <c r="L2393" s="12">
        <f t="shared" si="225"/>
        <v>42094.544490740744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222"/>
        <v>1.25E-3</v>
      </c>
      <c r="R2393" s="8">
        <f t="shared" si="223"/>
        <v>25</v>
      </c>
      <c r="S2393" t="str">
        <f t="shared" si="226"/>
        <v>technology</v>
      </c>
      <c r="T2393" t="str">
        <f t="shared" si="227"/>
        <v>web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8">
        <v>4200</v>
      </c>
      <c r="E2394" s="8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2">
        <f t="shared" si="224"/>
        <v>42275.912303240737</v>
      </c>
      <c r="L2394" s="12">
        <f t="shared" si="225"/>
        <v>42305.912303240737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222"/>
        <v>0</v>
      </c>
      <c r="R2394" s="8" t="str">
        <f t="shared" si="223"/>
        <v>-</v>
      </c>
      <c r="S2394" t="str">
        <f t="shared" si="226"/>
        <v>technology</v>
      </c>
      <c r="T2394" t="str">
        <f t="shared" si="227"/>
        <v>web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8">
        <v>100000</v>
      </c>
      <c r="E2395" s="8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2">
        <f t="shared" si="224"/>
        <v>42194.440011574072</v>
      </c>
      <c r="L2395" s="12">
        <f t="shared" si="225"/>
        <v>42224.440011574072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222"/>
        <v>5.0000000000000001E-4</v>
      </c>
      <c r="R2395" s="8">
        <f t="shared" si="223"/>
        <v>50</v>
      </c>
      <c r="S2395" t="str">
        <f t="shared" si="226"/>
        <v>technology</v>
      </c>
      <c r="T2395" t="str">
        <f t="shared" si="227"/>
        <v>web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8">
        <v>5000</v>
      </c>
      <c r="E2396" s="8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2">
        <f t="shared" si="224"/>
        <v>42031.15385416666</v>
      </c>
      <c r="L2396" s="12">
        <f t="shared" si="225"/>
        <v>42061.15385416666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222"/>
        <v>5.9999999999999995E-4</v>
      </c>
      <c r="R2396" s="8">
        <f t="shared" si="223"/>
        <v>1.5</v>
      </c>
      <c r="S2396" t="str">
        <f t="shared" si="226"/>
        <v>technology</v>
      </c>
      <c r="T2396" t="str">
        <f t="shared" si="227"/>
        <v>web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8">
        <v>33000</v>
      </c>
      <c r="E2397" s="8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2">
        <f t="shared" si="224"/>
        <v>42716.913043981483</v>
      </c>
      <c r="L2397" s="12">
        <f t="shared" si="225"/>
        <v>42745.164583333331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222"/>
        <v>0</v>
      </c>
      <c r="R2397" s="8" t="str">
        <f t="shared" si="223"/>
        <v>-</v>
      </c>
      <c r="S2397" t="str">
        <f t="shared" si="226"/>
        <v>technology</v>
      </c>
      <c r="T2397" t="str">
        <f t="shared" si="227"/>
        <v>web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8">
        <v>5000</v>
      </c>
      <c r="E2398" s="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2">
        <f t="shared" si="224"/>
        <v>42262.640717592592</v>
      </c>
      <c r="L2398" s="12">
        <f t="shared" si="225"/>
        <v>42292.640717592592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222"/>
        <v>2E-3</v>
      </c>
      <c r="R2398" s="8">
        <f t="shared" si="223"/>
        <v>10</v>
      </c>
      <c r="S2398" t="str">
        <f t="shared" si="226"/>
        <v>technology</v>
      </c>
      <c r="T2398" t="str">
        <f t="shared" si="227"/>
        <v>web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8">
        <v>124000</v>
      </c>
      <c r="E2399" s="8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2">
        <f t="shared" si="224"/>
        <v>41976.676574074074</v>
      </c>
      <c r="L2399" s="12">
        <f t="shared" si="225"/>
        <v>42006.676574074074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222"/>
        <v>0</v>
      </c>
      <c r="R2399" s="8" t="str">
        <f t="shared" si="223"/>
        <v>-</v>
      </c>
      <c r="S2399" t="str">
        <f t="shared" si="226"/>
        <v>technology</v>
      </c>
      <c r="T2399" t="str">
        <f t="shared" si="227"/>
        <v>web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8">
        <v>4000</v>
      </c>
      <c r="E2400" s="8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2">
        <f t="shared" si="224"/>
        <v>42157.708148148151</v>
      </c>
      <c r="L2400" s="12">
        <f t="shared" si="225"/>
        <v>42187.708148148151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222"/>
        <v>0</v>
      </c>
      <c r="R2400" s="8" t="str">
        <f t="shared" si="223"/>
        <v>-</v>
      </c>
      <c r="S2400" t="str">
        <f t="shared" si="226"/>
        <v>technology</v>
      </c>
      <c r="T2400" t="str">
        <f t="shared" si="227"/>
        <v>web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8">
        <v>13000</v>
      </c>
      <c r="E2401" s="8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2">
        <f t="shared" si="224"/>
        <v>41956.644745370366</v>
      </c>
      <c r="L2401" s="12">
        <f t="shared" si="225"/>
        <v>41991.644745370366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222"/>
        <v>0</v>
      </c>
      <c r="R2401" s="8" t="str">
        <f t="shared" si="223"/>
        <v>-</v>
      </c>
      <c r="S2401" t="str">
        <f t="shared" si="226"/>
        <v>technology</v>
      </c>
      <c r="T2401" t="str">
        <f t="shared" si="227"/>
        <v>web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8">
        <v>50000</v>
      </c>
      <c r="E2402" s="8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2">
        <f t="shared" si="224"/>
        <v>42444.059768518513</v>
      </c>
      <c r="L2402" s="12">
        <f t="shared" si="225"/>
        <v>42474.059768518513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222"/>
        <v>0</v>
      </c>
      <c r="R2402" s="8" t="str">
        <f t="shared" si="223"/>
        <v>-</v>
      </c>
      <c r="S2402" t="str">
        <f t="shared" si="226"/>
        <v>technology</v>
      </c>
      <c r="T2402" t="str">
        <f t="shared" si="227"/>
        <v>web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8">
        <v>28000</v>
      </c>
      <c r="E2403" s="8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2">
        <f t="shared" si="224"/>
        <v>42374.614537037036</v>
      </c>
      <c r="L2403" s="12">
        <f t="shared" si="225"/>
        <v>42434.614537037036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222"/>
        <v>7.1785714285714283E-3</v>
      </c>
      <c r="R2403" s="8">
        <f t="shared" si="223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8">
        <v>12000</v>
      </c>
      <c r="E2404" s="8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2">
        <f t="shared" si="224"/>
        <v>42107.47142361111</v>
      </c>
      <c r="L2404" s="12">
        <f t="shared" si="225"/>
        <v>42137.47142361111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222"/>
        <v>4.3333333333333331E-3</v>
      </c>
      <c r="R2404" s="8">
        <f t="shared" si="223"/>
        <v>52</v>
      </c>
      <c r="S2404" t="str">
        <f t="shared" si="226"/>
        <v>food</v>
      </c>
      <c r="T2404" t="str">
        <f t="shared" si="227"/>
        <v>food trucks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8">
        <v>1200</v>
      </c>
      <c r="E2405" s="8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2">
        <f t="shared" si="224"/>
        <v>42399.67428240741</v>
      </c>
      <c r="L2405" s="12">
        <f t="shared" si="225"/>
        <v>42459.632615740738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222"/>
        <v>0.16833333333333333</v>
      </c>
      <c r="R2405" s="8">
        <f t="shared" si="223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8">
        <v>15000</v>
      </c>
      <c r="E2406" s="8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2">
        <f t="shared" si="224"/>
        <v>42341.831099537034</v>
      </c>
      <c r="L2406" s="12">
        <f t="shared" si="225"/>
        <v>42371.831099537034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222"/>
        <v>0</v>
      </c>
      <c r="R2406" s="8" t="str">
        <f t="shared" si="223"/>
        <v>-</v>
      </c>
      <c r="S2406" t="str">
        <f t="shared" si="226"/>
        <v>food</v>
      </c>
      <c r="T2406" t="str">
        <f t="shared" si="227"/>
        <v>food trucks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8">
        <v>5000</v>
      </c>
      <c r="E2407" s="8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2">
        <f t="shared" si="224"/>
        <v>42595.377025462956</v>
      </c>
      <c r="L2407" s="12">
        <f t="shared" si="225"/>
        <v>42616.377025462956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222"/>
        <v>0.22520000000000001</v>
      </c>
      <c r="R2407" s="8">
        <f t="shared" si="223"/>
        <v>56.3</v>
      </c>
      <c r="S2407" t="str">
        <f t="shared" si="226"/>
        <v>food</v>
      </c>
      <c r="T2407" t="str">
        <f t="shared" si="227"/>
        <v>food trucks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8">
        <v>3250</v>
      </c>
      <c r="E2408" s="8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2">
        <f t="shared" si="224"/>
        <v>41982.902662037035</v>
      </c>
      <c r="L2408" s="12">
        <f t="shared" si="225"/>
        <v>42022.902662037035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222"/>
        <v>0.41384615384615386</v>
      </c>
      <c r="R2408" s="8">
        <f t="shared" si="223"/>
        <v>84.0625</v>
      </c>
      <c r="S2408" t="str">
        <f t="shared" si="226"/>
        <v>food</v>
      </c>
      <c r="T2408" t="str">
        <f t="shared" si="227"/>
        <v>food trucks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8">
        <v>22000</v>
      </c>
      <c r="E2409" s="8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2">
        <f t="shared" si="224"/>
        <v>42082.367222222216</v>
      </c>
      <c r="L2409" s="12">
        <f t="shared" si="225"/>
        <v>42105.041666666664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222"/>
        <v>0.25259090909090909</v>
      </c>
      <c r="R2409" s="8">
        <f t="shared" si="223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8">
        <v>15000</v>
      </c>
      <c r="E2410" s="8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2">
        <f t="shared" si="224"/>
        <v>41918.93237268518</v>
      </c>
      <c r="L2410" s="12">
        <f t="shared" si="225"/>
        <v>41948.974039351851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222"/>
        <v>2E-3</v>
      </c>
      <c r="R2410" s="8">
        <f t="shared" si="223"/>
        <v>15</v>
      </c>
      <c r="S2410" t="str">
        <f t="shared" si="226"/>
        <v>food</v>
      </c>
      <c r="T2410" t="str">
        <f t="shared" si="227"/>
        <v>food trucks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8">
        <v>25000</v>
      </c>
      <c r="E2411" s="8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2">
        <f t="shared" si="224"/>
        <v>42204.667534722219</v>
      </c>
      <c r="L2411" s="12">
        <f t="shared" si="225"/>
        <v>42234.667534722219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222"/>
        <v>1.84E-2</v>
      </c>
      <c r="R2411" s="8">
        <f t="shared" si="223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8">
        <v>15000</v>
      </c>
      <c r="E2412" s="8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2">
        <f t="shared" si="224"/>
        <v>42224.199942129628</v>
      </c>
      <c r="L2412" s="12">
        <f t="shared" si="225"/>
        <v>42254.199942129628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222"/>
        <v>0</v>
      </c>
      <c r="R2412" s="8" t="str">
        <f t="shared" si="223"/>
        <v>-</v>
      </c>
      <c r="S2412" t="str">
        <f t="shared" si="226"/>
        <v>food</v>
      </c>
      <c r="T2412" t="str">
        <f t="shared" si="227"/>
        <v>food trucks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8">
        <v>25000</v>
      </c>
      <c r="E2413" s="8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2">
        <f t="shared" si="224"/>
        <v>42211.524097222216</v>
      </c>
      <c r="L2413" s="12">
        <f t="shared" si="225"/>
        <v>42241.524097222216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222"/>
        <v>6.0400000000000002E-3</v>
      </c>
      <c r="R2413" s="8">
        <f t="shared" si="223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8">
        <v>8000</v>
      </c>
      <c r="E2414" s="8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2">
        <f t="shared" si="224"/>
        <v>42655.528622685182</v>
      </c>
      <c r="L2414" s="12">
        <f t="shared" si="225"/>
        <v>42700.570289351854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222"/>
        <v>0</v>
      </c>
      <c r="R2414" s="8" t="str">
        <f t="shared" si="223"/>
        <v>-</v>
      </c>
      <c r="S2414" t="str">
        <f t="shared" si="226"/>
        <v>food</v>
      </c>
      <c r="T2414" t="str">
        <f t="shared" si="227"/>
        <v>food trucks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8">
        <v>3000</v>
      </c>
      <c r="E2415" s="8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2">
        <f t="shared" si="224"/>
        <v>41759.901412037034</v>
      </c>
      <c r="L2415" s="12">
        <f t="shared" si="225"/>
        <v>41790.770833333328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222"/>
        <v>8.3333333333333332E-3</v>
      </c>
      <c r="R2415" s="8">
        <f t="shared" si="223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8">
        <v>15000</v>
      </c>
      <c r="E2416" s="8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2">
        <f t="shared" si="224"/>
        <v>42198.486805555549</v>
      </c>
      <c r="L2416" s="12">
        <f t="shared" si="225"/>
        <v>42237.957638888889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222"/>
        <v>3.0666666666666665E-2</v>
      </c>
      <c r="R2416" s="8">
        <f t="shared" si="223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8">
        <v>60000</v>
      </c>
      <c r="E2417" s="8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2">
        <f t="shared" si="224"/>
        <v>42536.654467592591</v>
      </c>
      <c r="L2417" s="12">
        <f t="shared" si="225"/>
        <v>42566.654467592591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222"/>
        <v>5.5833333333333334E-3</v>
      </c>
      <c r="R2417" s="8">
        <f t="shared" si="223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8">
        <v>20000</v>
      </c>
      <c r="E2418" s="8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2">
        <f t="shared" si="224"/>
        <v>42019.529432870368</v>
      </c>
      <c r="L2418" s="12">
        <f t="shared" si="225"/>
        <v>42077.416666666664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222"/>
        <v>2.5000000000000001E-4</v>
      </c>
      <c r="R2418" s="8">
        <f t="shared" si="223"/>
        <v>5</v>
      </c>
      <c r="S2418" t="str">
        <f t="shared" si="226"/>
        <v>food</v>
      </c>
      <c r="T2418" t="str">
        <f t="shared" si="227"/>
        <v>food trucks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8">
        <v>1000</v>
      </c>
      <c r="E2419" s="8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2">
        <f t="shared" si="224"/>
        <v>41831.675775462958</v>
      </c>
      <c r="L2419" s="12">
        <f t="shared" si="225"/>
        <v>41861.675775462958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222"/>
        <v>0</v>
      </c>
      <c r="R2419" s="8" t="str">
        <f t="shared" si="223"/>
        <v>-</v>
      </c>
      <c r="S2419" t="str">
        <f t="shared" si="226"/>
        <v>food</v>
      </c>
      <c r="T2419" t="str">
        <f t="shared" si="227"/>
        <v>food trucks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8">
        <v>25000</v>
      </c>
      <c r="E2420" s="8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2">
        <f t="shared" si="224"/>
        <v>42027.648657407401</v>
      </c>
      <c r="L2420" s="12">
        <f t="shared" si="225"/>
        <v>42087.606990740744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222"/>
        <v>2.0000000000000001E-4</v>
      </c>
      <c r="R2420" s="8">
        <f t="shared" si="223"/>
        <v>1</v>
      </c>
      <c r="S2420" t="str">
        <f t="shared" si="226"/>
        <v>food</v>
      </c>
      <c r="T2420" t="str">
        <f t="shared" si="227"/>
        <v>food trucks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8">
        <v>3000</v>
      </c>
      <c r="E2421" s="8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2">
        <f t="shared" si="224"/>
        <v>41993.529965277776</v>
      </c>
      <c r="L2421" s="12">
        <f t="shared" si="225"/>
        <v>42053.529965277776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222"/>
        <v>0</v>
      </c>
      <c r="R2421" s="8" t="str">
        <f t="shared" si="223"/>
        <v>-</v>
      </c>
      <c r="S2421" t="str">
        <f t="shared" si="226"/>
        <v>food</v>
      </c>
      <c r="T2421" t="str">
        <f t="shared" si="227"/>
        <v>food trucks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8">
        <v>16870</v>
      </c>
      <c r="E2422" s="8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2">
        <f t="shared" si="224"/>
        <v>41892.820543981477</v>
      </c>
      <c r="L2422" s="12">
        <f t="shared" si="225"/>
        <v>41952.862210648142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222"/>
        <v>0.14825133372851215</v>
      </c>
      <c r="R2422" s="8">
        <f t="shared" si="223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8">
        <v>6000</v>
      </c>
      <c r="E2423" s="8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2">
        <f t="shared" si="224"/>
        <v>42026.479120370372</v>
      </c>
      <c r="L2423" s="12">
        <f t="shared" si="225"/>
        <v>42056.479120370372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222"/>
        <v>1.6666666666666666E-4</v>
      </c>
      <c r="R2423" s="8">
        <f t="shared" si="223"/>
        <v>1</v>
      </c>
      <c r="S2423" t="str">
        <f t="shared" si="226"/>
        <v>food</v>
      </c>
      <c r="T2423" t="str">
        <f t="shared" si="227"/>
        <v>food trucks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8">
        <v>500</v>
      </c>
      <c r="E2424" s="8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2">
        <f t="shared" si="224"/>
        <v>42044.516620370363</v>
      </c>
      <c r="L2424" s="12">
        <f t="shared" si="225"/>
        <v>42074.474953703706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222"/>
        <v>2E-3</v>
      </c>
      <c r="R2424" s="8">
        <f t="shared" si="223"/>
        <v>1</v>
      </c>
      <c r="S2424" t="str">
        <f t="shared" si="226"/>
        <v>food</v>
      </c>
      <c r="T2424" t="str">
        <f t="shared" si="227"/>
        <v>food trucks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8">
        <v>60000</v>
      </c>
      <c r="E2425" s="8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2">
        <f t="shared" si="224"/>
        <v>41974.496412037035</v>
      </c>
      <c r="L2425" s="12">
        <f t="shared" si="225"/>
        <v>42004.496412037035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222"/>
        <v>1.3333333333333334E-4</v>
      </c>
      <c r="R2425" s="8">
        <f t="shared" si="223"/>
        <v>8</v>
      </c>
      <c r="S2425" t="str">
        <f t="shared" si="226"/>
        <v>food</v>
      </c>
      <c r="T2425" t="str">
        <f t="shared" si="227"/>
        <v>food trucks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8">
        <v>25000</v>
      </c>
      <c r="E2426" s="8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2">
        <f t="shared" si="224"/>
        <v>41909.684120370366</v>
      </c>
      <c r="L2426" s="12">
        <f t="shared" si="225"/>
        <v>41939.684120370366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222"/>
        <v>1.24E-2</v>
      </c>
      <c r="R2426" s="8">
        <f t="shared" si="223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8">
        <v>3500</v>
      </c>
      <c r="E2427" s="8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2">
        <f t="shared" si="224"/>
        <v>42502.705428240741</v>
      </c>
      <c r="L2427" s="12">
        <f t="shared" si="225"/>
        <v>42517.711111111108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222"/>
        <v>2.8571428571428574E-4</v>
      </c>
      <c r="R2427" s="8">
        <f t="shared" si="223"/>
        <v>1</v>
      </c>
      <c r="S2427" t="str">
        <f t="shared" si="226"/>
        <v>food</v>
      </c>
      <c r="T2427" t="str">
        <f t="shared" si="227"/>
        <v>food trucks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8">
        <v>20000</v>
      </c>
      <c r="E2428" s="8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2">
        <f t="shared" si="224"/>
        <v>42163.961712962962</v>
      </c>
      <c r="L2428" s="12">
        <f t="shared" si="225"/>
        <v>42223.961712962962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222"/>
        <v>0</v>
      </c>
      <c r="R2428" s="8" t="str">
        <f t="shared" si="223"/>
        <v>-</v>
      </c>
      <c r="S2428" t="str">
        <f t="shared" si="226"/>
        <v>food</v>
      </c>
      <c r="T2428" t="str">
        <f t="shared" si="227"/>
        <v>food trucks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8">
        <v>50000</v>
      </c>
      <c r="E2429" s="8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2">
        <f t="shared" si="224"/>
        <v>42412.110335648147</v>
      </c>
      <c r="L2429" s="12">
        <f t="shared" si="225"/>
        <v>42452.068668981483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222"/>
        <v>2.0000000000000002E-5</v>
      </c>
      <c r="R2429" s="8">
        <f t="shared" si="223"/>
        <v>1</v>
      </c>
      <c r="S2429" t="str">
        <f t="shared" si="226"/>
        <v>food</v>
      </c>
      <c r="T2429" t="str">
        <f t="shared" si="227"/>
        <v>food trucks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8">
        <v>35000</v>
      </c>
      <c r="E2430" s="8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2">
        <f t="shared" si="224"/>
        <v>42045.575821759259</v>
      </c>
      <c r="L2430" s="12">
        <f t="shared" si="225"/>
        <v>42075.534155092588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222"/>
        <v>2.8571428571428571E-5</v>
      </c>
      <c r="R2430" s="8">
        <f t="shared" si="223"/>
        <v>1</v>
      </c>
      <c r="S2430" t="str">
        <f t="shared" si="226"/>
        <v>food</v>
      </c>
      <c r="T2430" t="str">
        <f t="shared" si="227"/>
        <v>food trucks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8">
        <v>140000</v>
      </c>
      <c r="E2431" s="8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2">
        <f t="shared" si="224"/>
        <v>42734.670902777776</v>
      </c>
      <c r="L2431" s="12">
        <f t="shared" si="225"/>
        <v>42771.488888888889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222"/>
        <v>1.4321428571428572E-2</v>
      </c>
      <c r="R2431" s="8">
        <f t="shared" si="223"/>
        <v>501.25</v>
      </c>
      <c r="S2431" t="str">
        <f t="shared" si="226"/>
        <v>food</v>
      </c>
      <c r="T2431" t="str">
        <f t="shared" si="227"/>
        <v>food trucks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8">
        <v>3000</v>
      </c>
      <c r="E2432" s="8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2">
        <f t="shared" si="224"/>
        <v>42381.922499999993</v>
      </c>
      <c r="L2432" s="12">
        <f t="shared" si="225"/>
        <v>42411.922499999993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222"/>
        <v>7.0000000000000001E-3</v>
      </c>
      <c r="R2432" s="8">
        <f t="shared" si="223"/>
        <v>10.5</v>
      </c>
      <c r="S2432" t="str">
        <f t="shared" si="226"/>
        <v>food</v>
      </c>
      <c r="T2432" t="str">
        <f t="shared" si="227"/>
        <v>food trucks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8">
        <v>100000</v>
      </c>
      <c r="E2433" s="8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2">
        <f t="shared" si="224"/>
        <v>42488.891354166662</v>
      </c>
      <c r="L2433" s="12">
        <f t="shared" si="225"/>
        <v>42548.891354166662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222"/>
        <v>2.0000000000000002E-5</v>
      </c>
      <c r="R2433" s="8">
        <f t="shared" si="223"/>
        <v>1</v>
      </c>
      <c r="S2433" t="str">
        <f t="shared" si="226"/>
        <v>food</v>
      </c>
      <c r="T2433" t="str">
        <f t="shared" si="227"/>
        <v>food trucks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8">
        <v>14000</v>
      </c>
      <c r="E2434" s="8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2">
        <f t="shared" si="224"/>
        <v>42041.010381944441</v>
      </c>
      <c r="L2434" s="12">
        <f t="shared" si="225"/>
        <v>42071.010381944441</v>
      </c>
      <c r="M2434" t="b">
        <v>0</v>
      </c>
      <c r="N2434">
        <v>2</v>
      </c>
      <c r="O2434" t="b">
        <v>0</v>
      </c>
      <c r="P2434" t="s">
        <v>8284</v>
      </c>
      <c r="Q2434" s="6">
        <f t="shared" ref="Q2434:Q2497" si="228">E2434/D2434</f>
        <v>1.4285714285714287E-4</v>
      </c>
      <c r="R2434" s="8">
        <f t="shared" ref="R2434:R2497" si="229">IF(E2434=0,"-",E2434/N2434)</f>
        <v>1</v>
      </c>
      <c r="S2434" t="str">
        <f t="shared" si="226"/>
        <v>food</v>
      </c>
      <c r="T2434" t="str">
        <f t="shared" si="227"/>
        <v>food trucks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8">
        <v>10000</v>
      </c>
      <c r="E2435" s="8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2">
        <f t="shared" ref="K2435:K2498" si="230">(J2435/86400)+25569+(-5/24)</f>
        <v>42397.691469907404</v>
      </c>
      <c r="L2435" s="12">
        <f t="shared" ref="L2435:L2498" si="231">(I2435/86400)+25569+(-5/24)</f>
        <v>42427.691469907404</v>
      </c>
      <c r="M2435" t="b">
        <v>0</v>
      </c>
      <c r="N2435">
        <v>0</v>
      </c>
      <c r="O2435" t="b">
        <v>0</v>
      </c>
      <c r="P2435" t="s">
        <v>8284</v>
      </c>
      <c r="Q2435" s="6">
        <f t="shared" si="228"/>
        <v>0</v>
      </c>
      <c r="R2435" s="8" t="str">
        <f t="shared" si="229"/>
        <v>-</v>
      </c>
      <c r="S2435" t="str">
        <f t="shared" ref="S2435:S2498" si="232">LEFT($P2435, SEARCH("/",$P2435,1)-1)</f>
        <v>food</v>
      </c>
      <c r="T2435" t="str">
        <f t="shared" ref="T2435:T2498" si="233">RIGHT($P2435,LEN($P2435) - SEARCH("/", $P2435, 1))</f>
        <v>food trucks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8">
        <v>20000</v>
      </c>
      <c r="E2436" s="8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2">
        <f t="shared" si="230"/>
        <v>42179.977708333332</v>
      </c>
      <c r="L2436" s="12">
        <f t="shared" si="231"/>
        <v>42219.977708333332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228"/>
        <v>1.2999999999999999E-3</v>
      </c>
      <c r="R2436" s="8">
        <f t="shared" si="229"/>
        <v>13</v>
      </c>
      <c r="S2436" t="str">
        <f t="shared" si="232"/>
        <v>food</v>
      </c>
      <c r="T2436" t="str">
        <f t="shared" si="233"/>
        <v>food trucks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8">
        <v>250000</v>
      </c>
      <c r="E2437" s="8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2">
        <f t="shared" si="230"/>
        <v>42252.069282407407</v>
      </c>
      <c r="L2437" s="12">
        <f t="shared" si="231"/>
        <v>42282.069282407407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228"/>
        <v>4.8960000000000002E-3</v>
      </c>
      <c r="R2437" s="8">
        <f t="shared" si="229"/>
        <v>306</v>
      </c>
      <c r="S2437" t="str">
        <f t="shared" si="232"/>
        <v>food</v>
      </c>
      <c r="T2437" t="str">
        <f t="shared" si="233"/>
        <v>food trucks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8">
        <v>117000</v>
      </c>
      <c r="E2438" s="8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2">
        <f t="shared" si="230"/>
        <v>42338.407060185178</v>
      </c>
      <c r="L2438" s="12">
        <f t="shared" si="231"/>
        <v>42398.407060185178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228"/>
        <v>3.8461538461538462E-4</v>
      </c>
      <c r="R2438" s="8">
        <f t="shared" si="229"/>
        <v>22.5</v>
      </c>
      <c r="S2438" t="str">
        <f t="shared" si="232"/>
        <v>food</v>
      </c>
      <c r="T2438" t="str">
        <f t="shared" si="233"/>
        <v>food trucks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8">
        <v>8000</v>
      </c>
      <c r="E2439" s="8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2">
        <f t="shared" si="230"/>
        <v>42031.756805555553</v>
      </c>
      <c r="L2439" s="12">
        <f t="shared" si="231"/>
        <v>42080.541666666664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228"/>
        <v>0</v>
      </c>
      <c r="R2439" s="8" t="str">
        <f t="shared" si="229"/>
        <v>-</v>
      </c>
      <c r="S2439" t="str">
        <f t="shared" si="232"/>
        <v>food</v>
      </c>
      <c r="T2439" t="str">
        <f t="shared" si="233"/>
        <v>food trucks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8">
        <v>15000</v>
      </c>
      <c r="E2440" s="8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2">
        <f t="shared" si="230"/>
        <v>42285.706736111104</v>
      </c>
      <c r="L2440" s="12">
        <f t="shared" si="231"/>
        <v>42345.748402777775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228"/>
        <v>3.3333333333333335E-3</v>
      </c>
      <c r="R2440" s="8">
        <f t="shared" si="229"/>
        <v>50</v>
      </c>
      <c r="S2440" t="str">
        <f t="shared" si="232"/>
        <v>food</v>
      </c>
      <c r="T2440" t="str">
        <f t="shared" si="233"/>
        <v>food trucks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8">
        <v>10000</v>
      </c>
      <c r="E2441" s="8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2">
        <f t="shared" si="230"/>
        <v>42265.610289351847</v>
      </c>
      <c r="L2441" s="12">
        <f t="shared" si="231"/>
        <v>42295.610289351847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228"/>
        <v>0</v>
      </c>
      <c r="R2441" s="8" t="str">
        <f t="shared" si="229"/>
        <v>-</v>
      </c>
      <c r="S2441" t="str">
        <f t="shared" si="232"/>
        <v>food</v>
      </c>
      <c r="T2441" t="str">
        <f t="shared" si="233"/>
        <v>food trucks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8">
        <v>5000</v>
      </c>
      <c r="E2442" s="8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2">
        <f t="shared" si="230"/>
        <v>42383.691122685188</v>
      </c>
      <c r="L2442" s="12">
        <f t="shared" si="231"/>
        <v>42413.691122685188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228"/>
        <v>2E-3</v>
      </c>
      <c r="R2442" s="8">
        <f t="shared" si="229"/>
        <v>5</v>
      </c>
      <c r="S2442" t="str">
        <f t="shared" si="232"/>
        <v>food</v>
      </c>
      <c r="T2442" t="str">
        <f t="shared" si="233"/>
        <v>food trucks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8">
        <v>7500</v>
      </c>
      <c r="E2443" s="8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2">
        <f t="shared" si="230"/>
        <v>42186.917291666665</v>
      </c>
      <c r="L2443" s="12">
        <f t="shared" si="231"/>
        <v>42207.999305555553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228"/>
        <v>1.0788</v>
      </c>
      <c r="R2443" s="8">
        <f t="shared" si="229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8">
        <v>24000</v>
      </c>
      <c r="E2444" s="8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2">
        <f t="shared" si="230"/>
        <v>42052.458657407406</v>
      </c>
      <c r="L2444" s="12">
        <f t="shared" si="231"/>
        <v>42082.416990740741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228"/>
        <v>1.2594166666666666</v>
      </c>
      <c r="R2444" s="8">
        <f t="shared" si="229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8">
        <v>20000</v>
      </c>
      <c r="E2445" s="8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2">
        <f t="shared" si="230"/>
        <v>41836.416921296295</v>
      </c>
      <c r="L2445" s="12">
        <f t="shared" si="231"/>
        <v>41866.416921296295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228"/>
        <v>2.0251494999999999</v>
      </c>
      <c r="R2445" s="8">
        <f t="shared" si="229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8">
        <v>3000</v>
      </c>
      <c r="E2446" s="8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2">
        <f t="shared" si="230"/>
        <v>42485.54619212963</v>
      </c>
      <c r="L2446" s="12">
        <f t="shared" si="231"/>
        <v>42515.54619212963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228"/>
        <v>1.0860000000000001</v>
      </c>
      <c r="R2446" s="8">
        <f t="shared" si="229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8">
        <v>5000</v>
      </c>
      <c r="E2447" s="8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2">
        <f t="shared" si="230"/>
        <v>42242.981724537036</v>
      </c>
      <c r="L2447" s="12">
        <f t="shared" si="231"/>
        <v>42272.981724537036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228"/>
        <v>1.728</v>
      </c>
      <c r="R2447" s="8">
        <f t="shared" si="229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8">
        <v>5000</v>
      </c>
      <c r="E2448" s="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2">
        <f t="shared" si="230"/>
        <v>42670.394340277773</v>
      </c>
      <c r="L2448" s="12">
        <f t="shared" si="231"/>
        <v>42700.436006944445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228"/>
        <v>1.6798</v>
      </c>
      <c r="R2448" s="8">
        <f t="shared" si="229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8">
        <v>2500</v>
      </c>
      <c r="E2449" s="8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2">
        <f t="shared" si="230"/>
        <v>42654.26149305555</v>
      </c>
      <c r="L2449" s="12">
        <f t="shared" si="231"/>
        <v>42685.958333333336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228"/>
        <v>4.2720000000000002</v>
      </c>
      <c r="R2449" s="8">
        <f t="shared" si="229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58" hidden="1" x14ac:dyDescent="0.35">
      <c r="A2450">
        <v>2448</v>
      </c>
      <c r="B2450" s="3" t="s">
        <v>2449</v>
      </c>
      <c r="C2450" s="3" t="s">
        <v>6558</v>
      </c>
      <c r="D2450" s="8">
        <v>400</v>
      </c>
      <c r="E2450" s="8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2">
        <f t="shared" si="230"/>
        <v>42607.107789351845</v>
      </c>
      <c r="L2450" s="12">
        <f t="shared" si="231"/>
        <v>42613.025000000001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228"/>
        <v>1.075</v>
      </c>
      <c r="R2450" s="8">
        <f t="shared" si="229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8">
        <v>10000</v>
      </c>
      <c r="E2451" s="8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2">
        <f t="shared" si="230"/>
        <v>41942.934201388889</v>
      </c>
      <c r="L2451" s="12">
        <f t="shared" si="231"/>
        <v>41972.975868055553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228"/>
        <v>1.08</v>
      </c>
      <c r="R2451" s="8">
        <f t="shared" si="229"/>
        <v>90</v>
      </c>
      <c r="S2451" t="str">
        <f t="shared" si="232"/>
        <v>food</v>
      </c>
      <c r="T2451" t="str">
        <f t="shared" si="233"/>
        <v>small batch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8">
        <v>15000</v>
      </c>
      <c r="E2452" s="8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2">
        <f t="shared" si="230"/>
        <v>41901.864074074074</v>
      </c>
      <c r="L2452" s="12">
        <f t="shared" si="231"/>
        <v>41939.924305555549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228"/>
        <v>1.0153353333333335</v>
      </c>
      <c r="R2452" s="8">
        <f t="shared" si="229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8">
        <v>10000</v>
      </c>
      <c r="E2453" s="8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2">
        <f t="shared" si="230"/>
        <v>42779.700115740743</v>
      </c>
      <c r="L2453" s="12">
        <f t="shared" si="231"/>
        <v>42799.700115740743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228"/>
        <v>1.1545000000000001</v>
      </c>
      <c r="R2453" s="8">
        <f t="shared" si="229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8">
        <v>600</v>
      </c>
      <c r="E2454" s="8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2">
        <f t="shared" si="230"/>
        <v>42338.635416666664</v>
      </c>
      <c r="L2454" s="12">
        <f t="shared" si="231"/>
        <v>42367.749999999993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228"/>
        <v>1.335</v>
      </c>
      <c r="R2454" s="8">
        <f t="shared" si="229"/>
        <v>53.4</v>
      </c>
      <c r="S2454" t="str">
        <f t="shared" si="232"/>
        <v>food</v>
      </c>
      <c r="T2454" t="str">
        <f t="shared" si="233"/>
        <v>small batch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8">
        <v>3000</v>
      </c>
      <c r="E2455" s="8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2">
        <f t="shared" si="230"/>
        <v>42738.483900462961</v>
      </c>
      <c r="L2455" s="12">
        <f t="shared" si="231"/>
        <v>42768.483900462961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228"/>
        <v>1.5469999999999999</v>
      </c>
      <c r="R2455" s="8">
        <f t="shared" si="229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8">
        <v>35000</v>
      </c>
      <c r="E2456" s="8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2">
        <f t="shared" si="230"/>
        <v>42769.993148148147</v>
      </c>
      <c r="L2456" s="12">
        <f t="shared" si="231"/>
        <v>42804.993148148147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228"/>
        <v>1.0084571428571429</v>
      </c>
      <c r="R2456" s="8">
        <f t="shared" si="229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8">
        <v>300</v>
      </c>
      <c r="E2457" s="8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2">
        <f t="shared" si="230"/>
        <v>42452.573495370372</v>
      </c>
      <c r="L2457" s="12">
        <f t="shared" si="231"/>
        <v>42480.573495370372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228"/>
        <v>1.82</v>
      </c>
      <c r="R2457" s="8">
        <f t="shared" si="229"/>
        <v>34.125</v>
      </c>
      <c r="S2457" t="str">
        <f t="shared" si="232"/>
        <v>food</v>
      </c>
      <c r="T2457" t="str">
        <f t="shared" si="233"/>
        <v>small batch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8">
        <v>1500</v>
      </c>
      <c r="E2458" s="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2">
        <f t="shared" si="230"/>
        <v>42761.752766203703</v>
      </c>
      <c r="L2458" s="12">
        <f t="shared" si="231"/>
        <v>42791.752766203703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228"/>
        <v>1.8086666666666666</v>
      </c>
      <c r="R2458" s="8">
        <f t="shared" si="229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8">
        <v>23000</v>
      </c>
      <c r="E2459" s="8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2">
        <f t="shared" si="230"/>
        <v>42423.394166666665</v>
      </c>
      <c r="L2459" s="12">
        <f t="shared" si="231"/>
        <v>42453.352500000001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228"/>
        <v>1.0230434782608695</v>
      </c>
      <c r="R2459" s="8">
        <f t="shared" si="229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8">
        <v>5000</v>
      </c>
      <c r="E2460" s="8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2">
        <f t="shared" si="230"/>
        <v>42495.663402777776</v>
      </c>
      <c r="L2460" s="12">
        <f t="shared" si="231"/>
        <v>42530.583333333336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228"/>
        <v>1.1017999999999999</v>
      </c>
      <c r="R2460" s="8">
        <f t="shared" si="229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8">
        <v>30000</v>
      </c>
      <c r="E2461" s="8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2">
        <f t="shared" si="230"/>
        <v>42407.429224537038</v>
      </c>
      <c r="L2461" s="12">
        <f t="shared" si="231"/>
        <v>42452.387557870366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228"/>
        <v>1.0225</v>
      </c>
      <c r="R2461" s="8">
        <f t="shared" si="229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8">
        <v>8500</v>
      </c>
      <c r="E2462" s="8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2">
        <f t="shared" si="230"/>
        <v>42703.978784722225</v>
      </c>
      <c r="L2462" s="12">
        <f t="shared" si="231"/>
        <v>42737.970138888886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228"/>
        <v>1.0078823529411765</v>
      </c>
      <c r="R2462" s="8">
        <f t="shared" si="229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8">
        <v>7500</v>
      </c>
      <c r="E2463" s="8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2">
        <f t="shared" si="230"/>
        <v>40783.804363425923</v>
      </c>
      <c r="L2463" s="12">
        <f t="shared" si="231"/>
        <v>40816.916666666664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228"/>
        <v>1.038</v>
      </c>
      <c r="R2463" s="8">
        <f t="shared" si="229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8">
        <v>3000</v>
      </c>
      <c r="E2464" s="8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2">
        <f t="shared" si="230"/>
        <v>41088.977962962963</v>
      </c>
      <c r="L2464" s="12">
        <f t="shared" si="231"/>
        <v>41108.977962962963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228"/>
        <v>1.1070833333333334</v>
      </c>
      <c r="R2464" s="8">
        <f t="shared" si="229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8">
        <v>2000</v>
      </c>
      <c r="E2465" s="8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2">
        <f t="shared" si="230"/>
        <v>41340.903067129628</v>
      </c>
      <c r="L2465" s="12">
        <f t="shared" si="231"/>
        <v>41380.583333333328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228"/>
        <v>1.1625000000000001</v>
      </c>
      <c r="R2465" s="8">
        <f t="shared" si="229"/>
        <v>31</v>
      </c>
      <c r="S2465" t="str">
        <f t="shared" si="232"/>
        <v>music</v>
      </c>
      <c r="T2465" t="str">
        <f t="shared" si="233"/>
        <v>indie rock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8">
        <v>2000</v>
      </c>
      <c r="E2466" s="8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2">
        <f t="shared" si="230"/>
        <v>42248.692094907405</v>
      </c>
      <c r="L2466" s="12">
        <f t="shared" si="231"/>
        <v>42277.603472222218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228"/>
        <v>1.111</v>
      </c>
      <c r="R2466" s="8">
        <f t="shared" si="229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8">
        <v>700</v>
      </c>
      <c r="E2467" s="8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2">
        <f t="shared" si="230"/>
        <v>41145.510972222219</v>
      </c>
      <c r="L2467" s="12">
        <f t="shared" si="231"/>
        <v>41175.510972222219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228"/>
        <v>1.8014285714285714</v>
      </c>
      <c r="R2467" s="8">
        <f t="shared" si="229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8">
        <v>2500</v>
      </c>
      <c r="E2468" s="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2">
        <f t="shared" si="230"/>
        <v>41372.894131944442</v>
      </c>
      <c r="L2468" s="12">
        <f t="shared" si="231"/>
        <v>41402.894131944442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228"/>
        <v>1</v>
      </c>
      <c r="R2468" s="8">
        <f t="shared" si="229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8">
        <v>1000</v>
      </c>
      <c r="E2469" s="8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2">
        <f t="shared" si="230"/>
        <v>41025.665868055556</v>
      </c>
      <c r="L2469" s="12">
        <f t="shared" si="231"/>
        <v>41039.5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228"/>
        <v>1.1850000000000001</v>
      </c>
      <c r="R2469" s="8">
        <f t="shared" si="229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8">
        <v>2000</v>
      </c>
      <c r="E2470" s="8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2">
        <f t="shared" si="230"/>
        <v>41173.945844907408</v>
      </c>
      <c r="L2470" s="12">
        <f t="shared" si="231"/>
        <v>41210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228"/>
        <v>1.0721700000000001</v>
      </c>
      <c r="R2470" s="8">
        <f t="shared" si="229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8">
        <v>1200</v>
      </c>
      <c r="E2471" s="8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2">
        <f t="shared" si="230"/>
        <v>40557.221400462957</v>
      </c>
      <c r="L2471" s="12">
        <f t="shared" si="231"/>
        <v>40582.221400462957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228"/>
        <v>1.1366666666666667</v>
      </c>
      <c r="R2471" s="8">
        <f t="shared" si="229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8">
        <v>1000</v>
      </c>
      <c r="E2472" s="8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2">
        <f t="shared" si="230"/>
        <v>41022.866377314815</v>
      </c>
      <c r="L2472" s="12">
        <f t="shared" si="231"/>
        <v>41052.866377314815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228"/>
        <v>1.0316400000000001</v>
      </c>
      <c r="R2472" s="8">
        <f t="shared" si="229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8">
        <v>500</v>
      </c>
      <c r="E2473" s="8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2">
        <f t="shared" si="230"/>
        <v>40893.784629629627</v>
      </c>
      <c r="L2473" s="12">
        <f t="shared" si="231"/>
        <v>40933.784629629627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228"/>
        <v>1.28</v>
      </c>
      <c r="R2473" s="8">
        <f t="shared" si="229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8">
        <v>7500</v>
      </c>
      <c r="E2474" s="8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2">
        <f t="shared" si="230"/>
        <v>40353.907175925924</v>
      </c>
      <c r="L2474" s="12">
        <f t="shared" si="231"/>
        <v>40424.835416666661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228"/>
        <v>1.3576026666666667</v>
      </c>
      <c r="R2474" s="8">
        <f t="shared" si="229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8">
        <v>2000</v>
      </c>
      <c r="E2475" s="8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2">
        <f t="shared" si="230"/>
        <v>41193.540150462963</v>
      </c>
      <c r="L2475" s="12">
        <f t="shared" si="231"/>
        <v>41223.581817129627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228"/>
        <v>1</v>
      </c>
      <c r="R2475" s="8">
        <f t="shared" si="229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8">
        <v>5000</v>
      </c>
      <c r="E2476" s="8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2">
        <f t="shared" si="230"/>
        <v>40416.80296296296</v>
      </c>
      <c r="L2476" s="12">
        <f t="shared" si="231"/>
        <v>40461.80296296296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228"/>
        <v>1.0000360000000001</v>
      </c>
      <c r="R2476" s="8">
        <f t="shared" si="229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8">
        <v>2500</v>
      </c>
      <c r="E2477" s="8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2">
        <f t="shared" si="230"/>
        <v>40310.079340277771</v>
      </c>
      <c r="L2477" s="12">
        <f t="shared" si="231"/>
        <v>40369.708333333328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228"/>
        <v>1.0471999999999999</v>
      </c>
      <c r="R2477" s="8">
        <f t="shared" si="229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8">
        <v>3200</v>
      </c>
      <c r="E2478" s="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2">
        <f t="shared" si="230"/>
        <v>41913.120023148142</v>
      </c>
      <c r="L2478" s="12">
        <f t="shared" si="231"/>
        <v>41946.161689814813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228"/>
        <v>1.050225</v>
      </c>
      <c r="R2478" s="8">
        <f t="shared" si="229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8">
        <v>750</v>
      </c>
      <c r="E2479" s="8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2">
        <f t="shared" si="230"/>
        <v>41088.483159722222</v>
      </c>
      <c r="L2479" s="12">
        <f t="shared" si="231"/>
        <v>41133.483159722222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228"/>
        <v>1.7133333333333334</v>
      </c>
      <c r="R2479" s="8">
        <f t="shared" si="229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8">
        <v>8000</v>
      </c>
      <c r="E2480" s="8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2">
        <f t="shared" si="230"/>
        <v>41257.742048611108</v>
      </c>
      <c r="L2480" s="12">
        <f t="shared" si="231"/>
        <v>41287.742048611108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228"/>
        <v>1.2749999999999999</v>
      </c>
      <c r="R2480" s="8">
        <f t="shared" si="229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8">
        <v>300</v>
      </c>
      <c r="E2481" s="8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2">
        <f t="shared" si="230"/>
        <v>41107.518449074072</v>
      </c>
      <c r="L2481" s="12">
        <f t="shared" si="231"/>
        <v>41117.875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228"/>
        <v>1.3344333333333334</v>
      </c>
      <c r="R2481" s="8">
        <f t="shared" si="229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8">
        <v>2000</v>
      </c>
      <c r="E2482" s="8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2">
        <f t="shared" si="230"/>
        <v>42227.727824074071</v>
      </c>
      <c r="L2482" s="12">
        <f t="shared" si="231"/>
        <v>42287.727824074071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228"/>
        <v>1</v>
      </c>
      <c r="R2482" s="8">
        <f t="shared" si="229"/>
        <v>250</v>
      </c>
      <c r="S2482" t="str">
        <f t="shared" si="232"/>
        <v>music</v>
      </c>
      <c r="T2482" t="str">
        <f t="shared" si="233"/>
        <v>indie rock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8">
        <v>4000</v>
      </c>
      <c r="E2483" s="8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2">
        <f t="shared" si="230"/>
        <v>40999.437592592592</v>
      </c>
      <c r="L2483" s="12">
        <f t="shared" si="231"/>
        <v>41029.437592592592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228"/>
        <v>1.1291099999999998</v>
      </c>
      <c r="R2483" s="8">
        <f t="shared" si="229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8">
        <v>1000</v>
      </c>
      <c r="E2484" s="8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2">
        <f t="shared" si="230"/>
        <v>40711.573877314811</v>
      </c>
      <c r="L2484" s="12">
        <f t="shared" si="231"/>
        <v>40756.573877314811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228"/>
        <v>1.0009999999999999</v>
      </c>
      <c r="R2484" s="8">
        <f t="shared" si="229"/>
        <v>40.04</v>
      </c>
      <c r="S2484" t="str">
        <f t="shared" si="232"/>
        <v>music</v>
      </c>
      <c r="T2484" t="str">
        <f t="shared" si="233"/>
        <v>indie rock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8">
        <v>1100</v>
      </c>
      <c r="E2485" s="8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2">
        <f t="shared" si="230"/>
        <v>40970.541701388887</v>
      </c>
      <c r="L2485" s="12">
        <f t="shared" si="231"/>
        <v>41030.500034722216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228"/>
        <v>1.1372727272727272</v>
      </c>
      <c r="R2485" s="8">
        <f t="shared" si="229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8">
        <v>3500</v>
      </c>
      <c r="E2486" s="8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2">
        <f t="shared" si="230"/>
        <v>40771.708368055552</v>
      </c>
      <c r="L2486" s="12">
        <f t="shared" si="231"/>
        <v>40801.708368055552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228"/>
        <v>1.1931742857142855</v>
      </c>
      <c r="R2486" s="8">
        <f t="shared" si="229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8">
        <v>2000</v>
      </c>
      <c r="E2487" s="8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2">
        <f t="shared" si="230"/>
        <v>40793.790266203701</v>
      </c>
      <c r="L2487" s="12">
        <f t="shared" si="231"/>
        <v>40828.790266203701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228"/>
        <v>1.0325</v>
      </c>
      <c r="R2487" s="8">
        <f t="shared" si="229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8">
        <v>300</v>
      </c>
      <c r="E2488" s="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2">
        <f t="shared" si="230"/>
        <v>40991.499722222223</v>
      </c>
      <c r="L2488" s="12">
        <f t="shared" si="231"/>
        <v>41021.499722222223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228"/>
        <v>2.6566666666666667</v>
      </c>
      <c r="R2488" s="8">
        <f t="shared" si="229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8">
        <v>1500</v>
      </c>
      <c r="E2489" s="8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2">
        <f t="shared" si="230"/>
        <v>41025.874965277777</v>
      </c>
      <c r="L2489" s="12">
        <f t="shared" si="231"/>
        <v>41055.874965277777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228"/>
        <v>1.0005066666666667</v>
      </c>
      <c r="R2489" s="8">
        <f t="shared" si="229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8">
        <v>3000</v>
      </c>
      <c r="E2490" s="8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2">
        <f t="shared" si="230"/>
        <v>40833.424861111111</v>
      </c>
      <c r="L2490" s="12">
        <f t="shared" si="231"/>
        <v>40863.466527777775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228"/>
        <v>1.0669999999999999</v>
      </c>
      <c r="R2490" s="8">
        <f t="shared" si="229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8">
        <v>3500</v>
      </c>
      <c r="E2491" s="8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2">
        <f t="shared" si="230"/>
        <v>41373.481932870367</v>
      </c>
      <c r="L2491" s="12">
        <f t="shared" si="231"/>
        <v>41403.481932870367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228"/>
        <v>1.3367142857142857</v>
      </c>
      <c r="R2491" s="8">
        <f t="shared" si="229"/>
        <v>62.38</v>
      </c>
      <c r="S2491" t="str">
        <f t="shared" si="232"/>
        <v>music</v>
      </c>
      <c r="T2491" t="str">
        <f t="shared" si="233"/>
        <v>indie rock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8">
        <v>500</v>
      </c>
      <c r="E2492" s="8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2">
        <f t="shared" si="230"/>
        <v>41023.01939814815</v>
      </c>
      <c r="L2492" s="12">
        <f t="shared" si="231"/>
        <v>41083.01939814815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228"/>
        <v>1.214</v>
      </c>
      <c r="R2492" s="8">
        <f t="shared" si="229"/>
        <v>37.9375</v>
      </c>
      <c r="S2492" t="str">
        <f t="shared" si="232"/>
        <v>music</v>
      </c>
      <c r="T2492" t="str">
        <f t="shared" si="233"/>
        <v>indie rock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8">
        <v>500</v>
      </c>
      <c r="E2493" s="8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2">
        <f t="shared" si="230"/>
        <v>40542.630949074075</v>
      </c>
      <c r="L2493" s="12">
        <f t="shared" si="231"/>
        <v>40558.868750000001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228"/>
        <v>1.032</v>
      </c>
      <c r="R2493" s="8">
        <f t="shared" si="229"/>
        <v>51.6</v>
      </c>
      <c r="S2493" t="str">
        <f t="shared" si="232"/>
        <v>music</v>
      </c>
      <c r="T2493" t="str">
        <f t="shared" si="233"/>
        <v>indie rock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8">
        <v>600</v>
      </c>
      <c r="E2494" s="8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2">
        <f t="shared" si="230"/>
        <v>41024.777638888889</v>
      </c>
      <c r="L2494" s="12">
        <f t="shared" si="231"/>
        <v>41076.207638888889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228"/>
        <v>1.25</v>
      </c>
      <c r="R2494" s="8">
        <f t="shared" si="229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8">
        <v>20000</v>
      </c>
      <c r="E2495" s="8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2">
        <f t="shared" si="230"/>
        <v>41347.959953703699</v>
      </c>
      <c r="L2495" s="12">
        <f t="shared" si="231"/>
        <v>41392.959953703699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228"/>
        <v>1.2869999999999999</v>
      </c>
      <c r="R2495" s="8">
        <f t="shared" si="229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8">
        <v>1500</v>
      </c>
      <c r="E2496" s="8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2">
        <f t="shared" si="230"/>
        <v>41022.436851851853</v>
      </c>
      <c r="L2496" s="12">
        <f t="shared" si="231"/>
        <v>41052.436851851853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228"/>
        <v>1.0100533333333332</v>
      </c>
      <c r="R2496" s="8">
        <f t="shared" si="229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8">
        <v>1500</v>
      </c>
      <c r="E2497" s="8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2">
        <f t="shared" si="230"/>
        <v>41036.738136574073</v>
      </c>
      <c r="L2497" s="12">
        <f t="shared" si="231"/>
        <v>41066.738136574073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228"/>
        <v>1.2753666666666665</v>
      </c>
      <c r="R2497" s="8">
        <f t="shared" si="229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8">
        <v>6000</v>
      </c>
      <c r="E2498" s="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2">
        <f t="shared" si="230"/>
        <v>41327.788101851846</v>
      </c>
      <c r="L2498" s="12">
        <f t="shared" si="231"/>
        <v>41362.746435185181</v>
      </c>
      <c r="M2498" t="b">
        <v>0</v>
      </c>
      <c r="N2498">
        <v>10</v>
      </c>
      <c r="O2498" t="b">
        <v>1</v>
      </c>
      <c r="P2498" t="s">
        <v>8279</v>
      </c>
      <c r="Q2498" s="6">
        <f t="shared" ref="Q2498:Q2561" si="234">E2498/D2498</f>
        <v>1</v>
      </c>
      <c r="R2498" s="8">
        <f t="shared" ref="R2498:R2561" si="235">IF(E2498=0,"-",E2498/N2498)</f>
        <v>600</v>
      </c>
      <c r="S2498" t="str">
        <f t="shared" si="232"/>
        <v>music</v>
      </c>
      <c r="T2498" t="str">
        <f t="shared" si="233"/>
        <v>indie rock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8">
        <v>4000</v>
      </c>
      <c r="E2499" s="8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2">
        <f t="shared" ref="K2499:K2562" si="236">(J2499/86400)+25569+(-5/24)</f>
        <v>40730.670578703699</v>
      </c>
      <c r="L2499" s="12">
        <f t="shared" ref="L2499:L2562" si="237">(I2499/86400)+25569+(-5/24)</f>
        <v>40760.670578703699</v>
      </c>
      <c r="M2499" t="b">
        <v>0</v>
      </c>
      <c r="N2499">
        <v>56</v>
      </c>
      <c r="O2499" t="b">
        <v>1</v>
      </c>
      <c r="P2499" t="s">
        <v>8279</v>
      </c>
      <c r="Q2499" s="6">
        <f t="shared" si="234"/>
        <v>1.127715</v>
      </c>
      <c r="R2499" s="8">
        <f t="shared" si="235"/>
        <v>80.551071428571419</v>
      </c>
      <c r="S2499" t="str">
        <f t="shared" ref="S2499:S2562" si="238">LEFT($P2499, SEARCH("/",$P2499,1)-1)</f>
        <v>music</v>
      </c>
      <c r="T2499" t="str">
        <f t="shared" ref="T2499:T2562" si="239">RIGHT($P2499,LEN($P2499) - SEARCH("/", $P2499, 1))</f>
        <v>indie rock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8">
        <v>1000</v>
      </c>
      <c r="E2500" s="8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2">
        <f t="shared" si="236"/>
        <v>42017.759108796294</v>
      </c>
      <c r="L2500" s="12">
        <f t="shared" si="237"/>
        <v>42031.759108796294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234"/>
        <v>1.056</v>
      </c>
      <c r="R2500" s="8">
        <f t="shared" si="235"/>
        <v>52.8</v>
      </c>
      <c r="S2500" t="str">
        <f t="shared" si="238"/>
        <v>music</v>
      </c>
      <c r="T2500" t="str">
        <f t="shared" si="239"/>
        <v>indie rock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8">
        <v>4000</v>
      </c>
      <c r="E2501" s="8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2">
        <f t="shared" si="236"/>
        <v>41226.440243055556</v>
      </c>
      <c r="L2501" s="12">
        <f t="shared" si="237"/>
        <v>41274.541666666664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234"/>
        <v>2.0262500000000001</v>
      </c>
      <c r="R2501" s="8">
        <f t="shared" si="235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8">
        <v>600</v>
      </c>
      <c r="E2502" s="8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2">
        <f t="shared" si="236"/>
        <v>41053.564525462956</v>
      </c>
      <c r="L2502" s="12">
        <f t="shared" si="237"/>
        <v>41083.564525462956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234"/>
        <v>1.1333333333333333</v>
      </c>
      <c r="R2502" s="8">
        <f t="shared" si="235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8">
        <v>11000</v>
      </c>
      <c r="E2503" s="8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2">
        <f t="shared" si="236"/>
        <v>42244.568333333336</v>
      </c>
      <c r="L2503" s="12">
        <f t="shared" si="237"/>
        <v>42274.568333333336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234"/>
        <v>2.5545454545454545E-2</v>
      </c>
      <c r="R2503" s="8">
        <f t="shared" si="235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8">
        <v>110000</v>
      </c>
      <c r="E2504" s="8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2">
        <f t="shared" si="236"/>
        <v>41858.617106481477</v>
      </c>
      <c r="L2504" s="12">
        <f t="shared" si="237"/>
        <v>41903.617106481477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234"/>
        <v>7.8181818181818181E-4</v>
      </c>
      <c r="R2504" s="8">
        <f t="shared" si="235"/>
        <v>17.2</v>
      </c>
      <c r="S2504" t="str">
        <f t="shared" si="238"/>
        <v>food</v>
      </c>
      <c r="T2504" t="str">
        <f t="shared" si="239"/>
        <v>restaurants</v>
      </c>
    </row>
    <row r="2505" spans="1:20" ht="58" hidden="1" x14ac:dyDescent="0.35">
      <c r="A2505">
        <v>2503</v>
      </c>
      <c r="B2505" s="3" t="s">
        <v>2503</v>
      </c>
      <c r="C2505" s="3" t="s">
        <v>6613</v>
      </c>
      <c r="D2505" s="8">
        <v>10000</v>
      </c>
      <c r="E2505" s="8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2">
        <f t="shared" si="236"/>
        <v>42498.691064814811</v>
      </c>
      <c r="L2505" s="12">
        <f t="shared" si="237"/>
        <v>42528.67083333333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234"/>
        <v>0</v>
      </c>
      <c r="R2505" s="8" t="str">
        <f t="shared" si="235"/>
        <v>-</v>
      </c>
      <c r="S2505" t="str">
        <f t="shared" si="238"/>
        <v>food</v>
      </c>
      <c r="T2505" t="str">
        <f t="shared" si="239"/>
        <v>restaurants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8">
        <v>35000</v>
      </c>
      <c r="E2506" s="8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2">
        <f t="shared" si="236"/>
        <v>41927.807106481479</v>
      </c>
      <c r="L2506" s="12">
        <f t="shared" si="237"/>
        <v>41957.848773148151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234"/>
        <v>0</v>
      </c>
      <c r="R2506" s="8" t="str">
        <f t="shared" si="235"/>
        <v>-</v>
      </c>
      <c r="S2506" t="str">
        <f t="shared" si="238"/>
        <v>food</v>
      </c>
      <c r="T2506" t="str">
        <f t="shared" si="239"/>
        <v>restaurants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8">
        <v>7000</v>
      </c>
      <c r="E2507" s="8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2">
        <f t="shared" si="236"/>
        <v>42046.847407407404</v>
      </c>
      <c r="L2507" s="12">
        <f t="shared" si="237"/>
        <v>42076.80574074074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234"/>
        <v>0</v>
      </c>
      <c r="R2507" s="8" t="str">
        <f t="shared" si="235"/>
        <v>-</v>
      </c>
      <c r="S2507" t="str">
        <f t="shared" si="238"/>
        <v>food</v>
      </c>
      <c r="T2507" t="str">
        <f t="shared" si="239"/>
        <v>restaurants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8">
        <v>5000</v>
      </c>
      <c r="E2508" s="8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2">
        <f t="shared" si="236"/>
        <v>42258.088761574072</v>
      </c>
      <c r="L2508" s="12">
        <f t="shared" si="237"/>
        <v>42280.666666666664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234"/>
        <v>6.0000000000000001E-3</v>
      </c>
      <c r="R2508" s="8">
        <f t="shared" si="235"/>
        <v>15</v>
      </c>
      <c r="S2508" t="str">
        <f t="shared" si="238"/>
        <v>food</v>
      </c>
      <c r="T2508" t="str">
        <f t="shared" si="239"/>
        <v>restaurants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8">
        <v>42850</v>
      </c>
      <c r="E2509" s="8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2">
        <f t="shared" si="236"/>
        <v>42104.864629629628</v>
      </c>
      <c r="L2509" s="12">
        <f t="shared" si="237"/>
        <v>42134.864629629628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234"/>
        <v>0</v>
      </c>
      <c r="R2509" s="8" t="str">
        <f t="shared" si="235"/>
        <v>-</v>
      </c>
      <c r="S2509" t="str">
        <f t="shared" si="238"/>
        <v>food</v>
      </c>
      <c r="T2509" t="str">
        <f t="shared" si="239"/>
        <v>restaurants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8">
        <v>20000</v>
      </c>
      <c r="E2510" s="8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2">
        <f t="shared" si="236"/>
        <v>41835.743449074071</v>
      </c>
      <c r="L2510" s="12">
        <f t="shared" si="237"/>
        <v>41865.743449074071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234"/>
        <v>0</v>
      </c>
      <c r="R2510" s="8" t="str">
        <f t="shared" si="235"/>
        <v>-</v>
      </c>
      <c r="S2510" t="str">
        <f t="shared" si="238"/>
        <v>food</v>
      </c>
      <c r="T2510" t="str">
        <f t="shared" si="239"/>
        <v>restaurants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8">
        <v>95000</v>
      </c>
      <c r="E2511" s="8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2">
        <f t="shared" si="236"/>
        <v>42058.601261574069</v>
      </c>
      <c r="L2511" s="12">
        <f t="shared" si="237"/>
        <v>42114.559594907405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234"/>
        <v>1.0526315789473684E-2</v>
      </c>
      <c r="R2511" s="8">
        <f t="shared" si="235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8">
        <v>50000</v>
      </c>
      <c r="E2512" s="8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2">
        <f t="shared" si="236"/>
        <v>42078.789027777777</v>
      </c>
      <c r="L2512" s="12">
        <f t="shared" si="237"/>
        <v>42138.789027777777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234"/>
        <v>1.5E-3</v>
      </c>
      <c r="R2512" s="8">
        <f t="shared" si="235"/>
        <v>37.5</v>
      </c>
      <c r="S2512" t="str">
        <f t="shared" si="238"/>
        <v>food</v>
      </c>
      <c r="T2512" t="str">
        <f t="shared" si="239"/>
        <v>restaurants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8">
        <v>100000</v>
      </c>
      <c r="E2513" s="8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2">
        <f t="shared" si="236"/>
        <v>42371.238576388881</v>
      </c>
      <c r="L2513" s="12">
        <f t="shared" si="237"/>
        <v>42401.238576388881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234"/>
        <v>0</v>
      </c>
      <c r="R2513" s="8" t="str">
        <f t="shared" si="235"/>
        <v>-</v>
      </c>
      <c r="S2513" t="str">
        <f t="shared" si="238"/>
        <v>food</v>
      </c>
      <c r="T2513" t="str">
        <f t="shared" si="239"/>
        <v>restaurants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8">
        <v>1150</v>
      </c>
      <c r="E2514" s="8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2">
        <f t="shared" si="236"/>
        <v>41971.668530092589</v>
      </c>
      <c r="L2514" s="12">
        <f t="shared" si="237"/>
        <v>41986.668530092589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234"/>
        <v>0</v>
      </c>
      <c r="R2514" s="8" t="str">
        <f t="shared" si="235"/>
        <v>-</v>
      </c>
      <c r="S2514" t="str">
        <f t="shared" si="238"/>
        <v>food</v>
      </c>
      <c r="T2514" t="str">
        <f t="shared" si="239"/>
        <v>restaurants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8">
        <v>180000</v>
      </c>
      <c r="E2515" s="8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2">
        <f t="shared" si="236"/>
        <v>42731.798483796294</v>
      </c>
      <c r="L2515" s="12">
        <f t="shared" si="237"/>
        <v>42791.798483796294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234"/>
        <v>0</v>
      </c>
      <c r="R2515" s="8" t="str">
        <f t="shared" si="235"/>
        <v>-</v>
      </c>
      <c r="S2515" t="str">
        <f t="shared" si="238"/>
        <v>food</v>
      </c>
      <c r="T2515" t="str">
        <f t="shared" si="239"/>
        <v>restaurants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8">
        <v>12000</v>
      </c>
      <c r="E2516" s="8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2">
        <f t="shared" si="236"/>
        <v>41854.181446759256</v>
      </c>
      <c r="L2516" s="12">
        <f t="shared" si="237"/>
        <v>41871.181446759256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234"/>
        <v>1.7500000000000002E-2</v>
      </c>
      <c r="R2516" s="8">
        <f t="shared" si="235"/>
        <v>52.5</v>
      </c>
      <c r="S2516" t="str">
        <f t="shared" si="238"/>
        <v>food</v>
      </c>
      <c r="T2516" t="str">
        <f t="shared" si="239"/>
        <v>restaurants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8">
        <v>5000</v>
      </c>
      <c r="E2517" s="8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2">
        <f t="shared" si="236"/>
        <v>42027.63140046296</v>
      </c>
      <c r="L2517" s="12">
        <f t="shared" si="237"/>
        <v>42057.63140046296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234"/>
        <v>0.186</v>
      </c>
      <c r="R2517" s="8">
        <f t="shared" si="235"/>
        <v>77.5</v>
      </c>
      <c r="S2517" t="str">
        <f t="shared" si="238"/>
        <v>food</v>
      </c>
      <c r="T2517" t="str">
        <f t="shared" si="239"/>
        <v>restaurants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8">
        <v>22000</v>
      </c>
      <c r="E2518" s="8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2">
        <f t="shared" si="236"/>
        <v>41942.445046296292</v>
      </c>
      <c r="L2518" s="12">
        <f t="shared" si="237"/>
        <v>41972.486712962964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234"/>
        <v>0</v>
      </c>
      <c r="R2518" s="8" t="str">
        <f t="shared" si="235"/>
        <v>-</v>
      </c>
      <c r="S2518" t="str">
        <f t="shared" si="238"/>
        <v>food</v>
      </c>
      <c r="T2518" t="str">
        <f t="shared" si="239"/>
        <v>restaurants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8">
        <v>18000</v>
      </c>
      <c r="E2519" s="8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2">
        <f t="shared" si="236"/>
        <v>42052.594097222223</v>
      </c>
      <c r="L2519" s="12">
        <f t="shared" si="237"/>
        <v>42082.552430555552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234"/>
        <v>9.8166666666666666E-2</v>
      </c>
      <c r="R2519" s="8">
        <f t="shared" si="235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8">
        <v>5000</v>
      </c>
      <c r="E2520" s="8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2">
        <f t="shared" si="236"/>
        <v>41926.472546296296</v>
      </c>
      <c r="L2520" s="12">
        <f t="shared" si="237"/>
        <v>41956.51421296296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234"/>
        <v>0</v>
      </c>
      <c r="R2520" s="8" t="str">
        <f t="shared" si="235"/>
        <v>-</v>
      </c>
      <c r="S2520" t="str">
        <f t="shared" si="238"/>
        <v>food</v>
      </c>
      <c r="T2520" t="str">
        <f t="shared" si="239"/>
        <v>restaurants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8">
        <v>150000</v>
      </c>
      <c r="E2521" s="8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2">
        <f t="shared" si="236"/>
        <v>41808.946805555555</v>
      </c>
      <c r="L2521" s="12">
        <f t="shared" si="237"/>
        <v>41838.946805555555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234"/>
        <v>4.3333333333333331E-4</v>
      </c>
      <c r="R2521" s="8">
        <f t="shared" si="235"/>
        <v>16.25</v>
      </c>
      <c r="S2521" t="str">
        <f t="shared" si="238"/>
        <v>food</v>
      </c>
      <c r="T2521" t="str">
        <f t="shared" si="239"/>
        <v>restaurants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8">
        <v>100000</v>
      </c>
      <c r="E2522" s="8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2">
        <f t="shared" si="236"/>
        <v>42612.392187500001</v>
      </c>
      <c r="L2522" s="12">
        <f t="shared" si="237"/>
        <v>42658.597916666666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234"/>
        <v>0</v>
      </c>
      <c r="R2522" s="8" t="str">
        <f t="shared" si="235"/>
        <v>-</v>
      </c>
      <c r="S2522" t="str">
        <f t="shared" si="238"/>
        <v>food</v>
      </c>
      <c r="T2522" t="str">
        <f t="shared" si="239"/>
        <v>restaurants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8">
        <v>12500</v>
      </c>
      <c r="E2523" s="8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2">
        <f t="shared" si="236"/>
        <v>42269.75950231481</v>
      </c>
      <c r="L2523" s="12">
        <f t="shared" si="237"/>
        <v>42290.75950231481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234"/>
        <v>1.0948792000000001</v>
      </c>
      <c r="R2523" s="8">
        <f t="shared" si="235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8">
        <v>5000</v>
      </c>
      <c r="E2524" s="8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2">
        <f t="shared" si="236"/>
        <v>42460.365277777775</v>
      </c>
      <c r="L2524" s="12">
        <f t="shared" si="237"/>
        <v>42482.411111111105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234"/>
        <v>1</v>
      </c>
      <c r="R2524" s="8">
        <f t="shared" si="235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8">
        <v>900</v>
      </c>
      <c r="E2525" s="8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2">
        <f t="shared" si="236"/>
        <v>41930.767268518517</v>
      </c>
      <c r="L2525" s="12">
        <f t="shared" si="237"/>
        <v>41960.808935185181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234"/>
        <v>1.5644444444444445</v>
      </c>
      <c r="R2525" s="8">
        <f t="shared" si="235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8">
        <v>7500</v>
      </c>
      <c r="E2526" s="8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2">
        <f t="shared" si="236"/>
        <v>41961.599039351851</v>
      </c>
      <c r="L2526" s="12">
        <f t="shared" si="237"/>
        <v>41993.979166666664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234"/>
        <v>1.016</v>
      </c>
      <c r="R2526" s="8">
        <f t="shared" si="235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8">
        <v>8000</v>
      </c>
      <c r="E2527" s="8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2">
        <f t="shared" si="236"/>
        <v>41058.636238425919</v>
      </c>
      <c r="L2527" s="12">
        <f t="shared" si="237"/>
        <v>41088.636238425919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234"/>
        <v>1.00325</v>
      </c>
      <c r="R2527" s="8">
        <f t="shared" si="235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8">
        <v>4000</v>
      </c>
      <c r="E2528" s="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2">
        <f t="shared" si="236"/>
        <v>41952.882800925923</v>
      </c>
      <c r="L2528" s="12">
        <f t="shared" si="237"/>
        <v>41980.999305555553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234"/>
        <v>1.1294999999999999</v>
      </c>
      <c r="R2528" s="8">
        <f t="shared" si="235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8">
        <v>4000</v>
      </c>
      <c r="E2529" s="8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2">
        <f t="shared" si="236"/>
        <v>41546.542719907404</v>
      </c>
      <c r="L2529" s="12">
        <f t="shared" si="237"/>
        <v>41564.957638888889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234"/>
        <v>1.02125</v>
      </c>
      <c r="R2529" s="8">
        <f t="shared" si="235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8">
        <v>4000</v>
      </c>
      <c r="E2530" s="8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2">
        <f t="shared" si="236"/>
        <v>42217.626192129632</v>
      </c>
      <c r="L2530" s="12">
        <f t="shared" si="237"/>
        <v>42236.249999999993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234"/>
        <v>1.0724974999999999</v>
      </c>
      <c r="R2530" s="8">
        <f t="shared" si="235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8">
        <v>6000</v>
      </c>
      <c r="E2531" s="8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2">
        <f t="shared" si="236"/>
        <v>40947.872395833328</v>
      </c>
      <c r="L2531" s="12">
        <f t="shared" si="237"/>
        <v>40992.830729166664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234"/>
        <v>1.0428333333333333</v>
      </c>
      <c r="R2531" s="8">
        <f t="shared" si="235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8">
        <v>6500</v>
      </c>
      <c r="E2532" s="8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2">
        <f t="shared" si="236"/>
        <v>42081.656307870369</v>
      </c>
      <c r="L2532" s="12">
        <f t="shared" si="237"/>
        <v>42113.993055555555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234"/>
        <v>1</v>
      </c>
      <c r="R2532" s="8">
        <f t="shared" si="235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8">
        <v>4500</v>
      </c>
      <c r="E2533" s="8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2">
        <f t="shared" si="236"/>
        <v>42208.471689814811</v>
      </c>
      <c r="L2533" s="12">
        <f t="shared" si="237"/>
        <v>42230.957638888889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234"/>
        <v>1.004</v>
      </c>
      <c r="R2533" s="8">
        <f t="shared" si="235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8">
        <v>4000</v>
      </c>
      <c r="E2534" s="8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2">
        <f t="shared" si="236"/>
        <v>41107.640810185185</v>
      </c>
      <c r="L2534" s="12">
        <f t="shared" si="237"/>
        <v>41137.640810185185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234"/>
        <v>1.26125</v>
      </c>
      <c r="R2534" s="8">
        <f t="shared" si="235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8">
        <v>7500</v>
      </c>
      <c r="E2535" s="8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2">
        <f t="shared" si="236"/>
        <v>41304.542951388888</v>
      </c>
      <c r="L2535" s="12">
        <f t="shared" si="237"/>
        <v>41334.542453703703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234"/>
        <v>1.1066666666666667</v>
      </c>
      <c r="R2535" s="8">
        <f t="shared" si="235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8">
        <v>2000</v>
      </c>
      <c r="E2536" s="8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2">
        <f t="shared" si="236"/>
        <v>40127.492037037031</v>
      </c>
      <c r="L2536" s="12">
        <f t="shared" si="237"/>
        <v>40179.041666666664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234"/>
        <v>1.05</v>
      </c>
      <c r="R2536" s="8">
        <f t="shared" si="235"/>
        <v>150</v>
      </c>
      <c r="S2536" t="str">
        <f t="shared" si="238"/>
        <v>music</v>
      </c>
      <c r="T2536" t="str">
        <f t="shared" si="239"/>
        <v>classical music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8">
        <v>20000</v>
      </c>
      <c r="E2537" s="8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2">
        <f t="shared" si="236"/>
        <v>41943.582696759258</v>
      </c>
      <c r="L2537" s="12">
        <f t="shared" si="237"/>
        <v>41974.624363425923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234"/>
        <v>1.03775</v>
      </c>
      <c r="R2537" s="8">
        <f t="shared" si="235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8">
        <v>25</v>
      </c>
      <c r="E2538" s="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2">
        <f t="shared" si="236"/>
        <v>41463.89775462963</v>
      </c>
      <c r="L2538" s="12">
        <f t="shared" si="237"/>
        <v>41484.89775462963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234"/>
        <v>1.1599999999999999</v>
      </c>
      <c r="R2538" s="8">
        <f t="shared" si="235"/>
        <v>7.25</v>
      </c>
      <c r="S2538" t="str">
        <f t="shared" si="238"/>
        <v>music</v>
      </c>
      <c r="T2538" t="str">
        <f t="shared" si="239"/>
        <v>classical music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8">
        <v>1000</v>
      </c>
      <c r="E2539" s="8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2">
        <f t="shared" si="236"/>
        <v>40696.440451388888</v>
      </c>
      <c r="L2539" s="12">
        <f t="shared" si="237"/>
        <v>40756.440451388888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234"/>
        <v>1.1000000000000001</v>
      </c>
      <c r="R2539" s="8">
        <f t="shared" si="235"/>
        <v>100</v>
      </c>
      <c r="S2539" t="str">
        <f t="shared" si="238"/>
        <v>music</v>
      </c>
      <c r="T2539" t="str">
        <f t="shared" si="239"/>
        <v>classical music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8">
        <v>18000</v>
      </c>
      <c r="E2540" s="8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2">
        <f t="shared" si="236"/>
        <v>41298.301631944443</v>
      </c>
      <c r="L2540" s="12">
        <f t="shared" si="237"/>
        <v>41328.999305555553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234"/>
        <v>1.130176111111111</v>
      </c>
      <c r="R2540" s="8">
        <f t="shared" si="235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8">
        <v>10000</v>
      </c>
      <c r="E2541" s="8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2">
        <f t="shared" si="236"/>
        <v>41977.693888888891</v>
      </c>
      <c r="L2541" s="12">
        <f t="shared" si="237"/>
        <v>42037.693888888891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234"/>
        <v>1.0024999999999999</v>
      </c>
      <c r="R2541" s="8">
        <f t="shared" si="235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8">
        <v>2500</v>
      </c>
      <c r="E2542" s="8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2">
        <f t="shared" si="236"/>
        <v>40785.466678240737</v>
      </c>
      <c r="L2542" s="12">
        <f t="shared" si="237"/>
        <v>40845.466678240737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234"/>
        <v>1.034</v>
      </c>
      <c r="R2542" s="8">
        <f t="shared" si="235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8">
        <v>3500</v>
      </c>
      <c r="E2543" s="8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2">
        <f t="shared" si="236"/>
        <v>41483.240949074076</v>
      </c>
      <c r="L2543" s="12">
        <f t="shared" si="237"/>
        <v>41543.240949074076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234"/>
        <v>1.0702857142857143</v>
      </c>
      <c r="R2543" s="8">
        <f t="shared" si="235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8">
        <v>700</v>
      </c>
      <c r="E2544" s="8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2">
        <f t="shared" si="236"/>
        <v>41509.218252314815</v>
      </c>
      <c r="L2544" s="12">
        <f t="shared" si="237"/>
        <v>41547.957638888889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234"/>
        <v>1.0357142857142858</v>
      </c>
      <c r="R2544" s="8">
        <f t="shared" si="235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8">
        <v>250</v>
      </c>
      <c r="E2545" s="8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2">
        <f t="shared" si="236"/>
        <v>40513.899282407401</v>
      </c>
      <c r="L2545" s="12">
        <f t="shared" si="237"/>
        <v>40544.916666666664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234"/>
        <v>1.5640000000000001</v>
      </c>
      <c r="R2545" s="8">
        <f t="shared" si="235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8">
        <v>5000</v>
      </c>
      <c r="E2546" s="8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2">
        <f t="shared" si="236"/>
        <v>41068.3121412037</v>
      </c>
      <c r="L2546" s="12">
        <f t="shared" si="237"/>
        <v>41098.3121412037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234"/>
        <v>1.0082</v>
      </c>
      <c r="R2546" s="8">
        <f t="shared" si="235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8">
        <v>2000</v>
      </c>
      <c r="E2547" s="8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2">
        <f t="shared" si="236"/>
        <v>42026.929837962962</v>
      </c>
      <c r="L2547" s="12">
        <f t="shared" si="237"/>
        <v>42061.812499999993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234"/>
        <v>1.9530000000000001</v>
      </c>
      <c r="R2547" s="8">
        <f t="shared" si="235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8">
        <v>3500</v>
      </c>
      <c r="E2548" s="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2">
        <f t="shared" si="236"/>
        <v>41524.650219907409</v>
      </c>
      <c r="L2548" s="12">
        <f t="shared" si="237"/>
        <v>41552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234"/>
        <v>1.1171428571428572</v>
      </c>
      <c r="R2548" s="8">
        <f t="shared" si="235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8">
        <v>5500</v>
      </c>
      <c r="E2549" s="8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2">
        <f t="shared" si="236"/>
        <v>40973.564849537033</v>
      </c>
      <c r="L2549" s="12">
        <f t="shared" si="237"/>
        <v>41003.523182870369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234"/>
        <v>1.1985454545454546</v>
      </c>
      <c r="R2549" s="8">
        <f t="shared" si="235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8">
        <v>6000</v>
      </c>
      <c r="E2550" s="8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2">
        <f t="shared" si="236"/>
        <v>42618.417094907403</v>
      </c>
      <c r="L2550" s="12">
        <f t="shared" si="237"/>
        <v>42642.977083333331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234"/>
        <v>1.0185</v>
      </c>
      <c r="R2550" s="8">
        <f t="shared" si="235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8">
        <v>1570</v>
      </c>
      <c r="E2551" s="8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2">
        <f t="shared" si="236"/>
        <v>41390.549421296295</v>
      </c>
      <c r="L2551" s="12">
        <f t="shared" si="237"/>
        <v>41425.5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234"/>
        <v>1.0280254777070064</v>
      </c>
      <c r="R2551" s="8">
        <f t="shared" si="235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8">
        <v>6500</v>
      </c>
      <c r="E2552" s="8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2">
        <f t="shared" si="236"/>
        <v>42228.425995370366</v>
      </c>
      <c r="L2552" s="12">
        <f t="shared" si="237"/>
        <v>42284.957638888889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234"/>
        <v>1.0084615384615385</v>
      </c>
      <c r="R2552" s="8">
        <f t="shared" si="235"/>
        <v>43.7</v>
      </c>
      <c r="S2552" t="str">
        <f t="shared" si="238"/>
        <v>music</v>
      </c>
      <c r="T2552" t="str">
        <f t="shared" si="239"/>
        <v>classical music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8">
        <v>3675</v>
      </c>
      <c r="E2553" s="8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2">
        <f t="shared" si="236"/>
        <v>40961.043807870366</v>
      </c>
      <c r="L2553" s="12">
        <f t="shared" si="237"/>
        <v>40989.658333333333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234"/>
        <v>1.0273469387755103</v>
      </c>
      <c r="R2553" s="8">
        <f t="shared" si="235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8">
        <v>3000</v>
      </c>
      <c r="E2554" s="8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2">
        <f t="shared" si="236"/>
        <v>42769.601631944439</v>
      </c>
      <c r="L2554" s="12">
        <f t="shared" si="237"/>
        <v>42799.601631944439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234"/>
        <v>1.0649999999999999</v>
      </c>
      <c r="R2554" s="8">
        <f t="shared" si="235"/>
        <v>177.5</v>
      </c>
      <c r="S2554" t="str">
        <f t="shared" si="238"/>
        <v>music</v>
      </c>
      <c r="T2554" t="str">
        <f t="shared" si="239"/>
        <v>classical music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8">
        <v>1500</v>
      </c>
      <c r="E2555" s="8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2">
        <f t="shared" si="236"/>
        <v>41112.990821759253</v>
      </c>
      <c r="L2555" s="12">
        <f t="shared" si="237"/>
        <v>41172.990821759253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234"/>
        <v>1.5553333333333332</v>
      </c>
      <c r="R2555" s="8">
        <f t="shared" si="235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8">
        <v>3000</v>
      </c>
      <c r="E2556" s="8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2">
        <f t="shared" si="236"/>
        <v>42124.869942129626</v>
      </c>
      <c r="L2556" s="12">
        <f t="shared" si="237"/>
        <v>42155.957638888889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234"/>
        <v>1.228</v>
      </c>
      <c r="R2556" s="8">
        <f t="shared" si="235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8">
        <v>2000</v>
      </c>
      <c r="E2557" s="8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2">
        <f t="shared" si="236"/>
        <v>41026.44667824074</v>
      </c>
      <c r="L2557" s="12">
        <f t="shared" si="237"/>
        <v>41057.44667824074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234"/>
        <v>1.0734999999999999</v>
      </c>
      <c r="R2557" s="8">
        <f t="shared" si="235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8">
        <v>745</v>
      </c>
      <c r="E2558" s="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2">
        <f t="shared" si="236"/>
        <v>41222.783067129625</v>
      </c>
      <c r="L2558" s="12">
        <f t="shared" si="237"/>
        <v>41267.783067129625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234"/>
        <v>1.0550335570469798</v>
      </c>
      <c r="R2558" s="8">
        <f t="shared" si="235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8">
        <v>900</v>
      </c>
      <c r="E2559" s="8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2">
        <f t="shared" si="236"/>
        <v>41744.536874999998</v>
      </c>
      <c r="L2559" s="12">
        <f t="shared" si="237"/>
        <v>41774.536874999998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234"/>
        <v>1.1844444444444444</v>
      </c>
      <c r="R2559" s="8">
        <f t="shared" si="235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8">
        <v>1250</v>
      </c>
      <c r="E2560" s="8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2">
        <f t="shared" si="236"/>
        <v>42093.651689814811</v>
      </c>
      <c r="L2560" s="12">
        <f t="shared" si="237"/>
        <v>42125.374305555553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234"/>
        <v>1.0888</v>
      </c>
      <c r="R2560" s="8">
        <f t="shared" si="235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8">
        <v>800</v>
      </c>
      <c r="E2561" s="8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2">
        <f t="shared" si="236"/>
        <v>40829.665324074071</v>
      </c>
      <c r="L2561" s="12">
        <f t="shared" si="237"/>
        <v>40862.609027777777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234"/>
        <v>1.1125</v>
      </c>
      <c r="R2561" s="8">
        <f t="shared" si="235"/>
        <v>35.6</v>
      </c>
      <c r="S2561" t="str">
        <f t="shared" si="238"/>
        <v>music</v>
      </c>
      <c r="T2561" t="str">
        <f t="shared" si="239"/>
        <v>classical music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8">
        <v>3000</v>
      </c>
      <c r="E2562" s="8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2">
        <f t="shared" si="236"/>
        <v>42039.742754629631</v>
      </c>
      <c r="L2562" s="12">
        <f t="shared" si="237"/>
        <v>42069.742754629631</v>
      </c>
      <c r="M2562" t="b">
        <v>0</v>
      </c>
      <c r="N2562">
        <v>21</v>
      </c>
      <c r="O2562" t="b">
        <v>1</v>
      </c>
      <c r="P2562" t="s">
        <v>8300</v>
      </c>
      <c r="Q2562" s="6">
        <f t="shared" ref="Q2562:Q2625" si="240">E2562/D2562</f>
        <v>1.0009999999999999</v>
      </c>
      <c r="R2562" s="8">
        <f t="shared" ref="R2562:R2625" si="241">IF(E2562=0,"-",E2562/N2562)</f>
        <v>143</v>
      </c>
      <c r="S2562" t="str">
        <f t="shared" si="238"/>
        <v>music</v>
      </c>
      <c r="T2562" t="str">
        <f t="shared" si="239"/>
        <v>classical music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8">
        <v>100000</v>
      </c>
      <c r="E2563" s="8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2">
        <f t="shared" ref="K2563:K2626" si="242">(J2563/86400)+25569+(-5/24)</f>
        <v>42260.320474537039</v>
      </c>
      <c r="L2563" s="12">
        <f t="shared" ref="L2563:L2626" si="243">(I2563/86400)+25569+(-5/24)</f>
        <v>42290.320474537039</v>
      </c>
      <c r="M2563" t="b">
        <v>0</v>
      </c>
      <c r="N2563">
        <v>0</v>
      </c>
      <c r="O2563" t="b">
        <v>0</v>
      </c>
      <c r="P2563" t="s">
        <v>8284</v>
      </c>
      <c r="Q2563" s="6">
        <f t="shared" si="240"/>
        <v>0</v>
      </c>
      <c r="R2563" s="8" t="str">
        <f t="shared" si="241"/>
        <v>-</v>
      </c>
      <c r="S2563" t="str">
        <f t="shared" ref="S2563:S2626" si="244">LEFT($P2563, SEARCH("/",$P2563,1)-1)</f>
        <v>food</v>
      </c>
      <c r="T2563" t="str">
        <f t="shared" ref="T2563:T2626" si="245">RIGHT($P2563,LEN($P2563) - SEARCH("/", $P2563, 1))</f>
        <v>food trucks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8">
        <v>10000</v>
      </c>
      <c r="E2564" s="8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2">
        <f t="shared" si="242"/>
        <v>42594.316423611112</v>
      </c>
      <c r="L2564" s="12">
        <f t="shared" si="243"/>
        <v>42654.316423611112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240"/>
        <v>7.4999999999999997E-3</v>
      </c>
      <c r="R2564" s="8">
        <f t="shared" si="241"/>
        <v>25</v>
      </c>
      <c r="S2564" t="str">
        <f t="shared" si="244"/>
        <v>food</v>
      </c>
      <c r="T2564" t="str">
        <f t="shared" si="245"/>
        <v>food trucks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8">
        <v>20000</v>
      </c>
      <c r="E2565" s="8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2">
        <f t="shared" si="242"/>
        <v>42154.931145833332</v>
      </c>
      <c r="L2565" s="12">
        <f t="shared" si="243"/>
        <v>42214.931145833332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240"/>
        <v>0</v>
      </c>
      <c r="R2565" s="8" t="str">
        <f t="shared" si="241"/>
        <v>-</v>
      </c>
      <c r="S2565" t="str">
        <f t="shared" si="244"/>
        <v>food</v>
      </c>
      <c r="T2565" t="str">
        <f t="shared" si="245"/>
        <v>food trucks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8">
        <v>40000</v>
      </c>
      <c r="E2566" s="8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2">
        <f t="shared" si="242"/>
        <v>41821.83216435185</v>
      </c>
      <c r="L2566" s="12">
        <f t="shared" si="243"/>
        <v>41851.83216435185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240"/>
        <v>0</v>
      </c>
      <c r="R2566" s="8" t="str">
        <f t="shared" si="241"/>
        <v>-</v>
      </c>
      <c r="S2566" t="str">
        <f t="shared" si="244"/>
        <v>food</v>
      </c>
      <c r="T2566" t="str">
        <f t="shared" si="245"/>
        <v>food trucks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8">
        <v>10000</v>
      </c>
      <c r="E2567" s="8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2">
        <f t="shared" si="242"/>
        <v>42440.442002314812</v>
      </c>
      <c r="L2567" s="12">
        <f t="shared" si="243"/>
        <v>42499.659722222219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240"/>
        <v>0.01</v>
      </c>
      <c r="R2567" s="8">
        <f t="shared" si="241"/>
        <v>100</v>
      </c>
      <c r="S2567" t="str">
        <f t="shared" si="244"/>
        <v>food</v>
      </c>
      <c r="T2567" t="str">
        <f t="shared" si="245"/>
        <v>food trucks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8">
        <v>35000</v>
      </c>
      <c r="E2568" s="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2">
        <f t="shared" si="242"/>
        <v>41842.772546296292</v>
      </c>
      <c r="L2568" s="12">
        <f t="shared" si="243"/>
        <v>41872.772546296292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240"/>
        <v>0</v>
      </c>
      <c r="R2568" s="8" t="str">
        <f t="shared" si="241"/>
        <v>-</v>
      </c>
      <c r="S2568" t="str">
        <f t="shared" si="244"/>
        <v>food</v>
      </c>
      <c r="T2568" t="str">
        <f t="shared" si="245"/>
        <v>food trucks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8">
        <v>45000</v>
      </c>
      <c r="E2569" s="8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2">
        <f t="shared" si="242"/>
        <v>42087.670578703699</v>
      </c>
      <c r="L2569" s="12">
        <f t="shared" si="243"/>
        <v>42117.670578703699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240"/>
        <v>2.6666666666666666E-3</v>
      </c>
      <c r="R2569" s="8">
        <f t="shared" si="241"/>
        <v>60</v>
      </c>
      <c r="S2569" t="str">
        <f t="shared" si="244"/>
        <v>food</v>
      </c>
      <c r="T2569" t="str">
        <f t="shared" si="245"/>
        <v>food trucks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8">
        <v>10000</v>
      </c>
      <c r="E2570" s="8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2">
        <f t="shared" si="242"/>
        <v>42584.45826388889</v>
      </c>
      <c r="L2570" s="12">
        <f t="shared" si="243"/>
        <v>42614.45826388889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240"/>
        <v>5.0000000000000001E-3</v>
      </c>
      <c r="R2570" s="8">
        <f t="shared" si="241"/>
        <v>50</v>
      </c>
      <c r="S2570" t="str">
        <f t="shared" si="244"/>
        <v>food</v>
      </c>
      <c r="T2570" t="str">
        <f t="shared" si="245"/>
        <v>food trucks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8">
        <v>6500</v>
      </c>
      <c r="E2571" s="8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2">
        <f t="shared" si="242"/>
        <v>42233.897129629629</v>
      </c>
      <c r="L2571" s="12">
        <f t="shared" si="243"/>
        <v>42263.897129629629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240"/>
        <v>2.2307692307692306E-2</v>
      </c>
      <c r="R2571" s="8">
        <f t="shared" si="241"/>
        <v>72.5</v>
      </c>
      <c r="S2571" t="str">
        <f t="shared" si="244"/>
        <v>food</v>
      </c>
      <c r="T2571" t="str">
        <f t="shared" si="245"/>
        <v>food trucks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8">
        <v>7000</v>
      </c>
      <c r="E2572" s="8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2">
        <f t="shared" si="242"/>
        <v>42744.694849537038</v>
      </c>
      <c r="L2572" s="12">
        <f t="shared" si="243"/>
        <v>42774.694849537038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240"/>
        <v>8.4285714285714294E-3</v>
      </c>
      <c r="R2572" s="8">
        <f t="shared" si="241"/>
        <v>29.5</v>
      </c>
      <c r="S2572" t="str">
        <f t="shared" si="244"/>
        <v>food</v>
      </c>
      <c r="T2572" t="str">
        <f t="shared" si="245"/>
        <v>food trucks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8">
        <v>100000</v>
      </c>
      <c r="E2573" s="8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2">
        <f t="shared" si="242"/>
        <v>42449.133344907408</v>
      </c>
      <c r="L2573" s="12">
        <f t="shared" si="243"/>
        <v>42509.133344907408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240"/>
        <v>2.5000000000000001E-3</v>
      </c>
      <c r="R2573" s="8">
        <f t="shared" si="241"/>
        <v>62.5</v>
      </c>
      <c r="S2573" t="str">
        <f t="shared" si="244"/>
        <v>food</v>
      </c>
      <c r="T2573" t="str">
        <f t="shared" si="245"/>
        <v>food trucks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8">
        <v>30000</v>
      </c>
      <c r="E2574" s="8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2">
        <f t="shared" si="242"/>
        <v>42076.911076388882</v>
      </c>
      <c r="L2574" s="12">
        <f t="shared" si="243"/>
        <v>42106.911076388882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240"/>
        <v>0</v>
      </c>
      <c r="R2574" s="8" t="str">
        <f t="shared" si="241"/>
        <v>-</v>
      </c>
      <c r="S2574" t="str">
        <f t="shared" si="244"/>
        <v>food</v>
      </c>
      <c r="T2574" t="str">
        <f t="shared" si="245"/>
        <v>food trucks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8">
        <v>8000</v>
      </c>
      <c r="E2575" s="8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2">
        <f t="shared" si="242"/>
        <v>41829.383668981478</v>
      </c>
      <c r="L2575" s="12">
        <f t="shared" si="243"/>
        <v>41874.383668981478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240"/>
        <v>0</v>
      </c>
      <c r="R2575" s="8" t="str">
        <f t="shared" si="241"/>
        <v>-</v>
      </c>
      <c r="S2575" t="str">
        <f t="shared" si="244"/>
        <v>food</v>
      </c>
      <c r="T2575" t="str">
        <f t="shared" si="245"/>
        <v>food trucks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8">
        <v>10000</v>
      </c>
      <c r="E2576" s="8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2">
        <f t="shared" si="242"/>
        <v>42487.617418981477</v>
      </c>
      <c r="L2576" s="12">
        <f t="shared" si="243"/>
        <v>42508.617418981477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240"/>
        <v>0</v>
      </c>
      <c r="R2576" s="8" t="str">
        <f t="shared" si="241"/>
        <v>-</v>
      </c>
      <c r="S2576" t="str">
        <f t="shared" si="244"/>
        <v>food</v>
      </c>
      <c r="T2576" t="str">
        <f t="shared" si="245"/>
        <v>food trucks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8">
        <v>85000</v>
      </c>
      <c r="E2577" s="8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2">
        <f t="shared" si="242"/>
        <v>41985.900393518517</v>
      </c>
      <c r="L2577" s="12">
        <f t="shared" si="243"/>
        <v>42015.900393518517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240"/>
        <v>0</v>
      </c>
      <c r="R2577" s="8" t="str">
        <f t="shared" si="241"/>
        <v>-</v>
      </c>
      <c r="S2577" t="str">
        <f t="shared" si="244"/>
        <v>food</v>
      </c>
      <c r="T2577" t="str">
        <f t="shared" si="245"/>
        <v>food trucks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8">
        <v>10000</v>
      </c>
      <c r="E2578" s="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2">
        <f t="shared" si="242"/>
        <v>42059.801469907405</v>
      </c>
      <c r="L2578" s="12">
        <f t="shared" si="243"/>
        <v>42104.759803240733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240"/>
        <v>0</v>
      </c>
      <c r="R2578" s="8" t="str">
        <f t="shared" si="241"/>
        <v>-</v>
      </c>
      <c r="S2578" t="str">
        <f t="shared" si="244"/>
        <v>food</v>
      </c>
      <c r="T2578" t="str">
        <f t="shared" si="245"/>
        <v>food trucks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8">
        <v>15000</v>
      </c>
      <c r="E2579" s="8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2">
        <f t="shared" si="242"/>
        <v>41830.612233796295</v>
      </c>
      <c r="L2579" s="12">
        <f t="shared" si="243"/>
        <v>41855.612233796295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240"/>
        <v>0</v>
      </c>
      <c r="R2579" s="8" t="str">
        <f t="shared" si="241"/>
        <v>-</v>
      </c>
      <c r="S2579" t="str">
        <f t="shared" si="244"/>
        <v>food</v>
      </c>
      <c r="T2579" t="str">
        <f t="shared" si="245"/>
        <v>food trucks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8">
        <v>6000</v>
      </c>
      <c r="E2580" s="8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2">
        <f t="shared" si="242"/>
        <v>42237.814571759256</v>
      </c>
      <c r="L2580" s="12">
        <f t="shared" si="243"/>
        <v>42286.499999999993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240"/>
        <v>0</v>
      </c>
      <c r="R2580" s="8" t="str">
        <f t="shared" si="241"/>
        <v>-</v>
      </c>
      <c r="S2580" t="str">
        <f t="shared" si="244"/>
        <v>food</v>
      </c>
      <c r="T2580" t="str">
        <f t="shared" si="245"/>
        <v>food trucks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8">
        <v>200000</v>
      </c>
      <c r="E2581" s="8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2">
        <f t="shared" si="242"/>
        <v>41837.621562499997</v>
      </c>
      <c r="L2581" s="12">
        <f t="shared" si="243"/>
        <v>41897.621562499997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240"/>
        <v>1.3849999999999999E-3</v>
      </c>
      <c r="R2581" s="8">
        <f t="shared" si="241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8">
        <v>8500</v>
      </c>
      <c r="E2582" s="8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2">
        <f t="shared" si="242"/>
        <v>42110.118090277778</v>
      </c>
      <c r="L2582" s="12">
        <f t="shared" si="243"/>
        <v>42139.916666666664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240"/>
        <v>6.0000000000000001E-3</v>
      </c>
      <c r="R2582" s="8">
        <f t="shared" si="241"/>
        <v>25.5</v>
      </c>
      <c r="S2582" t="str">
        <f t="shared" si="244"/>
        <v>food</v>
      </c>
      <c r="T2582" t="str">
        <f t="shared" si="245"/>
        <v>food trucks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8">
        <v>5000</v>
      </c>
      <c r="E2583" s="8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2">
        <f t="shared" si="242"/>
        <v>42294.420115740737</v>
      </c>
      <c r="L2583" s="12">
        <f t="shared" si="243"/>
        <v>42324.461782407401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240"/>
        <v>0.106</v>
      </c>
      <c r="R2583" s="8">
        <f t="shared" si="241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8">
        <v>90000</v>
      </c>
      <c r="E2584" s="8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2">
        <f t="shared" si="242"/>
        <v>42642.780486111107</v>
      </c>
      <c r="L2584" s="12">
        <f t="shared" si="243"/>
        <v>42672.780486111107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240"/>
        <v>1.1111111111111112E-5</v>
      </c>
      <c r="R2584" s="8">
        <f t="shared" si="241"/>
        <v>1</v>
      </c>
      <c r="S2584" t="str">
        <f t="shared" si="244"/>
        <v>food</v>
      </c>
      <c r="T2584" t="str">
        <f t="shared" si="245"/>
        <v>food trucks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8">
        <v>1000</v>
      </c>
      <c r="E2585" s="8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2">
        <f t="shared" si="242"/>
        <v>42019.561111111114</v>
      </c>
      <c r="L2585" s="12">
        <f t="shared" si="243"/>
        <v>42079.519444444442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240"/>
        <v>5.0000000000000001E-3</v>
      </c>
      <c r="R2585" s="8">
        <f t="shared" si="241"/>
        <v>1</v>
      </c>
      <c r="S2585" t="str">
        <f t="shared" si="244"/>
        <v>food</v>
      </c>
      <c r="T2585" t="str">
        <f t="shared" si="245"/>
        <v>food trucks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8">
        <v>10000</v>
      </c>
      <c r="E2586" s="8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2">
        <f t="shared" si="242"/>
        <v>42139.964918981474</v>
      </c>
      <c r="L2586" s="12">
        <f t="shared" si="243"/>
        <v>42169.964918981474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240"/>
        <v>0</v>
      </c>
      <c r="R2586" s="8" t="str">
        <f t="shared" si="241"/>
        <v>-</v>
      </c>
      <c r="S2586" t="str">
        <f t="shared" si="244"/>
        <v>food</v>
      </c>
      <c r="T2586" t="str">
        <f t="shared" si="245"/>
        <v>food trucks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8">
        <v>30000</v>
      </c>
      <c r="E2587" s="8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2">
        <f t="shared" si="242"/>
        <v>41795.754999999997</v>
      </c>
      <c r="L2587" s="12">
        <f t="shared" si="243"/>
        <v>41825.754999999997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240"/>
        <v>1.6666666666666668E-3</v>
      </c>
      <c r="R2587" s="8">
        <f t="shared" si="241"/>
        <v>50</v>
      </c>
      <c r="S2587" t="str">
        <f t="shared" si="244"/>
        <v>food</v>
      </c>
      <c r="T2587" t="str">
        <f t="shared" si="245"/>
        <v>food trucks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8">
        <v>3000</v>
      </c>
      <c r="E2588" s="8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2">
        <f t="shared" si="242"/>
        <v>42333.121944444443</v>
      </c>
      <c r="L2588" s="12">
        <f t="shared" si="243"/>
        <v>42363.121944444443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240"/>
        <v>1.6666666666666668E-3</v>
      </c>
      <c r="R2588" s="8">
        <f t="shared" si="241"/>
        <v>5</v>
      </c>
      <c r="S2588" t="str">
        <f t="shared" si="244"/>
        <v>food</v>
      </c>
      <c r="T2588" t="str">
        <f t="shared" si="245"/>
        <v>food trucks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8">
        <v>50000</v>
      </c>
      <c r="E2589" s="8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2">
        <f t="shared" si="242"/>
        <v>42338.467048611106</v>
      </c>
      <c r="L2589" s="12">
        <f t="shared" si="243"/>
        <v>42368.467048611106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240"/>
        <v>2.4340000000000001E-2</v>
      </c>
      <c r="R2589" s="8">
        <f t="shared" si="241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8">
        <v>6000</v>
      </c>
      <c r="E2590" s="8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2">
        <f t="shared" si="242"/>
        <v>42042.467893518515</v>
      </c>
      <c r="L2590" s="12">
        <f t="shared" si="243"/>
        <v>42094.343055555553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240"/>
        <v>3.8833333333333331E-2</v>
      </c>
      <c r="R2590" s="8">
        <f t="shared" si="241"/>
        <v>29.125</v>
      </c>
      <c r="S2590" t="str">
        <f t="shared" si="244"/>
        <v>food</v>
      </c>
      <c r="T2590" t="str">
        <f t="shared" si="245"/>
        <v>food trucks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8">
        <v>50000</v>
      </c>
      <c r="E2591" s="8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2">
        <f t="shared" si="242"/>
        <v>42422.327858796292</v>
      </c>
      <c r="L2591" s="12">
        <f t="shared" si="243"/>
        <v>42452.286192129628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240"/>
        <v>1E-4</v>
      </c>
      <c r="R2591" s="8">
        <f t="shared" si="241"/>
        <v>5</v>
      </c>
      <c r="S2591" t="str">
        <f t="shared" si="244"/>
        <v>food</v>
      </c>
      <c r="T2591" t="str">
        <f t="shared" si="245"/>
        <v>food trucks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8">
        <v>3000</v>
      </c>
      <c r="E2592" s="8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2">
        <f t="shared" si="242"/>
        <v>42388.380752314813</v>
      </c>
      <c r="L2592" s="12">
        <f t="shared" si="243"/>
        <v>42395.380752314813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240"/>
        <v>0</v>
      </c>
      <c r="R2592" s="8" t="str">
        <f t="shared" si="241"/>
        <v>-</v>
      </c>
      <c r="S2592" t="str">
        <f t="shared" si="244"/>
        <v>food</v>
      </c>
      <c r="T2592" t="str">
        <f t="shared" si="245"/>
        <v>food trucks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8">
        <v>1500</v>
      </c>
      <c r="E2593" s="8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2">
        <f t="shared" si="242"/>
        <v>42382.698194444441</v>
      </c>
      <c r="L2593" s="12">
        <f t="shared" si="243"/>
        <v>42442.656527777777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240"/>
        <v>1.7333333333333333E-2</v>
      </c>
      <c r="R2593" s="8">
        <f t="shared" si="241"/>
        <v>13</v>
      </c>
      <c r="S2593" t="str">
        <f t="shared" si="244"/>
        <v>food</v>
      </c>
      <c r="T2593" t="str">
        <f t="shared" si="245"/>
        <v>food trucks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8">
        <v>30000</v>
      </c>
      <c r="E2594" s="8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2">
        <f t="shared" si="242"/>
        <v>41887.592835648145</v>
      </c>
      <c r="L2594" s="12">
        <f t="shared" si="243"/>
        <v>41917.592835648145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240"/>
        <v>1.6666666666666668E-3</v>
      </c>
      <c r="R2594" s="8">
        <f t="shared" si="241"/>
        <v>50</v>
      </c>
      <c r="S2594" t="str">
        <f t="shared" si="244"/>
        <v>food</v>
      </c>
      <c r="T2594" t="str">
        <f t="shared" si="245"/>
        <v>food trucks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8">
        <v>10000</v>
      </c>
      <c r="E2595" s="8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2">
        <f t="shared" si="242"/>
        <v>42089.636874999997</v>
      </c>
      <c r="L2595" s="12">
        <f t="shared" si="243"/>
        <v>42119.636874999997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240"/>
        <v>0</v>
      </c>
      <c r="R2595" s="8" t="str">
        <f t="shared" si="241"/>
        <v>-</v>
      </c>
      <c r="S2595" t="str">
        <f t="shared" si="244"/>
        <v>food</v>
      </c>
      <c r="T2595" t="str">
        <f t="shared" si="245"/>
        <v>food trucks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8">
        <v>80000</v>
      </c>
      <c r="E2596" s="8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2">
        <f t="shared" si="242"/>
        <v>41828.759583333333</v>
      </c>
      <c r="L2596" s="12">
        <f t="shared" si="243"/>
        <v>41858.759583333333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240"/>
        <v>1.2500000000000001E-5</v>
      </c>
      <c r="R2596" s="8">
        <f t="shared" si="241"/>
        <v>1</v>
      </c>
      <c r="S2596" t="str">
        <f t="shared" si="244"/>
        <v>food</v>
      </c>
      <c r="T2596" t="str">
        <f t="shared" si="245"/>
        <v>food trucks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8">
        <v>15000</v>
      </c>
      <c r="E2597" s="8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2">
        <f t="shared" si="242"/>
        <v>42760.035879629628</v>
      </c>
      <c r="L2597" s="12">
        <f t="shared" si="243"/>
        <v>42790.035879629628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240"/>
        <v>0.12166666666666667</v>
      </c>
      <c r="R2597" s="8">
        <f t="shared" si="241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8">
        <v>35000</v>
      </c>
      <c r="E2598" s="8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2">
        <f t="shared" si="242"/>
        <v>41828.45612268518</v>
      </c>
      <c r="L2598" s="12">
        <f t="shared" si="243"/>
        <v>41858.45612268518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240"/>
        <v>0.23588571428571428</v>
      </c>
      <c r="R2598" s="8">
        <f t="shared" si="241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8">
        <v>1500</v>
      </c>
      <c r="E2599" s="8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2">
        <f t="shared" si="242"/>
        <v>42510.133298611108</v>
      </c>
      <c r="L2599" s="12">
        <f t="shared" si="243"/>
        <v>42540.133298611108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240"/>
        <v>5.6666666666666664E-2</v>
      </c>
      <c r="R2599" s="8">
        <f t="shared" si="241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8">
        <v>3000</v>
      </c>
      <c r="E2600" s="8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2">
        <f t="shared" si="242"/>
        <v>42240.631956018515</v>
      </c>
      <c r="L2600" s="12">
        <f t="shared" si="243"/>
        <v>42270.631956018515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240"/>
        <v>0.39</v>
      </c>
      <c r="R2600" s="8">
        <f t="shared" si="241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8">
        <v>9041</v>
      </c>
      <c r="E2601" s="8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2">
        <f t="shared" si="242"/>
        <v>41809.545682870368</v>
      </c>
      <c r="L2601" s="12">
        <f t="shared" si="243"/>
        <v>41854.545682870368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240"/>
        <v>9.9546510341776348E-3</v>
      </c>
      <c r="R2601" s="8">
        <f t="shared" si="241"/>
        <v>18</v>
      </c>
      <c r="S2601" t="str">
        <f t="shared" si="244"/>
        <v>food</v>
      </c>
      <c r="T2601" t="str">
        <f t="shared" si="245"/>
        <v>food trucks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8">
        <v>50000</v>
      </c>
      <c r="E2602" s="8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2">
        <f t="shared" si="242"/>
        <v>42394.692129629628</v>
      </c>
      <c r="L2602" s="12">
        <f t="shared" si="243"/>
        <v>42454.650462962956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240"/>
        <v>6.9320000000000007E-2</v>
      </c>
      <c r="R2602" s="8">
        <f t="shared" si="241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8">
        <v>500</v>
      </c>
      <c r="E2603" s="8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2">
        <f t="shared" si="242"/>
        <v>41150.693854166668</v>
      </c>
      <c r="L2603" s="12">
        <f t="shared" si="243"/>
        <v>41164.957638888889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240"/>
        <v>6.6139999999999999</v>
      </c>
      <c r="R2603" s="8">
        <f t="shared" si="241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8">
        <v>12000</v>
      </c>
      <c r="E2604" s="8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2">
        <f t="shared" si="242"/>
        <v>41915.538981481477</v>
      </c>
      <c r="L2604" s="12">
        <f t="shared" si="243"/>
        <v>41955.680555555555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240"/>
        <v>3.2609166666666667</v>
      </c>
      <c r="R2604" s="8">
        <f t="shared" si="241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8">
        <v>1750</v>
      </c>
      <c r="E2605" s="8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2">
        <f t="shared" si="242"/>
        <v>41617.704328703701</v>
      </c>
      <c r="L2605" s="12">
        <f t="shared" si="243"/>
        <v>41631.704328703701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240"/>
        <v>1.0148571428571429</v>
      </c>
      <c r="R2605" s="8">
        <f t="shared" si="241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8">
        <v>20000</v>
      </c>
      <c r="E2606" s="8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2">
        <f t="shared" si="242"/>
        <v>40997.842858796292</v>
      </c>
      <c r="L2606" s="12">
        <f t="shared" si="243"/>
        <v>41027.842858796292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240"/>
        <v>1.0421799999999999</v>
      </c>
      <c r="R2606" s="8">
        <f t="shared" si="241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8">
        <v>100000</v>
      </c>
      <c r="E2607" s="8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2">
        <f t="shared" si="242"/>
        <v>42508.33321759259</v>
      </c>
      <c r="L2607" s="12">
        <f t="shared" si="243"/>
        <v>42538.33321759259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240"/>
        <v>1.0742157000000001</v>
      </c>
      <c r="R2607" s="8">
        <f t="shared" si="241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8">
        <v>11000</v>
      </c>
      <c r="E2608" s="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2">
        <f t="shared" si="242"/>
        <v>41726.504421296289</v>
      </c>
      <c r="L2608" s="12">
        <f t="shared" si="243"/>
        <v>41758.504421296289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240"/>
        <v>1.1005454545454545</v>
      </c>
      <c r="R2608" s="8">
        <f t="shared" si="241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8">
        <v>8000</v>
      </c>
      <c r="E2609" s="8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2">
        <f t="shared" si="242"/>
        <v>42184.666342592587</v>
      </c>
      <c r="L2609" s="12">
        <f t="shared" si="243"/>
        <v>42227.874999999993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240"/>
        <v>4.077</v>
      </c>
      <c r="R2609" s="8">
        <f t="shared" si="241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8">
        <v>8000</v>
      </c>
      <c r="E2610" s="8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2">
        <f t="shared" si="242"/>
        <v>42767.593379629623</v>
      </c>
      <c r="L2610" s="12">
        <f t="shared" si="243"/>
        <v>42808.791666666664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240"/>
        <v>2.2392500000000002</v>
      </c>
      <c r="R2610" s="8">
        <f t="shared" si="241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8">
        <v>35000</v>
      </c>
      <c r="E2611" s="8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2">
        <f t="shared" si="242"/>
        <v>41075.02952546296</v>
      </c>
      <c r="L2611" s="12">
        <f t="shared" si="243"/>
        <v>41105.02952546296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240"/>
        <v>3.038011142857143</v>
      </c>
      <c r="R2611" s="8">
        <f t="shared" si="241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8">
        <v>22765</v>
      </c>
      <c r="E2612" s="8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2">
        <f t="shared" si="242"/>
        <v>42564.672743055555</v>
      </c>
      <c r="L2612" s="12">
        <f t="shared" si="243"/>
        <v>42604.082638888889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240"/>
        <v>1.4132510432681749</v>
      </c>
      <c r="R2612" s="8">
        <f t="shared" si="241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8">
        <v>11000</v>
      </c>
      <c r="E2613" s="8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2">
        <f t="shared" si="242"/>
        <v>42704.127476851849</v>
      </c>
      <c r="L2613" s="12">
        <f t="shared" si="243"/>
        <v>42737.749305555553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240"/>
        <v>27.906363636363636</v>
      </c>
      <c r="R2613" s="8">
        <f t="shared" si="241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8">
        <v>10000</v>
      </c>
      <c r="E2614" s="8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2">
        <f t="shared" si="242"/>
        <v>41981.934837962959</v>
      </c>
      <c r="L2614" s="12">
        <f t="shared" si="243"/>
        <v>42012.934837962959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240"/>
        <v>1.7176130000000001</v>
      </c>
      <c r="R2614" s="8">
        <f t="shared" si="241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8">
        <v>7500</v>
      </c>
      <c r="E2615" s="8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2">
        <f t="shared" si="242"/>
        <v>41143.609884259255</v>
      </c>
      <c r="L2615" s="12">
        <f t="shared" si="243"/>
        <v>41173.609884259255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240"/>
        <v>1.0101333333333333</v>
      </c>
      <c r="R2615" s="8">
        <f t="shared" si="241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8">
        <v>10500</v>
      </c>
      <c r="E2616" s="8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2">
        <f t="shared" si="242"/>
        <v>41730.500138888885</v>
      </c>
      <c r="L2616" s="12">
        <f t="shared" si="243"/>
        <v>41759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240"/>
        <v>1.02</v>
      </c>
      <c r="R2616" s="8">
        <f t="shared" si="241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8">
        <v>2001</v>
      </c>
      <c r="E2617" s="8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2">
        <f t="shared" si="242"/>
        <v>42453.288935185185</v>
      </c>
      <c r="L2617" s="12">
        <f t="shared" si="243"/>
        <v>42490.291666666664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240"/>
        <v>1.6976511744127936</v>
      </c>
      <c r="R2617" s="8">
        <f t="shared" si="241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8">
        <v>25000</v>
      </c>
      <c r="E2618" s="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2">
        <f t="shared" si="242"/>
        <v>42211.786215277774</v>
      </c>
      <c r="L2618" s="12">
        <f t="shared" si="243"/>
        <v>42241.786215277774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240"/>
        <v>1.14534</v>
      </c>
      <c r="R2618" s="8">
        <f t="shared" si="241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8">
        <v>500</v>
      </c>
      <c r="E2619" s="8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2">
        <f t="shared" si="242"/>
        <v>41902.666099537033</v>
      </c>
      <c r="L2619" s="12">
        <f t="shared" si="243"/>
        <v>41932.666099537033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240"/>
        <v>8.7759999999999998</v>
      </c>
      <c r="R2619" s="8">
        <f t="shared" si="241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8">
        <v>15000</v>
      </c>
      <c r="E2620" s="8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2">
        <f t="shared" si="242"/>
        <v>42279.584039351852</v>
      </c>
      <c r="L2620" s="12">
        <f t="shared" si="243"/>
        <v>42339.625706018516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240"/>
        <v>1.0538666666666667</v>
      </c>
      <c r="R2620" s="8">
        <f t="shared" si="241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8">
        <v>1000</v>
      </c>
      <c r="E2621" s="8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2">
        <f t="shared" si="242"/>
        <v>42273.67597222222</v>
      </c>
      <c r="L2621" s="12">
        <f t="shared" si="243"/>
        <v>42300.249999999993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240"/>
        <v>1.8839999999999999</v>
      </c>
      <c r="R2621" s="8">
        <f t="shared" si="241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8">
        <v>65000</v>
      </c>
      <c r="E2622" s="8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2">
        <f t="shared" si="242"/>
        <v>42250.958819444444</v>
      </c>
      <c r="L2622" s="12">
        <f t="shared" si="243"/>
        <v>42287.833333333336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240"/>
        <v>1.436523076923077</v>
      </c>
      <c r="R2622" s="8">
        <f t="shared" si="241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8">
        <v>15000</v>
      </c>
      <c r="E2623" s="8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2">
        <f t="shared" si="242"/>
        <v>42115.539212962962</v>
      </c>
      <c r="L2623" s="12">
        <f t="shared" si="243"/>
        <v>42145.539212962962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240"/>
        <v>1.4588000000000001</v>
      </c>
      <c r="R2623" s="8">
        <f t="shared" si="241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8">
        <v>1500</v>
      </c>
      <c r="E2624" s="8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2">
        <f t="shared" si="242"/>
        <v>42689.534907407404</v>
      </c>
      <c r="L2624" s="12">
        <f t="shared" si="243"/>
        <v>42734.534907407404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240"/>
        <v>1.3118399999999999</v>
      </c>
      <c r="R2624" s="8">
        <f t="shared" si="241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8">
        <v>2000</v>
      </c>
      <c r="E2625" s="8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2">
        <f t="shared" si="242"/>
        <v>42692.048217592594</v>
      </c>
      <c r="L2625" s="12">
        <f t="shared" si="243"/>
        <v>42706.048217592594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240"/>
        <v>1.1399999999999999</v>
      </c>
      <c r="R2625" s="8">
        <f t="shared" si="241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8">
        <v>8000</v>
      </c>
      <c r="E2626" s="8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2">
        <f t="shared" si="242"/>
        <v>41144.213217592587</v>
      </c>
      <c r="L2626" s="12">
        <f t="shared" si="243"/>
        <v>41165.213217592587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ref="Q2626:Q2689" si="246">E2626/D2626</f>
        <v>13.794206249999998</v>
      </c>
      <c r="R2626" s="8">
        <f t="shared" ref="R2626:R2689" si="247">IF(E2626=0,"-",E2626/N2626)</f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8">
        <v>150</v>
      </c>
      <c r="E2627" s="8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2">
        <f t="shared" ref="K2627:K2690" si="248">(J2627/86400)+25569+(-5/24)</f>
        <v>42658.601944444446</v>
      </c>
      <c r="L2627" s="12">
        <f t="shared" ref="L2627:L2690" si="249">(I2627/86400)+25569+(-5/24)</f>
        <v>42683.643611111103</v>
      </c>
      <c r="M2627" t="b">
        <v>0</v>
      </c>
      <c r="N2627">
        <v>52</v>
      </c>
      <c r="O2627" t="b">
        <v>1</v>
      </c>
      <c r="P2627" t="s">
        <v>8301</v>
      </c>
      <c r="Q2627" s="6">
        <f t="shared" si="246"/>
        <v>9.56</v>
      </c>
      <c r="R2627" s="8">
        <f t="shared" si="247"/>
        <v>27.576923076923077</v>
      </c>
      <c r="S2627" t="str">
        <f t="shared" ref="S2627:S2690" si="250">LEFT($P2627, SEARCH("/",$P2627,1)-1)</f>
        <v>technology</v>
      </c>
      <c r="T2627" t="str">
        <f t="shared" ref="T2627:T2690" si="251">RIGHT($P2627,LEN($P2627) - SEARCH("/", $P2627, 1))</f>
        <v>space exploration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8">
        <v>2500</v>
      </c>
      <c r="E2628" s="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2">
        <f t="shared" si="248"/>
        <v>42128.41978009259</v>
      </c>
      <c r="L2628" s="12">
        <f t="shared" si="249"/>
        <v>42158.41978009259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246"/>
        <v>1.1200000000000001</v>
      </c>
      <c r="R2628" s="8">
        <f t="shared" si="247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8">
        <v>150</v>
      </c>
      <c r="E2629" s="8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2">
        <f t="shared" si="248"/>
        <v>42304.621076388888</v>
      </c>
      <c r="L2629" s="12">
        <f t="shared" si="249"/>
        <v>42334.662743055553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246"/>
        <v>6.4666666666666668</v>
      </c>
      <c r="R2629" s="8">
        <f t="shared" si="247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8">
        <v>839</v>
      </c>
      <c r="E2630" s="8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2">
        <f t="shared" si="248"/>
        <v>41953.757719907408</v>
      </c>
      <c r="L2630" s="12">
        <f t="shared" si="249"/>
        <v>41973.757719907408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246"/>
        <v>1.1036948748510131</v>
      </c>
      <c r="R2630" s="8">
        <f t="shared" si="247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8">
        <v>5000</v>
      </c>
      <c r="E2631" s="8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2">
        <f t="shared" si="248"/>
        <v>42108.330115740733</v>
      </c>
      <c r="L2631" s="12">
        <f t="shared" si="249"/>
        <v>42138.330115740733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246"/>
        <v>1.2774000000000001</v>
      </c>
      <c r="R2631" s="8">
        <f t="shared" si="247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8">
        <v>2000</v>
      </c>
      <c r="E2632" s="8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2">
        <f t="shared" si="248"/>
        <v>42523.897129629629</v>
      </c>
      <c r="L2632" s="12">
        <f t="shared" si="249"/>
        <v>42551.208333333336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246"/>
        <v>1.579</v>
      </c>
      <c r="R2632" s="8">
        <f t="shared" si="247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8">
        <v>20000</v>
      </c>
      <c r="E2633" s="8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2">
        <f t="shared" si="248"/>
        <v>42217.960960648146</v>
      </c>
      <c r="L2633" s="12">
        <f t="shared" si="249"/>
        <v>42245.960960648146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246"/>
        <v>1.1466525000000001</v>
      </c>
      <c r="R2633" s="8">
        <f t="shared" si="247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8">
        <v>1070</v>
      </c>
      <c r="E2634" s="8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2">
        <f t="shared" si="248"/>
        <v>42493.853460648148</v>
      </c>
      <c r="L2634" s="12">
        <f t="shared" si="249"/>
        <v>42518.853460648148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246"/>
        <v>1.3700934579439252</v>
      </c>
      <c r="R2634" s="8">
        <f t="shared" si="247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8">
        <v>5000</v>
      </c>
      <c r="E2635" s="8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2">
        <f t="shared" si="248"/>
        <v>41667.614953703705</v>
      </c>
      <c r="L2635" s="12">
        <f t="shared" si="249"/>
        <v>41697.75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246"/>
        <v>3.5461999999999998</v>
      </c>
      <c r="R2635" s="8">
        <f t="shared" si="247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8">
        <v>930</v>
      </c>
      <c r="E2636" s="8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2">
        <f t="shared" si="248"/>
        <v>42612.448159722218</v>
      </c>
      <c r="L2636" s="12">
        <f t="shared" si="249"/>
        <v>42642.448159722218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246"/>
        <v>1.0602150537634409</v>
      </c>
      <c r="R2636" s="8">
        <f t="shared" si="247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8">
        <v>11500</v>
      </c>
      <c r="E2637" s="8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2">
        <f t="shared" si="248"/>
        <v>42037.742604166669</v>
      </c>
      <c r="L2637" s="12">
        <f t="shared" si="249"/>
        <v>42072.700937499998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246"/>
        <v>1</v>
      </c>
      <c r="R2637" s="8">
        <f t="shared" si="247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8">
        <v>1000</v>
      </c>
      <c r="E2638" s="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2">
        <f t="shared" si="248"/>
        <v>42636.406412037039</v>
      </c>
      <c r="L2638" s="12">
        <f t="shared" si="249"/>
        <v>42658.833333333336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246"/>
        <v>1.873</v>
      </c>
      <c r="R2638" s="8">
        <f t="shared" si="247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8">
        <v>500</v>
      </c>
      <c r="E2639" s="8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2">
        <f t="shared" si="248"/>
        <v>42639.341145833336</v>
      </c>
      <c r="L2639" s="12">
        <f t="shared" si="249"/>
        <v>42655.341145833336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246"/>
        <v>1.6619999999999999</v>
      </c>
      <c r="R2639" s="8">
        <f t="shared" si="247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8">
        <v>347</v>
      </c>
      <c r="E2640" s="8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2">
        <f t="shared" si="248"/>
        <v>41989.70480324074</v>
      </c>
      <c r="L2640" s="12">
        <f t="shared" si="249"/>
        <v>42019.70480324074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246"/>
        <v>1.0172910662824208</v>
      </c>
      <c r="R2640" s="8">
        <f t="shared" si="247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8">
        <v>300</v>
      </c>
      <c r="E2641" s="8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2">
        <f t="shared" si="248"/>
        <v>42024.656805555554</v>
      </c>
      <c r="L2641" s="12">
        <f t="shared" si="249"/>
        <v>42054.656805555554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246"/>
        <v>1.64</v>
      </c>
      <c r="R2641" s="8">
        <f t="shared" si="247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8">
        <v>3000</v>
      </c>
      <c r="E2642" s="8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2">
        <f t="shared" si="248"/>
        <v>42102.952245370368</v>
      </c>
      <c r="L2642" s="12">
        <f t="shared" si="249"/>
        <v>42162.952245370368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246"/>
        <v>1.0566666666666666</v>
      </c>
      <c r="R2642" s="8">
        <f t="shared" si="247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8">
        <v>1500</v>
      </c>
      <c r="E2643" s="8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2">
        <f t="shared" si="248"/>
        <v>41880.618784722217</v>
      </c>
      <c r="L2643" s="12">
        <f t="shared" si="249"/>
        <v>41897.631249999999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246"/>
        <v>0.01</v>
      </c>
      <c r="R2643" s="8">
        <f t="shared" si="247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8">
        <v>500000</v>
      </c>
      <c r="E2644" s="8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2">
        <f t="shared" si="248"/>
        <v>42536.03828703703</v>
      </c>
      <c r="L2644" s="12">
        <f t="shared" si="249"/>
        <v>42566.081249999996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246"/>
        <v>0</v>
      </c>
      <c r="R2644" s="8" t="str">
        <f t="shared" si="247"/>
        <v>-</v>
      </c>
      <c r="S2644" t="str">
        <f t="shared" si="250"/>
        <v>technology</v>
      </c>
      <c r="T2644" t="str">
        <f t="shared" si="251"/>
        <v>space exploration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8">
        <v>1000000</v>
      </c>
      <c r="E2645" s="8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2">
        <f t="shared" si="248"/>
        <v>42689.374016203707</v>
      </c>
      <c r="L2645" s="12">
        <f t="shared" si="249"/>
        <v>42725.124305555553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246"/>
        <v>0.33559730999999998</v>
      </c>
      <c r="R2645" s="8">
        <f t="shared" si="247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8">
        <v>100000</v>
      </c>
      <c r="E2646" s="8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2">
        <f t="shared" si="248"/>
        <v>42774.583738425928</v>
      </c>
      <c r="L2646" s="12">
        <f t="shared" si="249"/>
        <v>42804.583738425928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246"/>
        <v>2.053E-2</v>
      </c>
      <c r="R2646" s="8">
        <f t="shared" si="247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8">
        <v>20000</v>
      </c>
      <c r="E2647" s="8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2">
        <f t="shared" si="248"/>
        <v>41921.634293981479</v>
      </c>
      <c r="L2647" s="12">
        <f t="shared" si="249"/>
        <v>41951.675960648143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246"/>
        <v>0.105</v>
      </c>
      <c r="R2647" s="8">
        <f t="shared" si="247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8">
        <v>500000</v>
      </c>
      <c r="E2648" s="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2">
        <f t="shared" si="248"/>
        <v>42226.10496527778</v>
      </c>
      <c r="L2648" s="12">
        <f t="shared" si="249"/>
        <v>42256.10496527778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246"/>
        <v>8.4172839999999999E-2</v>
      </c>
      <c r="R2648" s="8">
        <f t="shared" si="247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8">
        <v>2500</v>
      </c>
      <c r="E2649" s="8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2">
        <f t="shared" si="248"/>
        <v>42200.053460648145</v>
      </c>
      <c r="L2649" s="12">
        <f t="shared" si="249"/>
        <v>42230.053460648145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246"/>
        <v>1.44E-2</v>
      </c>
      <c r="R2649" s="8">
        <f t="shared" si="247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8">
        <v>12000</v>
      </c>
      <c r="E2650" s="8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2">
        <f t="shared" si="248"/>
        <v>42408.506481481476</v>
      </c>
      <c r="L2650" s="12">
        <f t="shared" si="249"/>
        <v>42438.506481481476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246"/>
        <v>8.8333333333333337E-3</v>
      </c>
      <c r="R2650" s="8">
        <f t="shared" si="247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8">
        <v>125000</v>
      </c>
      <c r="E2651" s="8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2">
        <f t="shared" si="248"/>
        <v>42341.788668981484</v>
      </c>
      <c r="L2651" s="12">
        <f t="shared" si="249"/>
        <v>42401.788668981484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246"/>
        <v>9.9200000000000004E-4</v>
      </c>
      <c r="R2651" s="8">
        <f t="shared" si="247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8">
        <v>60000</v>
      </c>
      <c r="E2652" s="8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2">
        <f t="shared" si="248"/>
        <v>42695.416006944441</v>
      </c>
      <c r="L2652" s="12">
        <f t="shared" si="249"/>
        <v>42725.416006944441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246"/>
        <v>5.966666666666667E-3</v>
      </c>
      <c r="R2652" s="8">
        <f t="shared" si="247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8">
        <v>280000</v>
      </c>
      <c r="E2653" s="8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2">
        <f t="shared" si="248"/>
        <v>42327.597326388888</v>
      </c>
      <c r="L2653" s="12">
        <f t="shared" si="249"/>
        <v>42355.597326388888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246"/>
        <v>1.8689285714285714E-2</v>
      </c>
      <c r="R2653" s="8">
        <f t="shared" si="247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8">
        <v>100000</v>
      </c>
      <c r="E2654" s="8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2">
        <f t="shared" si="248"/>
        <v>41952.950520833336</v>
      </c>
      <c r="L2654" s="12">
        <f t="shared" si="249"/>
        <v>41982.950520833336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246"/>
        <v>8.8500000000000002E-3</v>
      </c>
      <c r="R2654" s="8">
        <f t="shared" si="247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8">
        <v>51000</v>
      </c>
      <c r="E2655" s="8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2">
        <f t="shared" si="248"/>
        <v>41771.443599537037</v>
      </c>
      <c r="L2655" s="12">
        <f t="shared" si="249"/>
        <v>41802.958333333328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246"/>
        <v>0.1152156862745098</v>
      </c>
      <c r="R2655" s="8">
        <f t="shared" si="247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8">
        <v>100000</v>
      </c>
      <c r="E2656" s="8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2">
        <f t="shared" si="248"/>
        <v>42055.392662037033</v>
      </c>
      <c r="L2656" s="12">
        <f t="shared" si="249"/>
        <v>42115.350995370369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246"/>
        <v>5.1000000000000004E-4</v>
      </c>
      <c r="R2656" s="8">
        <f t="shared" si="247"/>
        <v>8.5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8">
        <v>15000</v>
      </c>
      <c r="E2657" s="8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2">
        <f t="shared" si="248"/>
        <v>42381.657951388886</v>
      </c>
      <c r="L2657" s="12">
        <f t="shared" si="249"/>
        <v>42409.624999999993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246"/>
        <v>0.21033333333333334</v>
      </c>
      <c r="R2657" s="8">
        <f t="shared" si="247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8">
        <v>150000</v>
      </c>
      <c r="E2658" s="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2">
        <f t="shared" si="248"/>
        <v>42767.480185185188</v>
      </c>
      <c r="L2658" s="12">
        <f t="shared" si="249"/>
        <v>42806.583333333336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246"/>
        <v>0.11436666666666667</v>
      </c>
      <c r="R2658" s="8">
        <f t="shared" si="247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8">
        <v>30000</v>
      </c>
      <c r="E2659" s="8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2">
        <f t="shared" si="248"/>
        <v>42551.720520833333</v>
      </c>
      <c r="L2659" s="12">
        <f t="shared" si="249"/>
        <v>42584.854166666664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246"/>
        <v>0.18737933333333334</v>
      </c>
      <c r="R2659" s="8">
        <f t="shared" si="247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8">
        <v>98000</v>
      </c>
      <c r="E2660" s="8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2">
        <f t="shared" si="248"/>
        <v>42551.675856481474</v>
      </c>
      <c r="L2660" s="12">
        <f t="shared" si="249"/>
        <v>42581.675856481474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246"/>
        <v>9.2857142857142856E-4</v>
      </c>
      <c r="R2660" s="8">
        <f t="shared" si="247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8">
        <v>49000</v>
      </c>
      <c r="E2661" s="8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2">
        <f t="shared" si="248"/>
        <v>42081.861226851848</v>
      </c>
      <c r="L2661" s="12">
        <f t="shared" si="249"/>
        <v>42111.861226851848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246"/>
        <v>2.720408163265306E-2</v>
      </c>
      <c r="R2661" s="8">
        <f t="shared" si="247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8">
        <v>20000</v>
      </c>
      <c r="E2662" s="8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2">
        <f t="shared" si="248"/>
        <v>42272.504837962959</v>
      </c>
      <c r="L2662" s="12">
        <f t="shared" si="249"/>
        <v>42332.546504629623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246"/>
        <v>9.5E-4</v>
      </c>
      <c r="R2662" s="8">
        <f t="shared" si="247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8">
        <v>5000</v>
      </c>
      <c r="E2663" s="8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2">
        <f t="shared" si="248"/>
        <v>41542.750115740739</v>
      </c>
      <c r="L2663" s="12">
        <f t="shared" si="249"/>
        <v>41572.750115740739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246"/>
        <v>1.0289999999999999</v>
      </c>
      <c r="R2663" s="8">
        <f t="shared" si="247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8">
        <v>20000</v>
      </c>
      <c r="E2664" s="8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2">
        <f t="shared" si="248"/>
        <v>42207.538344907407</v>
      </c>
      <c r="L2664" s="12">
        <f t="shared" si="249"/>
        <v>42237.538344907407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246"/>
        <v>1.0680000000000001</v>
      </c>
      <c r="R2664" s="8">
        <f t="shared" si="247"/>
        <v>267</v>
      </c>
      <c r="S2664" t="str">
        <f t="shared" si="250"/>
        <v>technology</v>
      </c>
      <c r="T2664" t="str">
        <f t="shared" si="251"/>
        <v>makerspaces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8">
        <v>20000</v>
      </c>
      <c r="E2665" s="8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2">
        <f t="shared" si="248"/>
        <v>42222.41443287037</v>
      </c>
      <c r="L2665" s="12">
        <f t="shared" si="249"/>
        <v>42251.416666666664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246"/>
        <v>1.0459624999999999</v>
      </c>
      <c r="R2665" s="8">
        <f t="shared" si="247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8">
        <v>17500</v>
      </c>
      <c r="E2666" s="8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2">
        <f t="shared" si="248"/>
        <v>42312.817094907405</v>
      </c>
      <c r="L2666" s="12">
        <f t="shared" si="249"/>
        <v>42347.082638888889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246"/>
        <v>1.0342857142857143</v>
      </c>
      <c r="R2666" s="8">
        <f t="shared" si="247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58" hidden="1" x14ac:dyDescent="0.35">
      <c r="A2667">
        <v>2665</v>
      </c>
      <c r="B2667" s="3" t="s">
        <v>2665</v>
      </c>
      <c r="C2667" s="3" t="s">
        <v>6775</v>
      </c>
      <c r="D2667" s="8">
        <v>3500</v>
      </c>
      <c r="E2667" s="8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2">
        <f t="shared" si="248"/>
        <v>42083.687199074069</v>
      </c>
      <c r="L2667" s="12">
        <f t="shared" si="249"/>
        <v>42128.687199074069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246"/>
        <v>1.2314285714285715</v>
      </c>
      <c r="R2667" s="8">
        <f t="shared" si="247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8">
        <v>10000</v>
      </c>
      <c r="E2668" s="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2">
        <f t="shared" si="248"/>
        <v>42235.55600694444</v>
      </c>
      <c r="L2668" s="12">
        <f t="shared" si="249"/>
        <v>42272.666666666664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246"/>
        <v>1.592951</v>
      </c>
      <c r="R2668" s="8">
        <f t="shared" si="247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8">
        <v>1500</v>
      </c>
      <c r="E2669" s="8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2">
        <f t="shared" si="248"/>
        <v>42380.717777777776</v>
      </c>
      <c r="L2669" s="12">
        <f t="shared" si="249"/>
        <v>42410.717777777776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246"/>
        <v>1.1066666666666667</v>
      </c>
      <c r="R2669" s="8">
        <f t="shared" si="247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8">
        <v>1000</v>
      </c>
      <c r="E2670" s="8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2">
        <f t="shared" si="248"/>
        <v>42275.380381944444</v>
      </c>
      <c r="L2670" s="12">
        <f t="shared" si="249"/>
        <v>42317.397222222215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246"/>
        <v>1.7070000000000001</v>
      </c>
      <c r="R2670" s="8">
        <f t="shared" si="247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8">
        <v>800</v>
      </c>
      <c r="E2671" s="8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2">
        <f t="shared" si="248"/>
        <v>42318.827499999992</v>
      </c>
      <c r="L2671" s="12">
        <f t="shared" si="249"/>
        <v>42378.827499999992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246"/>
        <v>1.25125</v>
      </c>
      <c r="R2671" s="8">
        <f t="shared" si="247"/>
        <v>91</v>
      </c>
      <c r="S2671" t="str">
        <f t="shared" si="250"/>
        <v>technology</v>
      </c>
      <c r="T2671" t="str">
        <f t="shared" si="251"/>
        <v>makerspaces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8">
        <v>38888</v>
      </c>
      <c r="E2672" s="8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2">
        <f t="shared" si="248"/>
        <v>41820.812268518515</v>
      </c>
      <c r="L2672" s="12">
        <f t="shared" si="249"/>
        <v>41848.812268518515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246"/>
        <v>6.4158609339642042E-2</v>
      </c>
      <c r="R2672" s="8">
        <f t="shared" si="247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8">
        <v>25000</v>
      </c>
      <c r="E2673" s="8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2">
        <f t="shared" si="248"/>
        <v>41962.54069444444</v>
      </c>
      <c r="L2673" s="12">
        <f t="shared" si="249"/>
        <v>41992.609722222223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246"/>
        <v>0.11344</v>
      </c>
      <c r="R2673" s="8">
        <f t="shared" si="247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8">
        <v>10000</v>
      </c>
      <c r="E2674" s="8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2">
        <f t="shared" si="248"/>
        <v>42344.675810185181</v>
      </c>
      <c r="L2674" s="12">
        <f t="shared" si="249"/>
        <v>42366.041666666664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246"/>
        <v>0.33189999999999997</v>
      </c>
      <c r="R2674" s="8">
        <f t="shared" si="247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8">
        <v>40000</v>
      </c>
      <c r="E2675" s="8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2">
        <f t="shared" si="248"/>
        <v>41912.333321759259</v>
      </c>
      <c r="L2675" s="12">
        <f t="shared" si="249"/>
        <v>41941.739583333328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246"/>
        <v>0.27579999999999999</v>
      </c>
      <c r="R2675" s="8">
        <f t="shared" si="247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8">
        <v>35000</v>
      </c>
      <c r="E2676" s="8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2">
        <f t="shared" si="248"/>
        <v>42529.424421296295</v>
      </c>
      <c r="L2676" s="12">
        <f t="shared" si="249"/>
        <v>42555.999305555553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246"/>
        <v>0.62839999999999996</v>
      </c>
      <c r="R2676" s="8">
        <f t="shared" si="247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8">
        <v>25000</v>
      </c>
      <c r="E2677" s="8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2">
        <f t="shared" si="248"/>
        <v>41923.649178240739</v>
      </c>
      <c r="L2677" s="12">
        <f t="shared" si="249"/>
        <v>41953.690844907404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246"/>
        <v>7.5880000000000003E-2</v>
      </c>
      <c r="R2677" s="8">
        <f t="shared" si="247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8">
        <v>2100</v>
      </c>
      <c r="E2678" s="8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2">
        <f t="shared" si="248"/>
        <v>42482.416365740741</v>
      </c>
      <c r="L2678" s="12">
        <f t="shared" si="249"/>
        <v>42512.416365740741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246"/>
        <v>0.50380952380952382</v>
      </c>
      <c r="R2678" s="8">
        <f t="shared" si="247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8">
        <v>19500</v>
      </c>
      <c r="E2679" s="8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2">
        <f t="shared" si="248"/>
        <v>41792.821099537039</v>
      </c>
      <c r="L2679" s="12">
        <f t="shared" si="249"/>
        <v>41822.821099537039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246"/>
        <v>0.17512820512820512</v>
      </c>
      <c r="R2679" s="8">
        <f t="shared" si="247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8">
        <v>8000000</v>
      </c>
      <c r="E2680" s="8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2">
        <f t="shared" si="248"/>
        <v>42241.589872685181</v>
      </c>
      <c r="L2680" s="12">
        <f t="shared" si="249"/>
        <v>42271.589872685181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246"/>
        <v>1.3750000000000001E-4</v>
      </c>
      <c r="R2680" s="8">
        <f t="shared" si="247"/>
        <v>550</v>
      </c>
      <c r="S2680" t="str">
        <f t="shared" si="250"/>
        <v>technology</v>
      </c>
      <c r="T2680" t="str">
        <f t="shared" si="251"/>
        <v>makerspaces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8">
        <v>40000</v>
      </c>
      <c r="E2681" s="8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2">
        <f t="shared" si="248"/>
        <v>42032.792754629627</v>
      </c>
      <c r="L2681" s="12">
        <f t="shared" si="249"/>
        <v>42062.792754629627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246"/>
        <v>3.3E-3</v>
      </c>
      <c r="R2681" s="8">
        <f t="shared" si="247"/>
        <v>44</v>
      </c>
      <c r="S2681" t="str">
        <f t="shared" si="250"/>
        <v>technology</v>
      </c>
      <c r="T2681" t="str">
        <f t="shared" si="251"/>
        <v>makerspaces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8">
        <v>32000</v>
      </c>
      <c r="E2682" s="8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2">
        <f t="shared" si="248"/>
        <v>42436.003368055557</v>
      </c>
      <c r="L2682" s="12">
        <f t="shared" si="249"/>
        <v>42465.961701388886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246"/>
        <v>8.6250000000000007E-3</v>
      </c>
      <c r="R2682" s="8">
        <f t="shared" si="247"/>
        <v>69</v>
      </c>
      <c r="S2682" t="str">
        <f t="shared" si="250"/>
        <v>technology</v>
      </c>
      <c r="T2682" t="str">
        <f t="shared" si="251"/>
        <v>makerspaces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8">
        <v>8000</v>
      </c>
      <c r="E2683" s="8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2">
        <f t="shared" si="248"/>
        <v>41805.686921296292</v>
      </c>
      <c r="L2683" s="12">
        <f t="shared" si="249"/>
        <v>41830.686921296292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246"/>
        <v>6.875E-3</v>
      </c>
      <c r="R2683" s="8">
        <f t="shared" si="247"/>
        <v>27.5</v>
      </c>
      <c r="S2683" t="str">
        <f t="shared" si="250"/>
        <v>food</v>
      </c>
      <c r="T2683" t="str">
        <f t="shared" si="251"/>
        <v>food trucks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8">
        <v>6000</v>
      </c>
      <c r="E2684" s="8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2">
        <f t="shared" si="248"/>
        <v>41932.663657407407</v>
      </c>
      <c r="L2684" s="12">
        <f t="shared" si="249"/>
        <v>41965.040972222218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246"/>
        <v>0.28299999999999997</v>
      </c>
      <c r="R2684" s="8">
        <f t="shared" si="247"/>
        <v>84.9</v>
      </c>
      <c r="S2684" t="str">
        <f t="shared" si="250"/>
        <v>food</v>
      </c>
      <c r="T2684" t="str">
        <f t="shared" si="251"/>
        <v>food trucks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8">
        <v>15000</v>
      </c>
      <c r="E2685" s="8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2">
        <f t="shared" si="248"/>
        <v>42034.546759259254</v>
      </c>
      <c r="L2685" s="12">
        <f t="shared" si="249"/>
        <v>42064.546759259254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246"/>
        <v>2.3999999999999998E-3</v>
      </c>
      <c r="R2685" s="8">
        <f t="shared" si="247"/>
        <v>12</v>
      </c>
      <c r="S2685" t="str">
        <f t="shared" si="250"/>
        <v>food</v>
      </c>
      <c r="T2685" t="str">
        <f t="shared" si="251"/>
        <v>food trucks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8">
        <v>70000</v>
      </c>
      <c r="E2686" s="8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2">
        <f t="shared" si="248"/>
        <v>41820.706307870372</v>
      </c>
      <c r="L2686" s="12">
        <f t="shared" si="249"/>
        <v>41860.706307870372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246"/>
        <v>1.1428571428571429E-2</v>
      </c>
      <c r="R2686" s="8">
        <f t="shared" si="247"/>
        <v>200</v>
      </c>
      <c r="S2686" t="str">
        <f t="shared" si="250"/>
        <v>food</v>
      </c>
      <c r="T2686" t="str">
        <f t="shared" si="251"/>
        <v>food trucks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8">
        <v>50000</v>
      </c>
      <c r="E2687" s="8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2">
        <f t="shared" si="248"/>
        <v>42061.487615740734</v>
      </c>
      <c r="L2687" s="12">
        <f t="shared" si="249"/>
        <v>42121.44594907407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246"/>
        <v>2.0000000000000001E-4</v>
      </c>
      <c r="R2687" s="8">
        <f t="shared" si="247"/>
        <v>10</v>
      </c>
      <c r="S2687" t="str">
        <f t="shared" si="250"/>
        <v>food</v>
      </c>
      <c r="T2687" t="str">
        <f t="shared" si="251"/>
        <v>food trucks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8">
        <v>30000</v>
      </c>
      <c r="E2688" s="8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2">
        <f t="shared" si="248"/>
        <v>41892.766469907401</v>
      </c>
      <c r="L2688" s="12">
        <f t="shared" si="249"/>
        <v>41912.766469907401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246"/>
        <v>0</v>
      </c>
      <c r="R2688" s="8" t="str">
        <f t="shared" si="247"/>
        <v>-</v>
      </c>
      <c r="S2688" t="str">
        <f t="shared" si="250"/>
        <v>food</v>
      </c>
      <c r="T2688" t="str">
        <f t="shared" si="251"/>
        <v>food trucks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8">
        <v>15000</v>
      </c>
      <c r="E2689" s="8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2">
        <f t="shared" si="248"/>
        <v>42154.431921296295</v>
      </c>
      <c r="L2689" s="12">
        <f t="shared" si="249"/>
        <v>42184.431921296295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246"/>
        <v>0</v>
      </c>
      <c r="R2689" s="8" t="str">
        <f t="shared" si="247"/>
        <v>-</v>
      </c>
      <c r="S2689" t="str">
        <f t="shared" si="250"/>
        <v>food</v>
      </c>
      <c r="T2689" t="str">
        <f t="shared" si="251"/>
        <v>food trucks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8">
        <v>50000</v>
      </c>
      <c r="E2690" s="8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2">
        <f t="shared" si="248"/>
        <v>42027.910532407404</v>
      </c>
      <c r="L2690" s="12">
        <f t="shared" si="249"/>
        <v>42058.916666666664</v>
      </c>
      <c r="M2690" t="b">
        <v>0</v>
      </c>
      <c r="N2690">
        <v>14</v>
      </c>
      <c r="O2690" t="b">
        <v>0</v>
      </c>
      <c r="P2690" t="s">
        <v>8284</v>
      </c>
      <c r="Q2690" s="6">
        <f t="shared" ref="Q2690:Q2753" si="252">E2690/D2690</f>
        <v>1.48E-3</v>
      </c>
      <c r="R2690" s="8">
        <f t="shared" ref="R2690:R2753" si="253">IF(E2690=0,"-",E2690/N2690)</f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8">
        <v>35000</v>
      </c>
      <c r="E2691" s="8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2">
        <f t="shared" ref="K2691:K2754" si="254">(J2691/86400)+25569+(-5/24)</f>
        <v>42551.75335648148</v>
      </c>
      <c r="L2691" s="12">
        <f t="shared" ref="L2691:L2754" si="255">(I2691/86400)+25569+(-5/24)</f>
        <v>42581.75335648148</v>
      </c>
      <c r="M2691" t="b">
        <v>0</v>
      </c>
      <c r="N2691">
        <v>1</v>
      </c>
      <c r="O2691" t="b">
        <v>0</v>
      </c>
      <c r="P2691" t="s">
        <v>8284</v>
      </c>
      <c r="Q2691" s="6">
        <f t="shared" si="252"/>
        <v>2.8571428571428571E-5</v>
      </c>
      <c r="R2691" s="8">
        <f t="shared" si="253"/>
        <v>1</v>
      </c>
      <c r="S2691" t="str">
        <f t="shared" ref="S2691:S2754" si="256">LEFT($P2691, SEARCH("/",$P2691,1)-1)</f>
        <v>food</v>
      </c>
      <c r="T2691" t="str">
        <f t="shared" ref="T2691:T2754" si="257">RIGHT($P2691,LEN($P2691) - SEARCH("/", $P2691, 1))</f>
        <v>food trucks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8">
        <v>80000</v>
      </c>
      <c r="E2692" s="8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2">
        <f t="shared" si="254"/>
        <v>42112.89671296296</v>
      </c>
      <c r="L2692" s="12">
        <f t="shared" si="255"/>
        <v>42157.89671296296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252"/>
        <v>0.107325</v>
      </c>
      <c r="R2692" s="8">
        <f t="shared" si="253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8">
        <v>65000</v>
      </c>
      <c r="E2693" s="8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2">
        <f t="shared" si="254"/>
        <v>42089.515706018516</v>
      </c>
      <c r="L2693" s="12">
        <f t="shared" si="255"/>
        <v>42134.515706018516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252"/>
        <v>5.3846153846153844E-4</v>
      </c>
      <c r="R2693" s="8">
        <f t="shared" si="253"/>
        <v>17.5</v>
      </c>
      <c r="S2693" t="str">
        <f t="shared" si="256"/>
        <v>food</v>
      </c>
      <c r="T2693" t="str">
        <f t="shared" si="257"/>
        <v>food trucks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8">
        <v>3500</v>
      </c>
      <c r="E2694" s="8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2">
        <f t="shared" si="254"/>
        <v>42058.125694444439</v>
      </c>
      <c r="L2694" s="12">
        <f t="shared" si="255"/>
        <v>42088.084027777775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252"/>
        <v>7.1428571428571426E-3</v>
      </c>
      <c r="R2694" s="8">
        <f t="shared" si="253"/>
        <v>25</v>
      </c>
      <c r="S2694" t="str">
        <f t="shared" si="256"/>
        <v>food</v>
      </c>
      <c r="T2694" t="str">
        <f t="shared" si="257"/>
        <v>food trucks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8">
        <v>5000</v>
      </c>
      <c r="E2695" s="8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2">
        <f t="shared" si="254"/>
        <v>41833.930162037032</v>
      </c>
      <c r="L2695" s="12">
        <f t="shared" si="255"/>
        <v>41863.930162037032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252"/>
        <v>8.0000000000000002E-3</v>
      </c>
      <c r="R2695" s="8">
        <f t="shared" si="253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8">
        <v>30000</v>
      </c>
      <c r="E2696" s="8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2">
        <f t="shared" si="254"/>
        <v>41877.932164351849</v>
      </c>
      <c r="L2696" s="12">
        <f t="shared" si="255"/>
        <v>41907.932164351849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252"/>
        <v>3.3333333333333335E-5</v>
      </c>
      <c r="R2696" s="8">
        <f t="shared" si="253"/>
        <v>1</v>
      </c>
      <c r="S2696" t="str">
        <f t="shared" si="256"/>
        <v>food</v>
      </c>
      <c r="T2696" t="str">
        <f t="shared" si="257"/>
        <v>food trucks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8">
        <v>15000</v>
      </c>
      <c r="E2697" s="8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2">
        <f t="shared" si="254"/>
        <v>42047.973587962959</v>
      </c>
      <c r="L2697" s="12">
        <f t="shared" si="255"/>
        <v>42107.931921296295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252"/>
        <v>4.7333333333333333E-3</v>
      </c>
      <c r="R2697" s="8">
        <f t="shared" si="253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8">
        <v>60000</v>
      </c>
      <c r="E2698" s="8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2">
        <f t="shared" si="254"/>
        <v>41964.636111111111</v>
      </c>
      <c r="L2698" s="12">
        <f t="shared" si="255"/>
        <v>41998.636111111111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252"/>
        <v>5.6500000000000002E-2</v>
      </c>
      <c r="R2698" s="8">
        <f t="shared" si="253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8">
        <v>23000</v>
      </c>
      <c r="E2699" s="8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2">
        <f t="shared" si="254"/>
        <v>42187.731747685182</v>
      </c>
      <c r="L2699" s="12">
        <f t="shared" si="255"/>
        <v>42218.708333333336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252"/>
        <v>0.26352173913043481</v>
      </c>
      <c r="R2699" s="8">
        <f t="shared" si="253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8">
        <v>8000</v>
      </c>
      <c r="E2700" s="8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2">
        <f t="shared" si="254"/>
        <v>41787.689907407403</v>
      </c>
      <c r="L2700" s="12">
        <f t="shared" si="255"/>
        <v>41817.689907407403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252"/>
        <v>3.2512500000000002E-3</v>
      </c>
      <c r="R2700" s="8">
        <f t="shared" si="253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8">
        <v>2</v>
      </c>
      <c r="E2701" s="8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2">
        <f t="shared" si="254"/>
        <v>41829.688229166662</v>
      </c>
      <c r="L2701" s="12">
        <f t="shared" si="255"/>
        <v>41859.688229166662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252"/>
        <v>0</v>
      </c>
      <c r="R2701" s="8" t="str">
        <f t="shared" si="253"/>
        <v>-</v>
      </c>
      <c r="S2701" t="str">
        <f t="shared" si="256"/>
        <v>food</v>
      </c>
      <c r="T2701" t="str">
        <f t="shared" si="257"/>
        <v>food trucks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8">
        <v>9999</v>
      </c>
      <c r="E2702" s="8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2">
        <f t="shared" si="254"/>
        <v>41870.666342592587</v>
      </c>
      <c r="L2702" s="12">
        <f t="shared" si="255"/>
        <v>41900.666342592587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252"/>
        <v>7.0007000700070005E-3</v>
      </c>
      <c r="R2702" s="8">
        <f t="shared" si="253"/>
        <v>17.5</v>
      </c>
      <c r="S2702" t="str">
        <f t="shared" si="256"/>
        <v>food</v>
      </c>
      <c r="T2702" t="str">
        <f t="shared" si="257"/>
        <v>food trucks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8">
        <v>3400</v>
      </c>
      <c r="E2703" s="8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2">
        <f t="shared" si="254"/>
        <v>42801.566365740735</v>
      </c>
      <c r="L2703" s="12">
        <f t="shared" si="255"/>
        <v>42832.524699074071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252"/>
        <v>0.46176470588235297</v>
      </c>
      <c r="R2703" s="8">
        <f t="shared" si="253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8">
        <v>10000</v>
      </c>
      <c r="E2704" s="8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2">
        <f t="shared" si="254"/>
        <v>42800.593483796292</v>
      </c>
      <c r="L2704" s="12">
        <f t="shared" si="255"/>
        <v>42830.551817129628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252"/>
        <v>0.34410000000000002</v>
      </c>
      <c r="R2704" s="8">
        <f t="shared" si="253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8">
        <v>40000</v>
      </c>
      <c r="E2705" s="8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2">
        <f t="shared" si="254"/>
        <v>42756.481828703698</v>
      </c>
      <c r="L2705" s="12">
        <f t="shared" si="255"/>
        <v>42816.440162037034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252"/>
        <v>1.0375000000000001</v>
      </c>
      <c r="R2705" s="8">
        <f t="shared" si="253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8">
        <v>19000</v>
      </c>
      <c r="E2706" s="8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2">
        <f t="shared" si="254"/>
        <v>42787.654097222221</v>
      </c>
      <c r="L2706" s="12">
        <f t="shared" si="255"/>
        <v>42830.61243055555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252"/>
        <v>6.0263157894736845E-2</v>
      </c>
      <c r="R2706" s="8">
        <f t="shared" si="253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8">
        <v>16500</v>
      </c>
      <c r="E2707" s="8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2">
        <f t="shared" si="254"/>
        <v>42773.70784722222</v>
      </c>
      <c r="L2707" s="12">
        <f t="shared" si="255"/>
        <v>42818.666180555556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252"/>
        <v>0.10539393939393939</v>
      </c>
      <c r="R2707" s="8">
        <f t="shared" si="253"/>
        <v>217.375</v>
      </c>
      <c r="S2707" t="str">
        <f t="shared" si="256"/>
        <v>theater</v>
      </c>
      <c r="T2707" t="str">
        <f t="shared" si="257"/>
        <v>spaces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8">
        <v>35000</v>
      </c>
      <c r="E2708" s="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2">
        <f t="shared" si="254"/>
        <v>41899.086608796293</v>
      </c>
      <c r="L2708" s="12">
        <f t="shared" si="255"/>
        <v>41928.082638888889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252"/>
        <v>1.1229714285714285</v>
      </c>
      <c r="R2708" s="8">
        <f t="shared" si="253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8">
        <v>8000</v>
      </c>
      <c r="E2709" s="8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2">
        <f t="shared" si="254"/>
        <v>41391.574571759258</v>
      </c>
      <c r="L2709" s="12">
        <f t="shared" si="255"/>
        <v>41421.082638888889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252"/>
        <v>3.50844625</v>
      </c>
      <c r="R2709" s="8">
        <f t="shared" si="253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8">
        <v>20000</v>
      </c>
      <c r="E2710" s="8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2">
        <f t="shared" si="254"/>
        <v>42512.489884259259</v>
      </c>
      <c r="L2710" s="12">
        <f t="shared" si="255"/>
        <v>42572.489884259259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252"/>
        <v>2.3321535</v>
      </c>
      <c r="R2710" s="8">
        <f t="shared" si="253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8">
        <v>50000</v>
      </c>
      <c r="E2711" s="8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2">
        <f t="shared" si="254"/>
        <v>42611.941446759258</v>
      </c>
      <c r="L2711" s="12">
        <f t="shared" si="255"/>
        <v>42646.957638888889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252"/>
        <v>1.01606</v>
      </c>
      <c r="R2711" s="8">
        <f t="shared" si="253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8">
        <v>60000</v>
      </c>
      <c r="E2712" s="8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2">
        <f t="shared" si="254"/>
        <v>41828.021157407406</v>
      </c>
      <c r="L2712" s="12">
        <f t="shared" si="255"/>
        <v>41859.875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252"/>
        <v>1.5390035000000002</v>
      </c>
      <c r="R2712" s="8">
        <f t="shared" si="253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8">
        <v>3910</v>
      </c>
      <c r="E2713" s="8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2">
        <f t="shared" si="254"/>
        <v>41780.536921296291</v>
      </c>
      <c r="L2713" s="12">
        <f t="shared" si="255"/>
        <v>41810.709027777775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252"/>
        <v>1.007161125319693</v>
      </c>
      <c r="R2713" s="8">
        <f t="shared" si="253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8">
        <v>5500</v>
      </c>
      <c r="E2714" s="8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2">
        <f t="shared" si="254"/>
        <v>41431.853703703702</v>
      </c>
      <c r="L2714" s="12">
        <f t="shared" si="255"/>
        <v>41468.541666666664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252"/>
        <v>1.3138181818181818</v>
      </c>
      <c r="R2714" s="8">
        <f t="shared" si="253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8">
        <v>150000</v>
      </c>
      <c r="E2715" s="8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2">
        <f t="shared" si="254"/>
        <v>42322.445416666662</v>
      </c>
      <c r="L2715" s="12">
        <f t="shared" si="255"/>
        <v>42362.445416666662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252"/>
        <v>1.0224133333333334</v>
      </c>
      <c r="R2715" s="8">
        <f t="shared" si="253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8">
        <v>25000</v>
      </c>
      <c r="E2716" s="8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2">
        <f t="shared" si="254"/>
        <v>42629.446712962956</v>
      </c>
      <c r="L2716" s="12">
        <f t="shared" si="255"/>
        <v>42657.749999999993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252"/>
        <v>1.1635599999999999</v>
      </c>
      <c r="R2716" s="8">
        <f t="shared" si="253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8">
        <v>12000</v>
      </c>
      <c r="E2717" s="8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2">
        <f t="shared" si="254"/>
        <v>42387.190138888887</v>
      </c>
      <c r="L2717" s="12">
        <f t="shared" si="255"/>
        <v>42421.190138888887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252"/>
        <v>2.6462241666666664</v>
      </c>
      <c r="R2717" s="8">
        <f t="shared" si="253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8">
        <v>10000</v>
      </c>
      <c r="E2718" s="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2">
        <f t="shared" si="254"/>
        <v>42255.124918981477</v>
      </c>
      <c r="L2718" s="12">
        <f t="shared" si="255"/>
        <v>42285.124918981477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252"/>
        <v>1.1998010000000001</v>
      </c>
      <c r="R2718" s="8">
        <f t="shared" si="253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8">
        <v>25000</v>
      </c>
      <c r="E2719" s="8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2">
        <f t="shared" si="254"/>
        <v>41934.706585648142</v>
      </c>
      <c r="L2719" s="12">
        <f t="shared" si="255"/>
        <v>41979.748252314814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252"/>
        <v>1.2010400000000001</v>
      </c>
      <c r="R2719" s="8">
        <f t="shared" si="253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8">
        <v>18000</v>
      </c>
      <c r="E2720" s="8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2">
        <f t="shared" si="254"/>
        <v>42465.388252314813</v>
      </c>
      <c r="L2720" s="12">
        <f t="shared" si="255"/>
        <v>42493.749999999993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252"/>
        <v>1.0358333333333334</v>
      </c>
      <c r="R2720" s="8">
        <f t="shared" si="253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8">
        <v>6000</v>
      </c>
      <c r="E2721" s="8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2">
        <f t="shared" si="254"/>
        <v>42417.822847222218</v>
      </c>
      <c r="L2721" s="12">
        <f t="shared" si="255"/>
        <v>42477.781180555554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252"/>
        <v>1.0883333333333334</v>
      </c>
      <c r="R2721" s="8">
        <f t="shared" si="253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8">
        <v>25000</v>
      </c>
      <c r="E2722" s="8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2">
        <f t="shared" si="254"/>
        <v>42655.257557870369</v>
      </c>
      <c r="L2722" s="12">
        <f t="shared" si="255"/>
        <v>42685.299224537033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252"/>
        <v>1.1812400000000001</v>
      </c>
      <c r="R2722" s="8">
        <f t="shared" si="253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8">
        <v>750</v>
      </c>
      <c r="E2723" s="8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2">
        <f t="shared" si="254"/>
        <v>41493.335625</v>
      </c>
      <c r="L2723" s="12">
        <f t="shared" si="255"/>
        <v>41523.583333333328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252"/>
        <v>14.62</v>
      </c>
      <c r="R2723" s="8">
        <f t="shared" si="253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8">
        <v>5000</v>
      </c>
      <c r="E2724" s="8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2">
        <f t="shared" si="254"/>
        <v>42704.64876157407</v>
      </c>
      <c r="L2724" s="12">
        <f t="shared" si="255"/>
        <v>42764.64876157407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252"/>
        <v>2.5253999999999999</v>
      </c>
      <c r="R2724" s="8">
        <f t="shared" si="253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8">
        <v>12000</v>
      </c>
      <c r="E2725" s="8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2">
        <f t="shared" si="254"/>
        <v>41944.630648148144</v>
      </c>
      <c r="L2725" s="12">
        <f t="shared" si="255"/>
        <v>42004.672314814808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252"/>
        <v>1.4005000000000001</v>
      </c>
      <c r="R2725" s="8">
        <f t="shared" si="253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8">
        <v>2468</v>
      </c>
      <c r="E2726" s="8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2">
        <f t="shared" si="254"/>
        <v>42199.118738425925</v>
      </c>
      <c r="L2726" s="12">
        <f t="shared" si="255"/>
        <v>42231.118738425925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252"/>
        <v>2.9687520259319289</v>
      </c>
      <c r="R2726" s="8">
        <f t="shared" si="253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8">
        <v>40000</v>
      </c>
      <c r="E2727" s="8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2">
        <f t="shared" si="254"/>
        <v>42745.53628472222</v>
      </c>
      <c r="L2727" s="12">
        <f t="shared" si="255"/>
        <v>42795.53628472222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252"/>
        <v>1.445425</v>
      </c>
      <c r="R2727" s="8">
        <f t="shared" si="253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8">
        <v>100000</v>
      </c>
      <c r="E2728" s="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2">
        <f t="shared" si="254"/>
        <v>42452.371655092589</v>
      </c>
      <c r="L2728" s="12">
        <f t="shared" si="255"/>
        <v>42482.371655092589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252"/>
        <v>1.05745</v>
      </c>
      <c r="R2728" s="8">
        <f t="shared" si="253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8">
        <v>10000</v>
      </c>
      <c r="E2729" s="8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2">
        <f t="shared" si="254"/>
        <v>42198.468321759261</v>
      </c>
      <c r="L2729" s="12">
        <f t="shared" si="255"/>
        <v>42223.468321759261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252"/>
        <v>4.9321000000000002</v>
      </c>
      <c r="R2729" s="8">
        <f t="shared" si="253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8">
        <v>15000</v>
      </c>
      <c r="E2730" s="8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2">
        <f t="shared" si="254"/>
        <v>42333.391597222224</v>
      </c>
      <c r="L2730" s="12">
        <f t="shared" si="255"/>
        <v>42368.391597222224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252"/>
        <v>2.0182666666666669</v>
      </c>
      <c r="R2730" s="8">
        <f t="shared" si="253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8">
        <v>7500</v>
      </c>
      <c r="E2731" s="8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2">
        <f t="shared" si="254"/>
        <v>42095.032372685186</v>
      </c>
      <c r="L2731" s="12">
        <f t="shared" si="255"/>
        <v>42125.032372685186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252"/>
        <v>1.0444</v>
      </c>
      <c r="R2731" s="8">
        <f t="shared" si="253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8">
        <v>27000</v>
      </c>
      <c r="E2732" s="8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2">
        <f t="shared" si="254"/>
        <v>41351.333043981482</v>
      </c>
      <c r="L2732" s="12">
        <f t="shared" si="255"/>
        <v>41386.333043981482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252"/>
        <v>1.7029262962962963</v>
      </c>
      <c r="R2732" s="8">
        <f t="shared" si="253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8">
        <v>30000</v>
      </c>
      <c r="E2733" s="8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2">
        <f t="shared" si="254"/>
        <v>41872.317384259259</v>
      </c>
      <c r="L2733" s="12">
        <f t="shared" si="255"/>
        <v>41929.958333333328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252"/>
        <v>1.0430333333333333</v>
      </c>
      <c r="R2733" s="8">
        <f t="shared" si="253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8">
        <v>12000</v>
      </c>
      <c r="E2734" s="8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2">
        <f t="shared" si="254"/>
        <v>41389.599861111106</v>
      </c>
      <c r="L2734" s="12">
        <f t="shared" si="255"/>
        <v>41421.791666666664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252"/>
        <v>1.1825000000000001</v>
      </c>
      <c r="R2734" s="8">
        <f t="shared" si="253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8">
        <v>50000</v>
      </c>
      <c r="E2735" s="8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2">
        <f t="shared" si="254"/>
        <v>42044.064513888887</v>
      </c>
      <c r="L2735" s="12">
        <f t="shared" si="255"/>
        <v>42104.022847222215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252"/>
        <v>1.07538</v>
      </c>
      <c r="R2735" s="8">
        <f t="shared" si="253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58" hidden="1" x14ac:dyDescent="0.35">
      <c r="A2736">
        <v>2734</v>
      </c>
      <c r="B2736" s="3" t="s">
        <v>2734</v>
      </c>
      <c r="C2736" s="3" t="s">
        <v>6844</v>
      </c>
      <c r="D2736" s="8">
        <v>1</v>
      </c>
      <c r="E2736" s="8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2">
        <f t="shared" si="254"/>
        <v>42626.460555555554</v>
      </c>
      <c r="L2736" s="12">
        <f t="shared" si="255"/>
        <v>42656.707638888889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252"/>
        <v>22603</v>
      </c>
      <c r="R2736" s="8">
        <f t="shared" si="253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8">
        <v>750</v>
      </c>
      <c r="E2737" s="8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2">
        <f t="shared" si="254"/>
        <v>41315.912615740737</v>
      </c>
      <c r="L2737" s="12">
        <f t="shared" si="255"/>
        <v>41346.625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252"/>
        <v>9.7813466666666677</v>
      </c>
      <c r="R2737" s="8">
        <f t="shared" si="253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8">
        <v>8000</v>
      </c>
      <c r="E2738" s="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2">
        <f t="shared" si="254"/>
        <v>41722.458020833328</v>
      </c>
      <c r="L2738" s="12">
        <f t="shared" si="255"/>
        <v>41752.458020833328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252"/>
        <v>1.2290000000000001</v>
      </c>
      <c r="R2738" s="8">
        <f t="shared" si="253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8">
        <v>30000</v>
      </c>
      <c r="E2739" s="8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2">
        <f t="shared" si="254"/>
        <v>41611.709340277775</v>
      </c>
      <c r="L2739" s="12">
        <f t="shared" si="255"/>
        <v>41654.583333333328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252"/>
        <v>2.4606080000000001</v>
      </c>
      <c r="R2739" s="8">
        <f t="shared" si="253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8">
        <v>5000</v>
      </c>
      <c r="E2740" s="8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2">
        <f t="shared" si="254"/>
        <v>42619.935231481482</v>
      </c>
      <c r="L2740" s="12">
        <f t="shared" si="255"/>
        <v>42679.935231481482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252"/>
        <v>1.4794</v>
      </c>
      <c r="R2740" s="8">
        <f t="shared" si="253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8">
        <v>1100</v>
      </c>
      <c r="E2741" s="8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2">
        <f t="shared" si="254"/>
        <v>41719.679594907408</v>
      </c>
      <c r="L2741" s="12">
        <f t="shared" si="255"/>
        <v>41764.679594907408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252"/>
        <v>3.8409090909090908</v>
      </c>
      <c r="R2741" s="8">
        <f t="shared" si="253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8">
        <v>300</v>
      </c>
      <c r="E2742" s="8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2">
        <f t="shared" si="254"/>
        <v>42044.823518518511</v>
      </c>
      <c r="L2742" s="12">
        <f t="shared" si="255"/>
        <v>42074.781851851854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252"/>
        <v>1.0333333333333334</v>
      </c>
      <c r="R2742" s="8">
        <f t="shared" si="253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8">
        <v>8000</v>
      </c>
      <c r="E2743" s="8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2">
        <f t="shared" si="254"/>
        <v>41911.449097222219</v>
      </c>
      <c r="L2743" s="12">
        <f t="shared" si="255"/>
        <v>41931.879861111105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252"/>
        <v>4.3750000000000004E-3</v>
      </c>
      <c r="R2743" s="8">
        <f t="shared" si="253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8">
        <v>2500</v>
      </c>
      <c r="E2744" s="8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2">
        <f t="shared" si="254"/>
        <v>41030.511423611111</v>
      </c>
      <c r="L2744" s="12">
        <f t="shared" si="255"/>
        <v>41044.511423611111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252"/>
        <v>0.29239999999999999</v>
      </c>
      <c r="R2744" s="8">
        <f t="shared" si="253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8">
        <v>5999</v>
      </c>
      <c r="E2745" s="8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2">
        <f t="shared" si="254"/>
        <v>42632.120451388888</v>
      </c>
      <c r="L2745" s="12">
        <f t="shared" si="255"/>
        <v>42662.120451388888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252"/>
        <v>0</v>
      </c>
      <c r="R2745" s="8" t="str">
        <f t="shared" si="253"/>
        <v>-</v>
      </c>
      <c r="S2745" t="str">
        <f t="shared" si="256"/>
        <v>publishing</v>
      </c>
      <c r="T2745" t="str">
        <f t="shared" si="257"/>
        <v>children's books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8">
        <v>16000</v>
      </c>
      <c r="E2746" s="8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2">
        <f t="shared" si="254"/>
        <v>40937.854143518518</v>
      </c>
      <c r="L2746" s="12">
        <f t="shared" si="255"/>
        <v>40967.854143518518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252"/>
        <v>5.2187499999999998E-2</v>
      </c>
      <c r="R2746" s="8">
        <f t="shared" si="253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8">
        <v>8000</v>
      </c>
      <c r="E2747" s="8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2">
        <f t="shared" si="254"/>
        <v>41044.779722222222</v>
      </c>
      <c r="L2747" s="12">
        <f t="shared" si="255"/>
        <v>41104.779722222222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252"/>
        <v>0.21887499999999999</v>
      </c>
      <c r="R2747" s="8">
        <f t="shared" si="253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8">
        <v>3000</v>
      </c>
      <c r="E2748" s="8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2">
        <f t="shared" si="254"/>
        <v>41850.57304398148</v>
      </c>
      <c r="L2748" s="12">
        <f t="shared" si="255"/>
        <v>41880.57304398148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252"/>
        <v>0.26700000000000002</v>
      </c>
      <c r="R2748" s="8">
        <f t="shared" si="253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8">
        <v>500</v>
      </c>
      <c r="E2749" s="8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2">
        <f t="shared" si="254"/>
        <v>41044.439780092587</v>
      </c>
      <c r="L2749" s="12">
        <f t="shared" si="255"/>
        <v>41075.923611111109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252"/>
        <v>0.28000000000000003</v>
      </c>
      <c r="R2749" s="8">
        <f t="shared" si="253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8">
        <v>5000</v>
      </c>
      <c r="E2750" s="8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2">
        <f t="shared" si="254"/>
        <v>42585.502337962964</v>
      </c>
      <c r="L2750" s="12">
        <f t="shared" si="255"/>
        <v>42615.502337962964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252"/>
        <v>1.06E-2</v>
      </c>
      <c r="R2750" s="8">
        <f t="shared" si="253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8">
        <v>10000</v>
      </c>
      <c r="E2751" s="8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2">
        <f t="shared" si="254"/>
        <v>42068.59070601852</v>
      </c>
      <c r="L2751" s="12">
        <f t="shared" si="255"/>
        <v>42098.549039351848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252"/>
        <v>1.0999999999999999E-2</v>
      </c>
      <c r="R2751" s="8">
        <f t="shared" si="253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8">
        <v>1999</v>
      </c>
      <c r="E2752" s="8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2">
        <f t="shared" si="254"/>
        <v>41078.691493055558</v>
      </c>
      <c r="L2752" s="12">
        <f t="shared" si="255"/>
        <v>41090.625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252"/>
        <v>0</v>
      </c>
      <c r="R2752" s="8" t="str">
        <f t="shared" si="253"/>
        <v>-</v>
      </c>
      <c r="S2752" t="str">
        <f t="shared" si="256"/>
        <v>publishing</v>
      </c>
      <c r="T2752" t="str">
        <f t="shared" si="257"/>
        <v>children's books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8">
        <v>3274</v>
      </c>
      <c r="E2753" s="8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2">
        <f t="shared" si="254"/>
        <v>41747.678726851846</v>
      </c>
      <c r="L2753" s="12">
        <f t="shared" si="255"/>
        <v>41807.678726851846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252"/>
        <v>0</v>
      </c>
      <c r="R2753" s="8" t="str">
        <f t="shared" si="253"/>
        <v>-</v>
      </c>
      <c r="S2753" t="str">
        <f t="shared" si="256"/>
        <v>publishing</v>
      </c>
      <c r="T2753" t="str">
        <f t="shared" si="257"/>
        <v>children's books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8">
        <v>4800</v>
      </c>
      <c r="E2754" s="8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2">
        <f t="shared" si="254"/>
        <v>40855.556759259256</v>
      </c>
      <c r="L2754" s="12">
        <f t="shared" si="255"/>
        <v>40895.556759259256</v>
      </c>
      <c r="M2754" t="b">
        <v>0</v>
      </c>
      <c r="N2754">
        <v>14</v>
      </c>
      <c r="O2754" t="b">
        <v>0</v>
      </c>
      <c r="P2754" t="s">
        <v>8304</v>
      </c>
      <c r="Q2754" s="6">
        <f t="shared" ref="Q2754:Q2817" si="258">E2754/D2754</f>
        <v>0.11458333333333333</v>
      </c>
      <c r="R2754" s="8">
        <f t="shared" ref="R2754:R2817" si="259">IF(E2754=0,"-",E2754/N2754)</f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8">
        <v>2000</v>
      </c>
      <c r="E2755" s="8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2">
        <f t="shared" ref="K2755:K2818" si="260">(J2755/86400)+25569+(-5/24)</f>
        <v>41117.692395833328</v>
      </c>
      <c r="L2755" s="12">
        <f t="shared" ref="L2755:L2818" si="261">(I2755/86400)+25569+(-5/24)</f>
        <v>41147.692395833328</v>
      </c>
      <c r="M2755" t="b">
        <v>0</v>
      </c>
      <c r="N2755">
        <v>8</v>
      </c>
      <c r="O2755" t="b">
        <v>0</v>
      </c>
      <c r="P2755" t="s">
        <v>8304</v>
      </c>
      <c r="Q2755" s="6">
        <f t="shared" si="258"/>
        <v>0.19</v>
      </c>
      <c r="R2755" s="8">
        <f t="shared" si="259"/>
        <v>47.5</v>
      </c>
      <c r="S2755" t="str">
        <f t="shared" ref="S2755:S2818" si="262">LEFT($P2755, SEARCH("/",$P2755,1)-1)</f>
        <v>publishing</v>
      </c>
      <c r="T2755" t="str">
        <f t="shared" ref="T2755:T2818" si="263">RIGHT($P2755,LEN($P2755) - SEARCH("/", $P2755, 1))</f>
        <v>children's books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8">
        <v>10000</v>
      </c>
      <c r="E2756" s="8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2">
        <f t="shared" si="260"/>
        <v>41863.427673611106</v>
      </c>
      <c r="L2756" s="12">
        <f t="shared" si="261"/>
        <v>41893.427673611106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258"/>
        <v>0</v>
      </c>
      <c r="R2756" s="8" t="str">
        <f t="shared" si="259"/>
        <v>-</v>
      </c>
      <c r="S2756" t="str">
        <f t="shared" si="262"/>
        <v>publishing</v>
      </c>
      <c r="T2756" t="str">
        <f t="shared" si="263"/>
        <v>children's books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8">
        <v>500</v>
      </c>
      <c r="E2757" s="8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2">
        <f t="shared" si="260"/>
        <v>42072.582488425927</v>
      </c>
      <c r="L2757" s="12">
        <f t="shared" si="261"/>
        <v>42102.582488425927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258"/>
        <v>0.52</v>
      </c>
      <c r="R2757" s="8">
        <f t="shared" si="259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8">
        <v>10000</v>
      </c>
      <c r="E2758" s="8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2">
        <f t="shared" si="260"/>
        <v>41620.692141203697</v>
      </c>
      <c r="L2758" s="12">
        <f t="shared" si="261"/>
        <v>41650.692141203697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258"/>
        <v>0.1048</v>
      </c>
      <c r="R2758" s="8">
        <f t="shared" si="259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8">
        <v>1500</v>
      </c>
      <c r="E2759" s="8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2">
        <f t="shared" si="260"/>
        <v>42573.448287037034</v>
      </c>
      <c r="L2759" s="12">
        <f t="shared" si="261"/>
        <v>42588.448287037034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258"/>
        <v>6.6666666666666671E-3</v>
      </c>
      <c r="R2759" s="8">
        <f t="shared" si="259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8">
        <v>2000</v>
      </c>
      <c r="E2760" s="8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2">
        <f t="shared" si="260"/>
        <v>42639.23359953703</v>
      </c>
      <c r="L2760" s="12">
        <f t="shared" si="261"/>
        <v>42653.23359953703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258"/>
        <v>0.11700000000000001</v>
      </c>
      <c r="R2760" s="8">
        <f t="shared" si="259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8">
        <v>1000</v>
      </c>
      <c r="E2761" s="8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2">
        <f t="shared" si="260"/>
        <v>42524.158171296294</v>
      </c>
      <c r="L2761" s="12">
        <f t="shared" si="261"/>
        <v>42567.158171296294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258"/>
        <v>0.105</v>
      </c>
      <c r="R2761" s="8">
        <f t="shared" si="259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8">
        <v>5000</v>
      </c>
      <c r="E2762" s="8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2">
        <f t="shared" si="260"/>
        <v>41415.252986111111</v>
      </c>
      <c r="L2762" s="12">
        <f t="shared" si="261"/>
        <v>41445.252986111111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258"/>
        <v>0</v>
      </c>
      <c r="R2762" s="8" t="str">
        <f t="shared" si="259"/>
        <v>-</v>
      </c>
      <c r="S2762" t="str">
        <f t="shared" si="262"/>
        <v>publishing</v>
      </c>
      <c r="T2762" t="str">
        <f t="shared" si="263"/>
        <v>children's books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8">
        <v>5000</v>
      </c>
      <c r="E2763" s="8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2">
        <f t="shared" si="260"/>
        <v>41246.85524305555</v>
      </c>
      <c r="L2763" s="12">
        <f t="shared" si="261"/>
        <v>41276.85524305555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258"/>
        <v>7.1999999999999998E-3</v>
      </c>
      <c r="R2763" s="8">
        <f t="shared" si="259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8">
        <v>3250</v>
      </c>
      <c r="E2764" s="8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2">
        <f t="shared" si="260"/>
        <v>40926.828645833331</v>
      </c>
      <c r="L2764" s="12">
        <f t="shared" si="261"/>
        <v>40986.786979166667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258"/>
        <v>7.6923076923076927E-3</v>
      </c>
      <c r="R2764" s="8">
        <f t="shared" si="259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8">
        <v>39400</v>
      </c>
      <c r="E2765" s="8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2">
        <f t="shared" si="260"/>
        <v>41373.371342592589</v>
      </c>
      <c r="L2765" s="12">
        <f t="shared" si="261"/>
        <v>41418.371342592589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258"/>
        <v>2.2842639593908631E-3</v>
      </c>
      <c r="R2765" s="8">
        <f t="shared" si="259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8">
        <v>4000</v>
      </c>
      <c r="E2766" s="8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2">
        <f t="shared" si="260"/>
        <v>41030.083692129629</v>
      </c>
      <c r="L2766" s="12">
        <f t="shared" si="261"/>
        <v>41059.583333333328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258"/>
        <v>1.125E-2</v>
      </c>
      <c r="R2766" s="8">
        <f t="shared" si="259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8">
        <v>4000</v>
      </c>
      <c r="E2767" s="8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2">
        <f t="shared" si="260"/>
        <v>41194.370694444442</v>
      </c>
      <c r="L2767" s="12">
        <f t="shared" si="261"/>
        <v>41210.370694444442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258"/>
        <v>0</v>
      </c>
      <c r="R2767" s="8" t="str">
        <f t="shared" si="259"/>
        <v>-</v>
      </c>
      <c r="S2767" t="str">
        <f t="shared" si="262"/>
        <v>publishing</v>
      </c>
      <c r="T2767" t="str">
        <f t="shared" si="263"/>
        <v>children's books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8">
        <v>5000</v>
      </c>
      <c r="E2768" s="8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2">
        <f t="shared" si="260"/>
        <v>40736.459699074076</v>
      </c>
      <c r="L2768" s="12">
        <f t="shared" si="261"/>
        <v>40766.459699074076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258"/>
        <v>0.02</v>
      </c>
      <c r="R2768" s="8">
        <f t="shared" si="259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8">
        <v>4000</v>
      </c>
      <c r="E2769" s="8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2">
        <f t="shared" si="260"/>
        <v>42172.750578703701</v>
      </c>
      <c r="L2769" s="12">
        <f t="shared" si="261"/>
        <v>42232.750578703701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258"/>
        <v>8.5000000000000006E-3</v>
      </c>
      <c r="R2769" s="8">
        <f t="shared" si="259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8">
        <v>7000</v>
      </c>
      <c r="E2770" s="8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2">
        <f t="shared" si="260"/>
        <v>40967.4065162037</v>
      </c>
      <c r="L2770" s="12">
        <f t="shared" si="261"/>
        <v>40997.364849537036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258"/>
        <v>0.14314285714285716</v>
      </c>
      <c r="R2770" s="8">
        <f t="shared" si="259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8">
        <v>800</v>
      </c>
      <c r="E2771" s="8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2">
        <f t="shared" si="260"/>
        <v>41745.617939814816</v>
      </c>
      <c r="L2771" s="12">
        <f t="shared" si="261"/>
        <v>41795.617939814816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258"/>
        <v>2.5000000000000001E-3</v>
      </c>
      <c r="R2771" s="8">
        <f t="shared" si="259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8">
        <v>20000</v>
      </c>
      <c r="E2772" s="8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2">
        <f t="shared" si="260"/>
        <v>41686.496874999997</v>
      </c>
      <c r="L2772" s="12">
        <f t="shared" si="261"/>
        <v>41716.455208333333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258"/>
        <v>0.1041125</v>
      </c>
      <c r="R2772" s="8">
        <f t="shared" si="259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8">
        <v>19980</v>
      </c>
      <c r="E2773" s="8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2">
        <f t="shared" si="260"/>
        <v>41257.323379629626</v>
      </c>
      <c r="L2773" s="12">
        <f t="shared" si="261"/>
        <v>41306.5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258"/>
        <v>0</v>
      </c>
      <c r="R2773" s="8" t="str">
        <f t="shared" si="259"/>
        <v>-</v>
      </c>
      <c r="S2773" t="str">
        <f t="shared" si="262"/>
        <v>publishing</v>
      </c>
      <c r="T2773" t="str">
        <f t="shared" si="263"/>
        <v>children's books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8">
        <v>8000</v>
      </c>
      <c r="E2774" s="8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2">
        <f t="shared" si="260"/>
        <v>41537.660810185182</v>
      </c>
      <c r="L2774" s="12">
        <f t="shared" si="261"/>
        <v>41552.660810185182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258"/>
        <v>0</v>
      </c>
      <c r="R2774" s="8" t="str">
        <f t="shared" si="259"/>
        <v>-</v>
      </c>
      <c r="S2774" t="str">
        <f t="shared" si="262"/>
        <v>publishing</v>
      </c>
      <c r="T2774" t="str">
        <f t="shared" si="263"/>
        <v>children's books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8">
        <v>530</v>
      </c>
      <c r="E2775" s="8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2">
        <f t="shared" si="260"/>
        <v>42474.656493055554</v>
      </c>
      <c r="L2775" s="12">
        <f t="shared" si="261"/>
        <v>42484.656493055554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258"/>
        <v>1.8867924528301887E-3</v>
      </c>
      <c r="R2775" s="8">
        <f t="shared" si="259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8">
        <v>4000</v>
      </c>
      <c r="E2776" s="8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2">
        <f t="shared" si="260"/>
        <v>41310.918148148143</v>
      </c>
      <c r="L2776" s="12">
        <f t="shared" si="261"/>
        <v>41340.918148148143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258"/>
        <v>0.14249999999999999</v>
      </c>
      <c r="R2776" s="8">
        <f t="shared" si="259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8">
        <v>5000</v>
      </c>
      <c r="E2777" s="8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2">
        <f t="shared" si="260"/>
        <v>40862.805023148147</v>
      </c>
      <c r="L2777" s="12">
        <f t="shared" si="261"/>
        <v>40892.805023148147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258"/>
        <v>0.03</v>
      </c>
      <c r="R2777" s="8">
        <f t="shared" si="259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8">
        <v>21000</v>
      </c>
      <c r="E2778" s="8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2">
        <f t="shared" si="260"/>
        <v>42136.088842592588</v>
      </c>
      <c r="L2778" s="12">
        <f t="shared" si="261"/>
        <v>42167.088842592588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258"/>
        <v>7.8809523809523815E-2</v>
      </c>
      <c r="R2778" s="8">
        <f t="shared" si="259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8">
        <v>3000</v>
      </c>
      <c r="E2779" s="8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2">
        <f t="shared" si="260"/>
        <v>42172.460694444446</v>
      </c>
      <c r="L2779" s="12">
        <f t="shared" si="261"/>
        <v>42202.460694444446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258"/>
        <v>3.3333333333333335E-3</v>
      </c>
      <c r="R2779" s="8">
        <f t="shared" si="259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8">
        <v>5500</v>
      </c>
      <c r="E2780" s="8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2">
        <f t="shared" si="260"/>
        <v>41846.769745370366</v>
      </c>
      <c r="L2780" s="12">
        <f t="shared" si="261"/>
        <v>41876.769745370366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258"/>
        <v>0.25545454545454543</v>
      </c>
      <c r="R2780" s="8">
        <f t="shared" si="259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8">
        <v>2500</v>
      </c>
      <c r="E2781" s="8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2">
        <f t="shared" si="260"/>
        <v>42300.377557870372</v>
      </c>
      <c r="L2781" s="12">
        <f t="shared" si="261"/>
        <v>42330.419224537036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258"/>
        <v>2.12E-2</v>
      </c>
      <c r="R2781" s="8">
        <f t="shared" si="259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8">
        <v>100000</v>
      </c>
      <c r="E2782" s="8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2">
        <f t="shared" si="260"/>
        <v>42774.239444444444</v>
      </c>
      <c r="L2782" s="12">
        <f t="shared" si="261"/>
        <v>42804.239444444444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258"/>
        <v>0</v>
      </c>
      <c r="R2782" s="8" t="str">
        <f t="shared" si="259"/>
        <v>-</v>
      </c>
      <c r="S2782" t="str">
        <f t="shared" si="262"/>
        <v>publishing</v>
      </c>
      <c r="T2782" t="str">
        <f t="shared" si="263"/>
        <v>children's books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 s="8">
        <v>1250</v>
      </c>
      <c r="E2783" s="8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2">
        <f t="shared" si="260"/>
        <v>42018.733263888884</v>
      </c>
      <c r="L2783" s="12">
        <f t="shared" si="261"/>
        <v>42047.083333333336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258"/>
        <v>1.0528</v>
      </c>
      <c r="R2783" s="8">
        <f t="shared" si="259"/>
        <v>47</v>
      </c>
      <c r="S2783" t="str">
        <f t="shared" si="262"/>
        <v>theater</v>
      </c>
      <c r="T2783" t="str">
        <f t="shared" si="263"/>
        <v>plays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8">
        <v>1000</v>
      </c>
      <c r="E2784" s="8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2">
        <f t="shared" si="260"/>
        <v>42026.716643518514</v>
      </c>
      <c r="L2784" s="12">
        <f t="shared" si="261"/>
        <v>42051.999305555553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258"/>
        <v>1.2</v>
      </c>
      <c r="R2784" s="8">
        <f t="shared" si="259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8">
        <v>1000</v>
      </c>
      <c r="E2785" s="8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2">
        <f t="shared" si="260"/>
        <v>42103.326921296299</v>
      </c>
      <c r="L2785" s="12">
        <f t="shared" si="261"/>
        <v>42117.326921296299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258"/>
        <v>1.145</v>
      </c>
      <c r="R2785" s="8">
        <f t="shared" si="259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8">
        <v>6000</v>
      </c>
      <c r="E2786" s="8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2">
        <f t="shared" si="260"/>
        <v>41920.579201388886</v>
      </c>
      <c r="L2786" s="12">
        <f t="shared" si="261"/>
        <v>41941.579201388886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258"/>
        <v>1.19</v>
      </c>
      <c r="R2786" s="8">
        <f t="shared" si="259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8">
        <v>5000</v>
      </c>
      <c r="E2787" s="8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2">
        <f t="shared" si="260"/>
        <v>42557.981099537035</v>
      </c>
      <c r="L2787" s="12">
        <f t="shared" si="261"/>
        <v>42587.666666666664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258"/>
        <v>1.0468</v>
      </c>
      <c r="R2787" s="8">
        <f t="shared" si="259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8">
        <v>2500</v>
      </c>
      <c r="E2788" s="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2">
        <f t="shared" si="260"/>
        <v>41815.360879629625</v>
      </c>
      <c r="L2788" s="12">
        <f t="shared" si="261"/>
        <v>41829.360879629625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258"/>
        <v>1.1783999999999999</v>
      </c>
      <c r="R2788" s="8">
        <f t="shared" si="259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8">
        <v>1000</v>
      </c>
      <c r="E2789" s="8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2">
        <f t="shared" si="260"/>
        <v>41807.990185185183</v>
      </c>
      <c r="L2789" s="12">
        <f t="shared" si="261"/>
        <v>41837.990185185183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258"/>
        <v>1.1970000000000001</v>
      </c>
      <c r="R2789" s="8">
        <f t="shared" si="259"/>
        <v>31.5</v>
      </c>
      <c r="S2789" t="str">
        <f t="shared" si="262"/>
        <v>theater</v>
      </c>
      <c r="T2789" t="str">
        <f t="shared" si="263"/>
        <v>plays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8">
        <v>2000</v>
      </c>
      <c r="E2790" s="8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2">
        <f t="shared" si="260"/>
        <v>42550.49355324074</v>
      </c>
      <c r="L2790" s="12">
        <f t="shared" si="261"/>
        <v>42580.49355324074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258"/>
        <v>1.0249999999999999</v>
      </c>
      <c r="R2790" s="8">
        <f t="shared" si="259"/>
        <v>102.5</v>
      </c>
      <c r="S2790" t="str">
        <f t="shared" si="262"/>
        <v>theater</v>
      </c>
      <c r="T2790" t="str">
        <f t="shared" si="263"/>
        <v>plays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8">
        <v>3000</v>
      </c>
      <c r="E2791" s="8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2">
        <f t="shared" si="260"/>
        <v>42055.804791666662</v>
      </c>
      <c r="L2791" s="12">
        <f t="shared" si="261"/>
        <v>42074.958333333336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258"/>
        <v>1.0116666666666667</v>
      </c>
      <c r="R2791" s="8">
        <f t="shared" si="259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8">
        <v>3000</v>
      </c>
      <c r="E2792" s="8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2">
        <f t="shared" si="260"/>
        <v>42016.730358796289</v>
      </c>
      <c r="L2792" s="12">
        <f t="shared" si="261"/>
        <v>42046.730358796289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258"/>
        <v>1.0533333333333332</v>
      </c>
      <c r="R2792" s="8">
        <f t="shared" si="259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 s="8">
        <v>2000</v>
      </c>
      <c r="E2793" s="8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2">
        <f t="shared" si="260"/>
        <v>42591.691655092589</v>
      </c>
      <c r="L2793" s="12">
        <f t="shared" si="261"/>
        <v>42621.958333333336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258"/>
        <v>1.0249999999999999</v>
      </c>
      <c r="R2793" s="8">
        <f t="shared" si="259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8">
        <v>2000</v>
      </c>
      <c r="E2794" s="8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2">
        <f t="shared" si="260"/>
        <v>42183.022673611107</v>
      </c>
      <c r="L2794" s="12">
        <f t="shared" si="261"/>
        <v>42228.022673611107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258"/>
        <v>1.0760000000000001</v>
      </c>
      <c r="R2794" s="8">
        <f t="shared" si="259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8">
        <v>10000</v>
      </c>
      <c r="E2795" s="8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2">
        <f t="shared" si="260"/>
        <v>42176.210706018515</v>
      </c>
      <c r="L2795" s="12">
        <f t="shared" si="261"/>
        <v>42206.210706018515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258"/>
        <v>1.105675</v>
      </c>
      <c r="R2795" s="8">
        <f t="shared" si="259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8">
        <v>50</v>
      </c>
      <c r="E2796" s="8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2">
        <f t="shared" si="260"/>
        <v>42416.48332175926</v>
      </c>
      <c r="L2796" s="12">
        <f t="shared" si="261"/>
        <v>42432.583333333336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258"/>
        <v>1.5</v>
      </c>
      <c r="R2796" s="8">
        <f t="shared" si="259"/>
        <v>25</v>
      </c>
      <c r="S2796" t="str">
        <f t="shared" si="262"/>
        <v>theater</v>
      </c>
      <c r="T2796" t="str">
        <f t="shared" si="263"/>
        <v>plays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8">
        <v>700</v>
      </c>
      <c r="E2797" s="8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2">
        <f t="shared" si="260"/>
        <v>41780.317604166667</v>
      </c>
      <c r="L2797" s="12">
        <f t="shared" si="261"/>
        <v>41796.75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258"/>
        <v>1.0428571428571429</v>
      </c>
      <c r="R2797" s="8">
        <f t="shared" si="259"/>
        <v>36.5</v>
      </c>
      <c r="S2797" t="str">
        <f t="shared" si="262"/>
        <v>theater</v>
      </c>
      <c r="T2797" t="str">
        <f t="shared" si="263"/>
        <v>plays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8">
        <v>800</v>
      </c>
      <c r="E2798" s="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2">
        <f t="shared" si="260"/>
        <v>41795.319768518515</v>
      </c>
      <c r="L2798" s="12">
        <f t="shared" si="261"/>
        <v>41825.319768518515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258"/>
        <v>1.155</v>
      </c>
      <c r="R2798" s="8">
        <f t="shared" si="259"/>
        <v>44</v>
      </c>
      <c r="S2798" t="str">
        <f t="shared" si="262"/>
        <v>theater</v>
      </c>
      <c r="T2798" t="str">
        <f t="shared" si="263"/>
        <v>plays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8">
        <v>8000</v>
      </c>
      <c r="E2799" s="8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2">
        <f t="shared" si="260"/>
        <v>41798.731944444444</v>
      </c>
      <c r="L2799" s="12">
        <f t="shared" si="261"/>
        <v>41828.731944444444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258"/>
        <v>1.02645125</v>
      </c>
      <c r="R2799" s="8">
        <f t="shared" si="259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 s="8">
        <v>5000</v>
      </c>
      <c r="E2800" s="8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2">
        <f t="shared" si="260"/>
        <v>42201.466678240737</v>
      </c>
      <c r="L2800" s="12">
        <f t="shared" si="261"/>
        <v>42216.458333333336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258"/>
        <v>1.014</v>
      </c>
      <c r="R2800" s="8">
        <f t="shared" si="259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8">
        <v>5000</v>
      </c>
      <c r="E2801" s="8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2">
        <f t="shared" si="260"/>
        <v>42507.05636574074</v>
      </c>
      <c r="L2801" s="12">
        <f t="shared" si="261"/>
        <v>42538.458333333336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258"/>
        <v>1.1663479999999999</v>
      </c>
      <c r="R2801" s="8">
        <f t="shared" si="259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8">
        <v>1000</v>
      </c>
      <c r="E2802" s="8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2">
        <f t="shared" si="260"/>
        <v>41948.344513888886</v>
      </c>
      <c r="L2802" s="12">
        <f t="shared" si="261"/>
        <v>42008.344513888886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258"/>
        <v>1.33</v>
      </c>
      <c r="R2802" s="8">
        <f t="shared" si="259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8">
        <v>500</v>
      </c>
      <c r="E2803" s="8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2">
        <f t="shared" si="260"/>
        <v>41900.034826388888</v>
      </c>
      <c r="L2803" s="12">
        <f t="shared" si="261"/>
        <v>41922.25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258"/>
        <v>1.3320000000000001</v>
      </c>
      <c r="R2803" s="8">
        <f t="shared" si="259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58" hidden="1" x14ac:dyDescent="0.35">
      <c r="A2804">
        <v>2802</v>
      </c>
      <c r="B2804" s="3" t="s">
        <v>2802</v>
      </c>
      <c r="C2804" s="3" t="s">
        <v>6912</v>
      </c>
      <c r="D2804" s="8">
        <v>3000</v>
      </c>
      <c r="E2804" s="8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2">
        <f t="shared" si="260"/>
        <v>42192.438738425924</v>
      </c>
      <c r="L2804" s="12">
        <f t="shared" si="261"/>
        <v>42222.438738425924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258"/>
        <v>1.0183333333333333</v>
      </c>
      <c r="R2804" s="8">
        <f t="shared" si="259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8">
        <v>10000</v>
      </c>
      <c r="E2805" s="8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2">
        <f t="shared" si="260"/>
        <v>42157.857361111113</v>
      </c>
      <c r="L2805" s="12">
        <f t="shared" si="261"/>
        <v>42200.791666666664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258"/>
        <v>1.2795000000000001</v>
      </c>
      <c r="R2805" s="8">
        <f t="shared" si="259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8">
        <v>1000</v>
      </c>
      <c r="E2806" s="8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2">
        <f t="shared" si="260"/>
        <v>41881.245254629626</v>
      </c>
      <c r="L2806" s="12">
        <f t="shared" si="261"/>
        <v>41911.245254629626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258"/>
        <v>1.1499999999999999</v>
      </c>
      <c r="R2806" s="8">
        <f t="shared" si="259"/>
        <v>50</v>
      </c>
      <c r="S2806" t="str">
        <f t="shared" si="262"/>
        <v>theater</v>
      </c>
      <c r="T2806" t="str">
        <f t="shared" si="263"/>
        <v>plays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8">
        <v>400</v>
      </c>
      <c r="E2807" s="8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2">
        <f t="shared" si="260"/>
        <v>42213.2971412037</v>
      </c>
      <c r="L2807" s="12">
        <f t="shared" si="261"/>
        <v>42238.2971412037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258"/>
        <v>1.1000000000000001</v>
      </c>
      <c r="R2807" s="8">
        <f t="shared" si="259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8">
        <v>3000</v>
      </c>
      <c r="E2808" s="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2">
        <f t="shared" si="260"/>
        <v>42185.058912037035</v>
      </c>
      <c r="L2808" s="12">
        <f t="shared" si="261"/>
        <v>42221.249999999993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258"/>
        <v>1.121</v>
      </c>
      <c r="R2808" s="8">
        <f t="shared" si="259"/>
        <v>44.25</v>
      </c>
      <c r="S2808" t="str">
        <f t="shared" si="262"/>
        <v>theater</v>
      </c>
      <c r="T2808" t="str">
        <f t="shared" si="263"/>
        <v>plays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8">
        <v>5000</v>
      </c>
      <c r="E2809" s="8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2">
        <f t="shared" si="260"/>
        <v>42154.664791666662</v>
      </c>
      <c r="L2809" s="12">
        <f t="shared" si="261"/>
        <v>42184.664791666662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258"/>
        <v>1.26</v>
      </c>
      <c r="R2809" s="8">
        <f t="shared" si="259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 s="8">
        <v>4500</v>
      </c>
      <c r="E2810" s="8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2">
        <f t="shared" si="260"/>
        <v>42208.638136574074</v>
      </c>
      <c r="L2810" s="12">
        <f t="shared" si="261"/>
        <v>42238.638136574074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258"/>
        <v>1.0024444444444445</v>
      </c>
      <c r="R2810" s="8">
        <f t="shared" si="259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8">
        <v>2500</v>
      </c>
      <c r="E2811" s="8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2">
        <f t="shared" si="260"/>
        <v>42451.288483796299</v>
      </c>
      <c r="L2811" s="12">
        <f t="shared" si="261"/>
        <v>42459.402083333327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258"/>
        <v>1.024</v>
      </c>
      <c r="R2811" s="8">
        <f t="shared" si="259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8">
        <v>2500</v>
      </c>
      <c r="E2812" s="8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2">
        <f t="shared" si="260"/>
        <v>41758.931296296294</v>
      </c>
      <c r="L2812" s="12">
        <f t="shared" si="261"/>
        <v>41790.957638888889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258"/>
        <v>1.0820000000000001</v>
      </c>
      <c r="R2812" s="8">
        <f t="shared" si="259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8">
        <v>10000</v>
      </c>
      <c r="E2813" s="8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2">
        <f t="shared" si="260"/>
        <v>42028.288229166668</v>
      </c>
      <c r="L2813" s="12">
        <f t="shared" si="261"/>
        <v>42058.288229166668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258"/>
        <v>1.0026999999999999</v>
      </c>
      <c r="R2813" s="8">
        <f t="shared" si="259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8">
        <v>5000</v>
      </c>
      <c r="E2814" s="8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2">
        <f t="shared" si="260"/>
        <v>42054.535856481474</v>
      </c>
      <c r="L2814" s="12">
        <f t="shared" si="261"/>
        <v>42099.958333333336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258"/>
        <v>1.133</v>
      </c>
      <c r="R2814" s="8">
        <f t="shared" si="259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8">
        <v>2800</v>
      </c>
      <c r="E2815" s="8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2">
        <f t="shared" si="260"/>
        <v>42693.534270833326</v>
      </c>
      <c r="L2815" s="12">
        <f t="shared" si="261"/>
        <v>42718.534270833326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258"/>
        <v>1.2757571428571428</v>
      </c>
      <c r="R2815" s="8">
        <f t="shared" si="259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8">
        <v>1500</v>
      </c>
      <c r="E2816" s="8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2">
        <f t="shared" si="260"/>
        <v>42103.191145833327</v>
      </c>
      <c r="L2816" s="12">
        <f t="shared" si="261"/>
        <v>42133.191145833327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258"/>
        <v>1.0773333333333333</v>
      </c>
      <c r="R2816" s="8">
        <f t="shared" si="259"/>
        <v>25.25</v>
      </c>
      <c r="S2816" t="str">
        <f t="shared" si="262"/>
        <v>theater</v>
      </c>
      <c r="T2816" t="str">
        <f t="shared" si="263"/>
        <v>plays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8">
        <v>250</v>
      </c>
      <c r="E2817" s="8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2">
        <f t="shared" si="260"/>
        <v>42559.568391203698</v>
      </c>
      <c r="L2817" s="12">
        <f t="shared" si="261"/>
        <v>42589.568391203698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258"/>
        <v>2.42</v>
      </c>
      <c r="R2817" s="8">
        <f t="shared" si="259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8">
        <v>3000</v>
      </c>
      <c r="E2818" s="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2">
        <f t="shared" si="260"/>
        <v>42188.259166666663</v>
      </c>
      <c r="L2818" s="12">
        <f t="shared" si="261"/>
        <v>42218.458333333336</v>
      </c>
      <c r="M2818" t="b">
        <v>0</v>
      </c>
      <c r="N2818">
        <v>169</v>
      </c>
      <c r="O2818" t="b">
        <v>1</v>
      </c>
      <c r="P2818" t="s">
        <v>8271</v>
      </c>
      <c r="Q2818" s="6">
        <f t="shared" ref="Q2818:Q2881" si="264">E2818/D2818</f>
        <v>1.4156666666666666</v>
      </c>
      <c r="R2818" s="8">
        <f t="shared" ref="R2818:R2881" si="265">IF(E2818=0,"-",E2818/N2818)</f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8">
        <v>600</v>
      </c>
      <c r="E2819" s="8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2">
        <f t="shared" ref="K2819:K2882" si="266">(J2819/86400)+25569+(-5/24)</f>
        <v>42023.42664351852</v>
      </c>
      <c r="L2819" s="12">
        <f t="shared" ref="L2819:L2882" si="267">(I2819/86400)+25569+(-5/24)</f>
        <v>42063.42664351852</v>
      </c>
      <c r="M2819" t="b">
        <v>0</v>
      </c>
      <c r="N2819">
        <v>33</v>
      </c>
      <c r="O2819" t="b">
        <v>1</v>
      </c>
      <c r="P2819" t="s">
        <v>8271</v>
      </c>
      <c r="Q2819" s="6">
        <f t="shared" si="264"/>
        <v>1.3</v>
      </c>
      <c r="R2819" s="8">
        <f t="shared" si="265"/>
        <v>23.636363636363637</v>
      </c>
      <c r="S2819" t="str">
        <f t="shared" ref="S2819:S2882" si="268">LEFT($P2819, SEARCH("/",$P2819,1)-1)</f>
        <v>theater</v>
      </c>
      <c r="T2819" t="str">
        <f t="shared" ref="T2819:T2882" si="269">RIGHT($P2819,LEN($P2819) - SEARCH("/", $P2819, 1))</f>
        <v>plays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8">
        <v>10000</v>
      </c>
      <c r="E2820" s="8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2">
        <f t="shared" si="266"/>
        <v>42250.389884259253</v>
      </c>
      <c r="L2820" s="12">
        <f t="shared" si="267"/>
        <v>42270.389884259253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264"/>
        <v>1.0603</v>
      </c>
      <c r="R2820" s="8">
        <f t="shared" si="265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8">
        <v>5000</v>
      </c>
      <c r="E2821" s="8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2">
        <f t="shared" si="266"/>
        <v>42139.317233796297</v>
      </c>
      <c r="L2821" s="12">
        <f t="shared" si="267"/>
        <v>42169.317233796297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264"/>
        <v>1.048</v>
      </c>
      <c r="R2821" s="8">
        <f t="shared" si="265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8">
        <v>200</v>
      </c>
      <c r="E2822" s="8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2">
        <f t="shared" si="266"/>
        <v>42401.402650462966</v>
      </c>
      <c r="L2822" s="12">
        <f t="shared" si="267"/>
        <v>42425.791666666664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264"/>
        <v>1.36</v>
      </c>
      <c r="R2822" s="8">
        <f t="shared" si="265"/>
        <v>13.6</v>
      </c>
      <c r="S2822" t="str">
        <f t="shared" si="268"/>
        <v>theater</v>
      </c>
      <c r="T2822" t="str">
        <f t="shared" si="269"/>
        <v>plays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 s="8">
        <v>1000</v>
      </c>
      <c r="E2823" s="8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2">
        <f t="shared" si="266"/>
        <v>41875.714525462965</v>
      </c>
      <c r="L2823" s="12">
        <f t="shared" si="267"/>
        <v>41905.714525462965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264"/>
        <v>1</v>
      </c>
      <c r="R2823" s="8">
        <f t="shared" si="265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8">
        <v>6000</v>
      </c>
      <c r="E2824" s="8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2">
        <f t="shared" si="266"/>
        <v>42060.475601851846</v>
      </c>
      <c r="L2824" s="12">
        <f t="shared" si="267"/>
        <v>42090.433935185181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264"/>
        <v>1</v>
      </c>
      <c r="R2824" s="8">
        <f t="shared" si="265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 s="8">
        <v>100</v>
      </c>
      <c r="E2825" s="8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2">
        <f t="shared" si="266"/>
        <v>42066.803310185183</v>
      </c>
      <c r="L2825" s="12">
        <f t="shared" si="267"/>
        <v>42094.749305555553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264"/>
        <v>1.24</v>
      </c>
      <c r="R2825" s="8">
        <f t="shared" si="265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8">
        <v>650</v>
      </c>
      <c r="E2826" s="8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2">
        <f t="shared" si="266"/>
        <v>42136.0624537037</v>
      </c>
      <c r="L2826" s="12">
        <f t="shared" si="267"/>
        <v>42167.863194444442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264"/>
        <v>1.1692307692307693</v>
      </c>
      <c r="R2826" s="8">
        <f t="shared" si="265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8">
        <v>3000</v>
      </c>
      <c r="E2827" s="8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2">
        <f t="shared" si="266"/>
        <v>42312.584328703706</v>
      </c>
      <c r="L2827" s="12">
        <f t="shared" si="267"/>
        <v>42342.584328703706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264"/>
        <v>1.0333333333333334</v>
      </c>
      <c r="R2827" s="8">
        <f t="shared" si="265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8">
        <v>2000</v>
      </c>
      <c r="E2828" s="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2">
        <f t="shared" si="266"/>
        <v>42170.826527777775</v>
      </c>
      <c r="L2828" s="12">
        <f t="shared" si="267"/>
        <v>42195.083333333336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264"/>
        <v>1.0774999999999999</v>
      </c>
      <c r="R2828" s="8">
        <f t="shared" si="265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 s="8">
        <v>2000</v>
      </c>
      <c r="E2829" s="8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2">
        <f t="shared" si="266"/>
        <v>42494.475300925922</v>
      </c>
      <c r="L2829" s="12">
        <f t="shared" si="267"/>
        <v>42524.479166666664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264"/>
        <v>1.2024999999999999</v>
      </c>
      <c r="R2829" s="8">
        <f t="shared" si="265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8">
        <v>9500</v>
      </c>
      <c r="E2830" s="8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2">
        <f t="shared" si="266"/>
        <v>42254.056354166663</v>
      </c>
      <c r="L2830" s="12">
        <f t="shared" si="267"/>
        <v>42279.749999999993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264"/>
        <v>1.0037894736842106</v>
      </c>
      <c r="R2830" s="8">
        <f t="shared" si="265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8">
        <v>2500</v>
      </c>
      <c r="E2831" s="8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2">
        <f t="shared" si="266"/>
        <v>42495.225902777776</v>
      </c>
      <c r="L2831" s="12">
        <f t="shared" si="267"/>
        <v>42523.225902777776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264"/>
        <v>1.0651999999999999</v>
      </c>
      <c r="R2831" s="8">
        <f t="shared" si="265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8">
        <v>3000</v>
      </c>
      <c r="E2832" s="8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2">
        <f t="shared" si="266"/>
        <v>41758.631342592591</v>
      </c>
      <c r="L2832" s="12">
        <f t="shared" si="267"/>
        <v>41770.957638888889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264"/>
        <v>1</v>
      </c>
      <c r="R2832" s="8">
        <f t="shared" si="265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8">
        <v>3000</v>
      </c>
      <c r="E2833" s="8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2">
        <f t="shared" si="266"/>
        <v>42171.616550925923</v>
      </c>
      <c r="L2833" s="12">
        <f t="shared" si="267"/>
        <v>42201.616550925923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264"/>
        <v>1.1066666666666667</v>
      </c>
      <c r="R2833" s="8">
        <f t="shared" si="265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8">
        <v>2500</v>
      </c>
      <c r="E2834" s="8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2">
        <f t="shared" si="266"/>
        <v>41938.501087962963</v>
      </c>
      <c r="L2834" s="12">
        <f t="shared" si="267"/>
        <v>41966.708333333336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264"/>
        <v>1.1471959999999999</v>
      </c>
      <c r="R2834" s="8">
        <f t="shared" si="265"/>
        <v>30.189368421052631</v>
      </c>
      <c r="S2834" t="str">
        <f t="shared" si="268"/>
        <v>theater</v>
      </c>
      <c r="T2834" t="str">
        <f t="shared" si="269"/>
        <v>plays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8">
        <v>2700</v>
      </c>
      <c r="E2835" s="8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2">
        <f t="shared" si="266"/>
        <v>42267.919363425921</v>
      </c>
      <c r="L2835" s="12">
        <f t="shared" si="267"/>
        <v>42287.874999999993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264"/>
        <v>1.0825925925925926</v>
      </c>
      <c r="R2835" s="8">
        <f t="shared" si="265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8">
        <v>800</v>
      </c>
      <c r="E2836" s="8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2">
        <f t="shared" si="266"/>
        <v>42019.751504629625</v>
      </c>
      <c r="L2836" s="12">
        <f t="shared" si="267"/>
        <v>42034.751504629625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264"/>
        <v>1.7</v>
      </c>
      <c r="R2836" s="8">
        <f t="shared" si="265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8">
        <v>1000</v>
      </c>
      <c r="E2837" s="8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2">
        <f t="shared" si="266"/>
        <v>42313.495567129627</v>
      </c>
      <c r="L2837" s="12">
        <f t="shared" si="267"/>
        <v>42342.791666666664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264"/>
        <v>1.8709899999999999</v>
      </c>
      <c r="R2837" s="8">
        <f t="shared" si="265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 s="8">
        <v>450</v>
      </c>
      <c r="E2838" s="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2">
        <f t="shared" si="266"/>
        <v>42746.053449074076</v>
      </c>
      <c r="L2838" s="12">
        <f t="shared" si="267"/>
        <v>42783.999305555553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264"/>
        <v>1.0777777777777777</v>
      </c>
      <c r="R2838" s="8">
        <f t="shared" si="265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8">
        <v>850</v>
      </c>
      <c r="E2839" s="8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2">
        <f t="shared" si="266"/>
        <v>42307.700046296297</v>
      </c>
      <c r="L2839" s="12">
        <f t="shared" si="267"/>
        <v>42347.741712962961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264"/>
        <v>1</v>
      </c>
      <c r="R2839" s="8">
        <f t="shared" si="265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8">
        <v>2000</v>
      </c>
      <c r="E2840" s="8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2">
        <f t="shared" si="266"/>
        <v>41842.399259259255</v>
      </c>
      <c r="L2840" s="12">
        <f t="shared" si="267"/>
        <v>41864.708333333328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264"/>
        <v>1.2024999999999999</v>
      </c>
      <c r="R2840" s="8">
        <f t="shared" si="265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8">
        <v>3500</v>
      </c>
      <c r="E2841" s="8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2">
        <f t="shared" si="266"/>
        <v>41853.031874999993</v>
      </c>
      <c r="L2841" s="12">
        <f t="shared" si="267"/>
        <v>41875.999305555553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264"/>
        <v>1.1142857142857143</v>
      </c>
      <c r="R2841" s="8">
        <f t="shared" si="265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8">
        <v>2500</v>
      </c>
      <c r="E2842" s="8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2">
        <f t="shared" si="266"/>
        <v>42059.827303240738</v>
      </c>
      <c r="L2842" s="12">
        <f t="shared" si="267"/>
        <v>42081.499999999993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264"/>
        <v>1.04</v>
      </c>
      <c r="R2842" s="8">
        <f t="shared" si="265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 s="8">
        <v>1000</v>
      </c>
      <c r="E2843" s="8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2">
        <f t="shared" si="266"/>
        <v>42291.531215277777</v>
      </c>
      <c r="L2843" s="12">
        <f t="shared" si="267"/>
        <v>42351.572881944441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264"/>
        <v>0.01</v>
      </c>
      <c r="R2843" s="8">
        <f t="shared" si="265"/>
        <v>10</v>
      </c>
      <c r="S2843" t="str">
        <f t="shared" si="268"/>
        <v>theater</v>
      </c>
      <c r="T2843" t="str">
        <f t="shared" si="269"/>
        <v>plays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8">
        <v>1500</v>
      </c>
      <c r="E2844" s="8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2">
        <f t="shared" si="266"/>
        <v>41784.744155092594</v>
      </c>
      <c r="L2844" s="12">
        <f t="shared" si="267"/>
        <v>41811.25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264"/>
        <v>0</v>
      </c>
      <c r="R2844" s="8" t="str">
        <f t="shared" si="265"/>
        <v>-</v>
      </c>
      <c r="S2844" t="str">
        <f t="shared" si="268"/>
        <v>theater</v>
      </c>
      <c r="T2844" t="str">
        <f t="shared" si="269"/>
        <v>plays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 s="8">
        <v>1200</v>
      </c>
      <c r="E2845" s="8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2">
        <f t="shared" si="266"/>
        <v>42492.529513888883</v>
      </c>
      <c r="L2845" s="12">
        <f t="shared" si="267"/>
        <v>42533.958333333336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264"/>
        <v>0</v>
      </c>
      <c r="R2845" s="8" t="str">
        <f t="shared" si="265"/>
        <v>-</v>
      </c>
      <c r="S2845" t="str">
        <f t="shared" si="268"/>
        <v>theater</v>
      </c>
      <c r="T2845" t="str">
        <f t="shared" si="269"/>
        <v>plays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8">
        <v>550</v>
      </c>
      <c r="E2846" s="8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2">
        <f t="shared" si="266"/>
        <v>42709.337731481479</v>
      </c>
      <c r="L2846" s="12">
        <f t="shared" si="267"/>
        <v>42739.337731481479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264"/>
        <v>5.4545454545454543E-2</v>
      </c>
      <c r="R2846" s="8">
        <f t="shared" si="265"/>
        <v>30</v>
      </c>
      <c r="S2846" t="str">
        <f t="shared" si="268"/>
        <v>theater</v>
      </c>
      <c r="T2846" t="str">
        <f t="shared" si="269"/>
        <v>plays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 s="8">
        <v>7500</v>
      </c>
      <c r="E2847" s="8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2">
        <f t="shared" si="266"/>
        <v>42102.808252314811</v>
      </c>
      <c r="L2847" s="12">
        <f t="shared" si="267"/>
        <v>42162.808252314811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264"/>
        <v>0.31546666666666667</v>
      </c>
      <c r="R2847" s="8">
        <f t="shared" si="265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 s="8">
        <v>8000</v>
      </c>
      <c r="E2848" s="8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2">
        <f t="shared" si="266"/>
        <v>42108.483726851853</v>
      </c>
      <c r="L2848" s="12">
        <f t="shared" si="267"/>
        <v>42153.483726851853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264"/>
        <v>0</v>
      </c>
      <c r="R2848" s="8" t="str">
        <f t="shared" si="265"/>
        <v>-</v>
      </c>
      <c r="S2848" t="str">
        <f t="shared" si="268"/>
        <v>theater</v>
      </c>
      <c r="T2848" t="str">
        <f t="shared" si="269"/>
        <v>plays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8">
        <v>2000</v>
      </c>
      <c r="E2849" s="8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2">
        <f t="shared" si="266"/>
        <v>42453.597974537035</v>
      </c>
      <c r="L2849" s="12">
        <f t="shared" si="267"/>
        <v>42513.597974537035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264"/>
        <v>0</v>
      </c>
      <c r="R2849" s="8" t="str">
        <f t="shared" si="265"/>
        <v>-</v>
      </c>
      <c r="S2849" t="str">
        <f t="shared" si="268"/>
        <v>theater</v>
      </c>
      <c r="T2849" t="str">
        <f t="shared" si="269"/>
        <v>plays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 s="8">
        <v>35000</v>
      </c>
      <c r="E2850" s="8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2">
        <f t="shared" si="266"/>
        <v>42123.440497685187</v>
      </c>
      <c r="L2850" s="12">
        <f t="shared" si="267"/>
        <v>42153.440497685187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264"/>
        <v>2E-3</v>
      </c>
      <c r="R2850" s="8">
        <f t="shared" si="265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8">
        <v>500</v>
      </c>
      <c r="E2851" s="8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2">
        <f t="shared" si="266"/>
        <v>42453.219907407409</v>
      </c>
      <c r="L2851" s="12">
        <f t="shared" si="267"/>
        <v>42483.219907407409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264"/>
        <v>0.01</v>
      </c>
      <c r="R2851" s="8">
        <f t="shared" si="265"/>
        <v>5</v>
      </c>
      <c r="S2851" t="str">
        <f t="shared" si="268"/>
        <v>theater</v>
      </c>
      <c r="T2851" t="str">
        <f t="shared" si="269"/>
        <v>plays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 s="8">
        <v>8000</v>
      </c>
      <c r="E2852" s="8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2">
        <f t="shared" si="266"/>
        <v>41857.798738425925</v>
      </c>
      <c r="L2852" s="12">
        <f t="shared" si="267"/>
        <v>41887.798738425925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264"/>
        <v>3.8875E-2</v>
      </c>
      <c r="R2852" s="8">
        <f t="shared" si="265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8">
        <v>4500</v>
      </c>
      <c r="E2853" s="8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2">
        <f t="shared" si="266"/>
        <v>42389.794317129628</v>
      </c>
      <c r="L2853" s="12">
        <f t="shared" si="267"/>
        <v>42398.761805555558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264"/>
        <v>0</v>
      </c>
      <c r="R2853" s="8" t="str">
        <f t="shared" si="265"/>
        <v>-</v>
      </c>
      <c r="S2853" t="str">
        <f t="shared" si="268"/>
        <v>theater</v>
      </c>
      <c r="T2853" t="str">
        <f t="shared" si="269"/>
        <v>plays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8">
        <v>5000</v>
      </c>
      <c r="E2854" s="8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2">
        <f t="shared" si="266"/>
        <v>41780.836840277778</v>
      </c>
      <c r="L2854" s="12">
        <f t="shared" si="267"/>
        <v>41810.836840277778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264"/>
        <v>1.9E-2</v>
      </c>
      <c r="R2854" s="8">
        <f t="shared" si="265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8">
        <v>9500</v>
      </c>
      <c r="E2855" s="8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2">
        <f t="shared" si="266"/>
        <v>41835.98260416666</v>
      </c>
      <c r="L2855" s="12">
        <f t="shared" si="267"/>
        <v>41895.98260416666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264"/>
        <v>0</v>
      </c>
      <c r="R2855" s="8" t="str">
        <f t="shared" si="265"/>
        <v>-</v>
      </c>
      <c r="S2855" t="str">
        <f t="shared" si="268"/>
        <v>theater</v>
      </c>
      <c r="T2855" t="str">
        <f t="shared" si="269"/>
        <v>plays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8">
        <v>1000</v>
      </c>
      <c r="E2856" s="8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2">
        <f t="shared" si="266"/>
        <v>42111.508321759255</v>
      </c>
      <c r="L2856" s="12">
        <f t="shared" si="267"/>
        <v>42131.508321759255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264"/>
        <v>0.41699999999999998</v>
      </c>
      <c r="R2856" s="8">
        <f t="shared" si="265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 s="8">
        <v>600</v>
      </c>
      <c r="E2857" s="8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2">
        <f t="shared" si="266"/>
        <v>42369.799432870372</v>
      </c>
      <c r="L2857" s="12">
        <f t="shared" si="267"/>
        <v>42398.773611111108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264"/>
        <v>0.5</v>
      </c>
      <c r="R2857" s="8">
        <f t="shared" si="265"/>
        <v>60</v>
      </c>
      <c r="S2857" t="str">
        <f t="shared" si="268"/>
        <v>theater</v>
      </c>
      <c r="T2857" t="str">
        <f t="shared" si="269"/>
        <v>plays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8">
        <v>3000</v>
      </c>
      <c r="E2858" s="8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2">
        <f t="shared" si="266"/>
        <v>42164.829247685186</v>
      </c>
      <c r="L2858" s="12">
        <f t="shared" si="267"/>
        <v>42224.69027777778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264"/>
        <v>4.8666666666666664E-2</v>
      </c>
      <c r="R2858" s="8">
        <f t="shared" si="265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8">
        <v>38000</v>
      </c>
      <c r="E2859" s="8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2">
        <f t="shared" si="266"/>
        <v>42726.711747685178</v>
      </c>
      <c r="L2859" s="12">
        <f t="shared" si="267"/>
        <v>42786.541666666664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264"/>
        <v>0.19736842105263158</v>
      </c>
      <c r="R2859" s="8">
        <f t="shared" si="265"/>
        <v>500</v>
      </c>
      <c r="S2859" t="str">
        <f t="shared" si="268"/>
        <v>theater</v>
      </c>
      <c r="T2859" t="str">
        <f t="shared" si="269"/>
        <v>plays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8">
        <v>1000</v>
      </c>
      <c r="E2860" s="8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2">
        <f t="shared" si="266"/>
        <v>41954.336747685178</v>
      </c>
      <c r="L2860" s="12">
        <f t="shared" si="267"/>
        <v>41978.269444444442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264"/>
        <v>0</v>
      </c>
      <c r="R2860" s="8" t="str">
        <f t="shared" si="265"/>
        <v>-</v>
      </c>
      <c r="S2860" t="str">
        <f t="shared" si="268"/>
        <v>theater</v>
      </c>
      <c r="T2860" t="str">
        <f t="shared" si="269"/>
        <v>plays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 s="8">
        <v>2000</v>
      </c>
      <c r="E2861" s="8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2">
        <f t="shared" si="266"/>
        <v>42233.153981481482</v>
      </c>
      <c r="L2861" s="12">
        <f t="shared" si="267"/>
        <v>42293.153981481482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264"/>
        <v>1.7500000000000002E-2</v>
      </c>
      <c r="R2861" s="8">
        <f t="shared" si="265"/>
        <v>35</v>
      </c>
      <c r="S2861" t="str">
        <f t="shared" si="268"/>
        <v>theater</v>
      </c>
      <c r="T2861" t="str">
        <f t="shared" si="269"/>
        <v>plays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 s="8">
        <v>4000</v>
      </c>
      <c r="E2862" s="8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2">
        <f t="shared" si="266"/>
        <v>42480.592314814814</v>
      </c>
      <c r="L2862" s="12">
        <f t="shared" si="267"/>
        <v>42540.592314814814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264"/>
        <v>6.6500000000000004E-2</v>
      </c>
      <c r="R2862" s="8">
        <f t="shared" si="265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8">
        <v>250</v>
      </c>
      <c r="E2863" s="8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2">
        <f t="shared" si="266"/>
        <v>42257.3825</v>
      </c>
      <c r="L2863" s="12">
        <f t="shared" si="267"/>
        <v>42271.3825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264"/>
        <v>0.32</v>
      </c>
      <c r="R2863" s="8">
        <f t="shared" si="265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8">
        <v>12700</v>
      </c>
      <c r="E2864" s="8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2">
        <f t="shared" si="266"/>
        <v>41784.581354166665</v>
      </c>
      <c r="L2864" s="12">
        <f t="shared" si="267"/>
        <v>41814.581354166665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264"/>
        <v>4.3307086614173228E-3</v>
      </c>
      <c r="R2864" s="8">
        <f t="shared" si="265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 s="8">
        <v>50000</v>
      </c>
      <c r="E2865" s="8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2">
        <f t="shared" si="266"/>
        <v>41831.46670138889</v>
      </c>
      <c r="L2865" s="12">
        <f t="shared" si="267"/>
        <v>41891.46670138889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264"/>
        <v>4.0000000000000002E-4</v>
      </c>
      <c r="R2865" s="8">
        <f t="shared" si="265"/>
        <v>20</v>
      </c>
      <c r="S2865" t="str">
        <f t="shared" si="268"/>
        <v>theater</v>
      </c>
      <c r="T2865" t="str">
        <f t="shared" si="269"/>
        <v>plays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8">
        <v>2500</v>
      </c>
      <c r="E2866" s="8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2">
        <f t="shared" si="266"/>
        <v>42172.405173611107</v>
      </c>
      <c r="L2866" s="12">
        <f t="shared" si="267"/>
        <v>42202.345833333333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264"/>
        <v>1.6E-2</v>
      </c>
      <c r="R2866" s="8">
        <f t="shared" si="265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 s="8">
        <v>2888</v>
      </c>
      <c r="E2867" s="8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2">
        <f t="shared" si="266"/>
        <v>41949.905775462961</v>
      </c>
      <c r="L2867" s="12">
        <f t="shared" si="267"/>
        <v>42009.905775462961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264"/>
        <v>0</v>
      </c>
      <c r="R2867" s="8" t="str">
        <f t="shared" si="265"/>
        <v>-</v>
      </c>
      <c r="S2867" t="str">
        <f t="shared" si="268"/>
        <v>theater</v>
      </c>
      <c r="T2867" t="str">
        <f t="shared" si="269"/>
        <v>plays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 s="8">
        <v>5000</v>
      </c>
      <c r="E2868" s="8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2">
        <f t="shared" si="266"/>
        <v>42627.746770833335</v>
      </c>
      <c r="L2868" s="12">
        <f t="shared" si="267"/>
        <v>42657.708333333336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264"/>
        <v>8.9999999999999993E-3</v>
      </c>
      <c r="R2868" s="8">
        <f t="shared" si="265"/>
        <v>22.5</v>
      </c>
      <c r="S2868" t="str">
        <f t="shared" si="268"/>
        <v>theater</v>
      </c>
      <c r="T2868" t="str">
        <f t="shared" si="269"/>
        <v>plays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 s="8">
        <v>2500</v>
      </c>
      <c r="E2869" s="8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2">
        <f t="shared" si="266"/>
        <v>42530.986944444441</v>
      </c>
      <c r="L2869" s="12">
        <f t="shared" si="267"/>
        <v>42554.958333333336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264"/>
        <v>0.2016</v>
      </c>
      <c r="R2869" s="8">
        <f t="shared" si="265"/>
        <v>50.4</v>
      </c>
      <c r="S2869" t="str">
        <f t="shared" si="268"/>
        <v>theater</v>
      </c>
      <c r="T2869" t="str">
        <f t="shared" si="269"/>
        <v>plays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 s="8">
        <v>15000</v>
      </c>
      <c r="E2870" s="8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2">
        <f t="shared" si="266"/>
        <v>42618.618680555555</v>
      </c>
      <c r="L2870" s="12">
        <f t="shared" si="267"/>
        <v>42648.618680555555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264"/>
        <v>0.42011733333333334</v>
      </c>
      <c r="R2870" s="8">
        <f t="shared" si="265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 s="8">
        <v>20000</v>
      </c>
      <c r="E2871" s="8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2">
        <f t="shared" si="266"/>
        <v>42540.385196759256</v>
      </c>
      <c r="L2871" s="12">
        <f t="shared" si="267"/>
        <v>42570.385196759256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264"/>
        <v>8.8500000000000002E-3</v>
      </c>
      <c r="R2871" s="8">
        <f t="shared" si="265"/>
        <v>35.4</v>
      </c>
      <c r="S2871" t="str">
        <f t="shared" si="268"/>
        <v>theater</v>
      </c>
      <c r="T2871" t="str">
        <f t="shared" si="269"/>
        <v>plays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 s="8">
        <v>5000</v>
      </c>
      <c r="E2872" s="8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2">
        <f t="shared" si="266"/>
        <v>41745.981076388889</v>
      </c>
      <c r="L2872" s="12">
        <f t="shared" si="267"/>
        <v>41775.981076388889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264"/>
        <v>0.15</v>
      </c>
      <c r="R2872" s="8">
        <f t="shared" si="265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 s="8">
        <v>10000</v>
      </c>
      <c r="E2873" s="8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2">
        <f t="shared" si="266"/>
        <v>41974.530243055553</v>
      </c>
      <c r="L2873" s="12">
        <f t="shared" si="267"/>
        <v>41994.530243055553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264"/>
        <v>4.6699999999999998E-2</v>
      </c>
      <c r="R2873" s="8">
        <f t="shared" si="265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 s="8">
        <v>3000</v>
      </c>
      <c r="E2874" s="8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2">
        <f t="shared" si="266"/>
        <v>42114.907847222225</v>
      </c>
      <c r="L2874" s="12">
        <f t="shared" si="267"/>
        <v>42174.907847222225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264"/>
        <v>0</v>
      </c>
      <c r="R2874" s="8" t="str">
        <f t="shared" si="265"/>
        <v>-</v>
      </c>
      <c r="S2874" t="str">
        <f t="shared" si="268"/>
        <v>theater</v>
      </c>
      <c r="T2874" t="str">
        <f t="shared" si="269"/>
        <v>plays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 s="8">
        <v>2500</v>
      </c>
      <c r="E2875" s="8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2">
        <f t="shared" si="266"/>
        <v>42002.609155092585</v>
      </c>
      <c r="L2875" s="12">
        <f t="shared" si="267"/>
        <v>42032.609155092585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264"/>
        <v>0.38119999999999998</v>
      </c>
      <c r="R2875" s="8">
        <f t="shared" si="265"/>
        <v>119.125</v>
      </c>
      <c r="S2875" t="str">
        <f t="shared" si="268"/>
        <v>theater</v>
      </c>
      <c r="T2875" t="str">
        <f t="shared" si="269"/>
        <v>plays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 s="8">
        <v>5000</v>
      </c>
      <c r="E2876" s="8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2">
        <f t="shared" si="266"/>
        <v>42722.636412037034</v>
      </c>
      <c r="L2876" s="12">
        <f t="shared" si="267"/>
        <v>42752.636412037034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264"/>
        <v>5.4199999999999998E-2</v>
      </c>
      <c r="R2876" s="8">
        <f t="shared" si="265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 s="8">
        <v>20000</v>
      </c>
      <c r="E2877" s="8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2">
        <f t="shared" si="266"/>
        <v>42464.920057870368</v>
      </c>
      <c r="L2877" s="12">
        <f t="shared" si="267"/>
        <v>42494.920057870368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264"/>
        <v>3.5E-4</v>
      </c>
      <c r="R2877" s="8">
        <f t="shared" si="265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 s="8">
        <v>150000</v>
      </c>
      <c r="E2878" s="8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2">
        <f t="shared" si="266"/>
        <v>42171.535636574066</v>
      </c>
      <c r="L2878" s="12">
        <f t="shared" si="267"/>
        <v>42201.535636574066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264"/>
        <v>0</v>
      </c>
      <c r="R2878" s="8" t="str">
        <f t="shared" si="265"/>
        <v>-</v>
      </c>
      <c r="S2878" t="str">
        <f t="shared" si="268"/>
        <v>theater</v>
      </c>
      <c r="T2878" t="str">
        <f t="shared" si="269"/>
        <v>plays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 s="8">
        <v>6000</v>
      </c>
      <c r="E2879" s="8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2">
        <f t="shared" si="266"/>
        <v>42672.746805555558</v>
      </c>
      <c r="L2879" s="12">
        <f t="shared" si="267"/>
        <v>42704.499999999993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264"/>
        <v>0.10833333333333334</v>
      </c>
      <c r="R2879" s="8">
        <f t="shared" si="265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8">
        <v>3000</v>
      </c>
      <c r="E2880" s="8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2">
        <f t="shared" si="266"/>
        <v>42128.407349537032</v>
      </c>
      <c r="L2880" s="12">
        <f t="shared" si="267"/>
        <v>42188.407349537032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264"/>
        <v>2.1000000000000001E-2</v>
      </c>
      <c r="R2880" s="8">
        <f t="shared" si="265"/>
        <v>15.75</v>
      </c>
      <c r="S2880" t="str">
        <f t="shared" si="268"/>
        <v>theater</v>
      </c>
      <c r="T2880" t="str">
        <f t="shared" si="269"/>
        <v>plays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 s="8">
        <v>11200</v>
      </c>
      <c r="E2881" s="8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2">
        <f t="shared" si="266"/>
        <v>42359.516909722217</v>
      </c>
      <c r="L2881" s="12">
        <f t="shared" si="267"/>
        <v>42389.516909722217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264"/>
        <v>2.5892857142857141E-3</v>
      </c>
      <c r="R2881" s="8">
        <f t="shared" si="265"/>
        <v>29</v>
      </c>
      <c r="S2881" t="str">
        <f t="shared" si="268"/>
        <v>theater</v>
      </c>
      <c r="T2881" t="str">
        <f t="shared" si="269"/>
        <v>plays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8">
        <v>12000</v>
      </c>
      <c r="E2882" s="8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2">
        <f t="shared" si="266"/>
        <v>42192.69736111111</v>
      </c>
      <c r="L2882" s="12">
        <f t="shared" si="267"/>
        <v>42236.503472222219</v>
      </c>
      <c r="M2882" t="b">
        <v>0</v>
      </c>
      <c r="N2882">
        <v>29</v>
      </c>
      <c r="O2882" t="b">
        <v>0</v>
      </c>
      <c r="P2882" t="s">
        <v>8271</v>
      </c>
      <c r="Q2882" s="6">
        <f t="shared" ref="Q2882:Q2945" si="270">E2882/D2882</f>
        <v>0.23333333333333334</v>
      </c>
      <c r="R2882" s="8">
        <f t="shared" ref="R2882:R2945" si="271">IF(E2882=0,"-",E2882/N2882)</f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 s="8">
        <v>5500</v>
      </c>
      <c r="E2883" s="8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2">
        <f t="shared" ref="K2883:K2946" si="272">(J2883/86400)+25569+(-5/24)</f>
        <v>41916.389305555553</v>
      </c>
      <c r="L2883" s="12">
        <f t="shared" ref="L2883:L2946" si="273">(I2883/86400)+25569+(-5/24)</f>
        <v>41976.430972222217</v>
      </c>
      <c r="M2883" t="b">
        <v>0</v>
      </c>
      <c r="N2883">
        <v>0</v>
      </c>
      <c r="O2883" t="b">
        <v>0</v>
      </c>
      <c r="P2883" t="s">
        <v>8271</v>
      </c>
      <c r="Q2883" s="6">
        <f t="shared" si="270"/>
        <v>0</v>
      </c>
      <c r="R2883" s="8" t="str">
        <f t="shared" si="271"/>
        <v>-</v>
      </c>
      <c r="S2883" t="str">
        <f t="shared" ref="S2883:S2946" si="274">LEFT($P2883, SEARCH("/",$P2883,1)-1)</f>
        <v>theater</v>
      </c>
      <c r="T2883" t="str">
        <f t="shared" ref="T2883:T2946" si="275">RIGHT($P2883,LEN($P2883) - SEARCH("/", $P2883, 1))</f>
        <v>plays</v>
      </c>
    </row>
    <row r="2884" spans="1:20" ht="58" hidden="1" x14ac:dyDescent="0.35">
      <c r="A2884">
        <v>2882</v>
      </c>
      <c r="B2884" s="3" t="s">
        <v>2882</v>
      </c>
      <c r="C2884" s="3" t="s">
        <v>6992</v>
      </c>
      <c r="D2884" s="8">
        <v>750</v>
      </c>
      <c r="E2884" s="8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2">
        <f t="shared" si="272"/>
        <v>42461.387939814813</v>
      </c>
      <c r="L2884" s="12">
        <f t="shared" si="273"/>
        <v>42491.387939814813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270"/>
        <v>0.33600000000000002</v>
      </c>
      <c r="R2884" s="8">
        <f t="shared" si="271"/>
        <v>63</v>
      </c>
      <c r="S2884" t="str">
        <f t="shared" si="274"/>
        <v>theater</v>
      </c>
      <c r="T2884" t="str">
        <f t="shared" si="275"/>
        <v>plays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 s="8">
        <v>10000</v>
      </c>
      <c r="E2885" s="8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2">
        <f t="shared" si="272"/>
        <v>42370.694872685184</v>
      </c>
      <c r="L2885" s="12">
        <f t="shared" si="273"/>
        <v>42405.999305555553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270"/>
        <v>0.1908</v>
      </c>
      <c r="R2885" s="8">
        <f t="shared" si="271"/>
        <v>381.6</v>
      </c>
      <c r="S2885" t="str">
        <f t="shared" si="274"/>
        <v>theater</v>
      </c>
      <c r="T2885" t="str">
        <f t="shared" si="275"/>
        <v>plays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 s="8">
        <v>45000</v>
      </c>
      <c r="E2886" s="8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2">
        <f t="shared" si="272"/>
        <v>41948.518923611111</v>
      </c>
      <c r="L2886" s="12">
        <f t="shared" si="273"/>
        <v>41978.518923611111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270"/>
        <v>4.1111111111111114E-3</v>
      </c>
      <c r="R2886" s="8">
        <f t="shared" si="271"/>
        <v>46.25</v>
      </c>
      <c r="S2886" t="str">
        <f t="shared" si="274"/>
        <v>theater</v>
      </c>
      <c r="T2886" t="str">
        <f t="shared" si="275"/>
        <v>plays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8">
        <v>400</v>
      </c>
      <c r="E2887" s="8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2">
        <f t="shared" si="272"/>
        <v>42046.868067129624</v>
      </c>
      <c r="L2887" s="12">
        <f t="shared" si="273"/>
        <v>42076.82640046296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270"/>
        <v>0.32500000000000001</v>
      </c>
      <c r="R2887" s="8">
        <f t="shared" si="271"/>
        <v>26</v>
      </c>
      <c r="S2887" t="str">
        <f t="shared" si="274"/>
        <v>theater</v>
      </c>
      <c r="T2887" t="str">
        <f t="shared" si="275"/>
        <v>plays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 s="8">
        <v>200</v>
      </c>
      <c r="E2888" s="8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2">
        <f t="shared" si="272"/>
        <v>42261.424583333333</v>
      </c>
      <c r="L2888" s="12">
        <f t="shared" si="273"/>
        <v>42265.957638888889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270"/>
        <v>0.05</v>
      </c>
      <c r="R2888" s="8">
        <f t="shared" si="271"/>
        <v>10</v>
      </c>
      <c r="S2888" t="str">
        <f t="shared" si="274"/>
        <v>theater</v>
      </c>
      <c r="T2888" t="str">
        <f t="shared" si="275"/>
        <v>plays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 s="8">
        <v>3000</v>
      </c>
      <c r="E2889" s="8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2">
        <f t="shared" si="272"/>
        <v>41985.219027777777</v>
      </c>
      <c r="L2889" s="12">
        <f t="shared" si="273"/>
        <v>42015.219027777777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270"/>
        <v>1.6666666666666668E-3</v>
      </c>
      <c r="R2889" s="8">
        <f t="shared" si="271"/>
        <v>5</v>
      </c>
      <c r="S2889" t="str">
        <f t="shared" si="274"/>
        <v>theater</v>
      </c>
      <c r="T2889" t="str">
        <f t="shared" si="275"/>
        <v>plays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 s="8">
        <v>30000</v>
      </c>
      <c r="E2890" s="8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2">
        <f t="shared" si="272"/>
        <v>41922.326851851853</v>
      </c>
      <c r="L2890" s="12">
        <f t="shared" si="273"/>
        <v>41929.999305555553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270"/>
        <v>0</v>
      </c>
      <c r="R2890" s="8" t="str">
        <f t="shared" si="271"/>
        <v>-</v>
      </c>
      <c r="S2890" t="str">
        <f t="shared" si="274"/>
        <v>theater</v>
      </c>
      <c r="T2890" t="str">
        <f t="shared" si="275"/>
        <v>plays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8">
        <v>3000</v>
      </c>
      <c r="E2891" s="8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2">
        <f t="shared" si="272"/>
        <v>41850.654918981476</v>
      </c>
      <c r="L2891" s="12">
        <f t="shared" si="273"/>
        <v>41880.654918981476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270"/>
        <v>0.38066666666666665</v>
      </c>
      <c r="R2891" s="8">
        <f t="shared" si="271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 s="8">
        <v>2000</v>
      </c>
      <c r="E2892" s="8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2">
        <f t="shared" si="272"/>
        <v>41831.534629629627</v>
      </c>
      <c r="L2892" s="12">
        <f t="shared" si="273"/>
        <v>41859.916666666664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270"/>
        <v>1.0500000000000001E-2</v>
      </c>
      <c r="R2892" s="8">
        <f t="shared" si="271"/>
        <v>7</v>
      </c>
      <c r="S2892" t="str">
        <f t="shared" si="274"/>
        <v>theater</v>
      </c>
      <c r="T2892" t="str">
        <f t="shared" si="275"/>
        <v>plays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8">
        <v>10000</v>
      </c>
      <c r="E2893" s="8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2">
        <f t="shared" si="272"/>
        <v>42415.675092592595</v>
      </c>
      <c r="L2893" s="12">
        <f t="shared" si="273"/>
        <v>42475.633425925924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270"/>
        <v>2.7300000000000001E-2</v>
      </c>
      <c r="R2893" s="8">
        <f t="shared" si="271"/>
        <v>27.3</v>
      </c>
      <c r="S2893" t="str">
        <f t="shared" si="274"/>
        <v>theater</v>
      </c>
      <c r="T2893" t="str">
        <f t="shared" si="275"/>
        <v>plays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8">
        <v>5500</v>
      </c>
      <c r="E2894" s="8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2">
        <f t="shared" si="272"/>
        <v>41869.505833333329</v>
      </c>
      <c r="L2894" s="12">
        <f t="shared" si="273"/>
        <v>41876.666666666664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270"/>
        <v>9.0909090909090912E-2</v>
      </c>
      <c r="R2894" s="8">
        <f t="shared" si="271"/>
        <v>29.411764705882351</v>
      </c>
      <c r="S2894" t="str">
        <f t="shared" si="274"/>
        <v>theater</v>
      </c>
      <c r="T2894" t="str">
        <f t="shared" si="275"/>
        <v>plays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8">
        <v>5000</v>
      </c>
      <c r="E2895" s="8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2">
        <f t="shared" si="272"/>
        <v>41953.564756944441</v>
      </c>
      <c r="L2895" s="12">
        <f t="shared" si="273"/>
        <v>42012.874999999993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270"/>
        <v>5.0000000000000001E-3</v>
      </c>
      <c r="R2895" s="8">
        <f t="shared" si="271"/>
        <v>12.5</v>
      </c>
      <c r="S2895" t="str">
        <f t="shared" si="274"/>
        <v>theater</v>
      </c>
      <c r="T2895" t="str">
        <f t="shared" si="275"/>
        <v>plays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 s="8">
        <v>50000</v>
      </c>
      <c r="E2896" s="8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2">
        <f t="shared" si="272"/>
        <v>42037.777951388889</v>
      </c>
      <c r="L2896" s="12">
        <f t="shared" si="273"/>
        <v>42097.736284722218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270"/>
        <v>0</v>
      </c>
      <c r="R2896" s="8" t="str">
        <f t="shared" si="271"/>
        <v>-</v>
      </c>
      <c r="S2896" t="str">
        <f t="shared" si="274"/>
        <v>theater</v>
      </c>
      <c r="T2896" t="str">
        <f t="shared" si="275"/>
        <v>plays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 s="8">
        <v>500</v>
      </c>
      <c r="E2897" s="8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2">
        <f t="shared" si="272"/>
        <v>41811.347129629627</v>
      </c>
      <c r="L2897" s="12">
        <f t="shared" si="273"/>
        <v>41812.666666666664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270"/>
        <v>4.5999999999999999E-2</v>
      </c>
      <c r="R2897" s="8">
        <f t="shared" si="271"/>
        <v>5.75</v>
      </c>
      <c r="S2897" t="str">
        <f t="shared" si="274"/>
        <v>theater</v>
      </c>
      <c r="T2897" t="str">
        <f t="shared" si="275"/>
        <v>plays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 s="8">
        <v>3000</v>
      </c>
      <c r="E2898" s="8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2">
        <f t="shared" si="272"/>
        <v>42701.700474537036</v>
      </c>
      <c r="L2898" s="12">
        <f t="shared" si="273"/>
        <v>42716.041666666664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270"/>
        <v>0.20833333333333334</v>
      </c>
      <c r="R2898" s="8">
        <f t="shared" si="271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 s="8">
        <v>12000</v>
      </c>
      <c r="E2899" s="8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2">
        <f t="shared" si="272"/>
        <v>42258.438171296293</v>
      </c>
      <c r="L2899" s="12">
        <f t="shared" si="273"/>
        <v>42288.436863425923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270"/>
        <v>4.583333333333333E-2</v>
      </c>
      <c r="R2899" s="8">
        <f t="shared" si="271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 s="8">
        <v>7500</v>
      </c>
      <c r="E2900" s="8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2">
        <f t="shared" si="272"/>
        <v>42278.456631944442</v>
      </c>
      <c r="L2900" s="12">
        <f t="shared" si="273"/>
        <v>42308.456631944442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270"/>
        <v>4.2133333333333335E-2</v>
      </c>
      <c r="R2900" s="8">
        <f t="shared" si="271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 s="8">
        <v>10000</v>
      </c>
      <c r="E2901" s="8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2">
        <f t="shared" si="272"/>
        <v>42514.869884259257</v>
      </c>
      <c r="L2901" s="12">
        <f t="shared" si="273"/>
        <v>42574.869884259257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270"/>
        <v>0</v>
      </c>
      <c r="R2901" s="8" t="str">
        <f t="shared" si="271"/>
        <v>-</v>
      </c>
      <c r="S2901" t="str">
        <f t="shared" si="274"/>
        <v>theater</v>
      </c>
      <c r="T2901" t="str">
        <f t="shared" si="275"/>
        <v>plays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 s="8">
        <v>5500</v>
      </c>
      <c r="E2902" s="8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2">
        <f t="shared" si="272"/>
        <v>41830.025833333333</v>
      </c>
      <c r="L2902" s="12">
        <f t="shared" si="273"/>
        <v>41860.025833333333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270"/>
        <v>0.61909090909090914</v>
      </c>
      <c r="R2902" s="8">
        <f t="shared" si="271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 s="8">
        <v>750</v>
      </c>
      <c r="E2903" s="8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2">
        <f t="shared" si="272"/>
        <v>41982.696053240739</v>
      </c>
      <c r="L2903" s="12">
        <f t="shared" si="273"/>
        <v>42042.696053240739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270"/>
        <v>8.0000000000000002E-3</v>
      </c>
      <c r="R2903" s="8">
        <f t="shared" si="271"/>
        <v>3</v>
      </c>
      <c r="S2903" t="str">
        <f t="shared" si="274"/>
        <v>theater</v>
      </c>
      <c r="T2903" t="str">
        <f t="shared" si="275"/>
        <v>plays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 s="8">
        <v>150000</v>
      </c>
      <c r="E2904" s="8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2">
        <f t="shared" si="272"/>
        <v>42210.231435185182</v>
      </c>
      <c r="L2904" s="12">
        <f t="shared" si="273"/>
        <v>42240.231435185182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270"/>
        <v>1.6666666666666666E-4</v>
      </c>
      <c r="R2904" s="8">
        <f t="shared" si="271"/>
        <v>25</v>
      </c>
      <c r="S2904" t="str">
        <f t="shared" si="274"/>
        <v>theater</v>
      </c>
      <c r="T2904" t="str">
        <f t="shared" si="275"/>
        <v>plays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 s="8">
        <v>5000</v>
      </c>
      <c r="E2905" s="8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2">
        <f t="shared" si="272"/>
        <v>42195.95854166666</v>
      </c>
      <c r="L2905" s="12">
        <f t="shared" si="273"/>
        <v>42255.95854166666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270"/>
        <v>7.7999999999999996E-3</v>
      </c>
      <c r="R2905" s="8">
        <f t="shared" si="271"/>
        <v>9.75</v>
      </c>
      <c r="S2905" t="str">
        <f t="shared" si="274"/>
        <v>theater</v>
      </c>
      <c r="T2905" t="str">
        <f t="shared" si="275"/>
        <v>plays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8">
        <v>1500</v>
      </c>
      <c r="E2906" s="8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2">
        <f t="shared" si="272"/>
        <v>41940.759618055556</v>
      </c>
      <c r="L2906" s="12">
        <f t="shared" si="273"/>
        <v>41952.291666666664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270"/>
        <v>0.05</v>
      </c>
      <c r="R2906" s="8">
        <f t="shared" si="271"/>
        <v>18.75</v>
      </c>
      <c r="S2906" t="str">
        <f t="shared" si="274"/>
        <v>theater</v>
      </c>
      <c r="T2906" t="str">
        <f t="shared" si="275"/>
        <v>plays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 s="8">
        <v>3500</v>
      </c>
      <c r="E2907" s="8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2">
        <f t="shared" si="272"/>
        <v>42605.848530092589</v>
      </c>
      <c r="L2907" s="12">
        <f t="shared" si="273"/>
        <v>42619.848530092589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270"/>
        <v>0.17771428571428571</v>
      </c>
      <c r="R2907" s="8">
        <f t="shared" si="271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 s="8">
        <v>6000</v>
      </c>
      <c r="E2908" s="8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2">
        <f t="shared" si="272"/>
        <v>42199.440578703703</v>
      </c>
      <c r="L2908" s="12">
        <f t="shared" si="273"/>
        <v>42216.833333333336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270"/>
        <v>9.4166666666666662E-2</v>
      </c>
      <c r="R2908" s="8">
        <f t="shared" si="271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 s="8">
        <v>2500</v>
      </c>
      <c r="E2909" s="8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2">
        <f t="shared" si="272"/>
        <v>42444.669409722221</v>
      </c>
      <c r="L2909" s="12">
        <f t="shared" si="273"/>
        <v>42504.669409722221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270"/>
        <v>8.0000000000000004E-4</v>
      </c>
      <c r="R2909" s="8">
        <f t="shared" si="271"/>
        <v>1</v>
      </c>
      <c r="S2909" t="str">
        <f t="shared" si="274"/>
        <v>theater</v>
      </c>
      <c r="T2909" t="str">
        <f t="shared" si="275"/>
        <v>plays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 s="8">
        <v>9600</v>
      </c>
      <c r="E2910" s="8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2">
        <f t="shared" si="272"/>
        <v>42499.523368055554</v>
      </c>
      <c r="L2910" s="12">
        <f t="shared" si="273"/>
        <v>42529.523368055554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270"/>
        <v>2.75E-2</v>
      </c>
      <c r="R2910" s="8">
        <f t="shared" si="271"/>
        <v>52.8</v>
      </c>
      <c r="S2910" t="str">
        <f t="shared" si="274"/>
        <v>theater</v>
      </c>
      <c r="T2910" t="str">
        <f t="shared" si="275"/>
        <v>plays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 s="8">
        <v>180000</v>
      </c>
      <c r="E2911" s="8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2">
        <f t="shared" si="272"/>
        <v>41929.057881944442</v>
      </c>
      <c r="L2911" s="12">
        <f t="shared" si="273"/>
        <v>41968.615277777775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270"/>
        <v>1.1111111111111112E-4</v>
      </c>
      <c r="R2911" s="8">
        <f t="shared" si="271"/>
        <v>20</v>
      </c>
      <c r="S2911" t="str">
        <f t="shared" si="274"/>
        <v>theater</v>
      </c>
      <c r="T2911" t="str">
        <f t="shared" si="275"/>
        <v>plays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8">
        <v>30000</v>
      </c>
      <c r="E2912" s="8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2">
        <f t="shared" si="272"/>
        <v>42107.632951388885</v>
      </c>
      <c r="L2912" s="12">
        <f t="shared" si="273"/>
        <v>42167.632951388885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270"/>
        <v>3.3333333333333335E-5</v>
      </c>
      <c r="R2912" s="8">
        <f t="shared" si="271"/>
        <v>1</v>
      </c>
      <c r="S2912" t="str">
        <f t="shared" si="274"/>
        <v>theater</v>
      </c>
      <c r="T2912" t="str">
        <f t="shared" si="275"/>
        <v>plays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 s="8">
        <v>1800</v>
      </c>
      <c r="E2913" s="8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2">
        <f t="shared" si="272"/>
        <v>42142.560486111113</v>
      </c>
      <c r="L2913" s="12">
        <f t="shared" si="273"/>
        <v>42182.560486111113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270"/>
        <v>0.36499999999999999</v>
      </c>
      <c r="R2913" s="8">
        <f t="shared" si="271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 s="8">
        <v>14440</v>
      </c>
      <c r="E2914" s="8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2">
        <f t="shared" si="272"/>
        <v>42353.923310185179</v>
      </c>
      <c r="L2914" s="12">
        <f t="shared" si="273"/>
        <v>42383.923310185179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270"/>
        <v>0.14058171745152354</v>
      </c>
      <c r="R2914" s="8">
        <f t="shared" si="271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 s="8">
        <v>10000</v>
      </c>
      <c r="E2915" s="8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2">
        <f t="shared" si="272"/>
        <v>41828.714571759258</v>
      </c>
      <c r="L2915" s="12">
        <f t="shared" si="273"/>
        <v>41888.714571759258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270"/>
        <v>2.0000000000000001E-4</v>
      </c>
      <c r="R2915" s="8">
        <f t="shared" si="271"/>
        <v>1</v>
      </c>
      <c r="S2915" t="str">
        <f t="shared" si="274"/>
        <v>theater</v>
      </c>
      <c r="T2915" t="str">
        <f t="shared" si="275"/>
        <v>plays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 s="8">
        <v>25000</v>
      </c>
      <c r="E2916" s="8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2">
        <f t="shared" si="272"/>
        <v>42017.699004629627</v>
      </c>
      <c r="L2916" s="12">
        <f t="shared" si="273"/>
        <v>42077.657337962963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270"/>
        <v>4.0000000000000003E-5</v>
      </c>
      <c r="R2916" s="8">
        <f t="shared" si="271"/>
        <v>1</v>
      </c>
      <c r="S2916" t="str">
        <f t="shared" si="274"/>
        <v>theater</v>
      </c>
      <c r="T2916" t="str">
        <f t="shared" si="275"/>
        <v>plays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 s="8">
        <v>1000</v>
      </c>
      <c r="E2917" s="8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2">
        <f t="shared" si="272"/>
        <v>42415.189699074072</v>
      </c>
      <c r="L2917" s="12">
        <f t="shared" si="273"/>
        <v>42445.1480324074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270"/>
        <v>0.61099999999999999</v>
      </c>
      <c r="R2917" s="8">
        <f t="shared" si="271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 s="8">
        <v>1850</v>
      </c>
      <c r="E2918" s="8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2">
        <f t="shared" si="272"/>
        <v>41755.268391203703</v>
      </c>
      <c r="L2918" s="12">
        <f t="shared" si="273"/>
        <v>41778.268391203703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270"/>
        <v>7.8378378378378383E-2</v>
      </c>
      <c r="R2918" s="8">
        <f t="shared" si="271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 s="8">
        <v>2000</v>
      </c>
      <c r="E2919" s="8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2">
        <f t="shared" si="272"/>
        <v>42245.026006944441</v>
      </c>
      <c r="L2919" s="12">
        <f t="shared" si="273"/>
        <v>42263.026006944441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270"/>
        <v>0.2185</v>
      </c>
      <c r="R2919" s="8">
        <f t="shared" si="271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 s="8">
        <v>5000</v>
      </c>
      <c r="E2920" s="8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2">
        <f t="shared" si="272"/>
        <v>42278.421377314815</v>
      </c>
      <c r="L2920" s="12">
        <f t="shared" si="273"/>
        <v>42306.421377314815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270"/>
        <v>0.27239999999999998</v>
      </c>
      <c r="R2920" s="8">
        <f t="shared" si="271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 s="8">
        <v>600</v>
      </c>
      <c r="E2921" s="8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2">
        <f t="shared" si="272"/>
        <v>41826.411215277774</v>
      </c>
      <c r="L2921" s="12">
        <f t="shared" si="273"/>
        <v>41856.411215277774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270"/>
        <v>8.5000000000000006E-2</v>
      </c>
      <c r="R2921" s="8">
        <f t="shared" si="271"/>
        <v>8.5</v>
      </c>
      <c r="S2921" t="str">
        <f t="shared" si="274"/>
        <v>theater</v>
      </c>
      <c r="T2921" t="str">
        <f t="shared" si="275"/>
        <v>plays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 s="8">
        <v>2500</v>
      </c>
      <c r="E2922" s="8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2">
        <f t="shared" si="272"/>
        <v>42058.584143518521</v>
      </c>
      <c r="L2922" s="12">
        <f t="shared" si="273"/>
        <v>42088.54247685185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270"/>
        <v>0.26840000000000003</v>
      </c>
      <c r="R2922" s="8">
        <f t="shared" si="271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43.5" hidden="1" x14ac:dyDescent="0.35">
      <c r="A2923">
        <v>2921</v>
      </c>
      <c r="B2923" s="3" t="s">
        <v>2921</v>
      </c>
      <c r="C2923" s="3" t="s">
        <v>7031</v>
      </c>
      <c r="D2923" s="8">
        <v>100</v>
      </c>
      <c r="E2923" s="8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2">
        <f t="shared" si="272"/>
        <v>41877.678287037037</v>
      </c>
      <c r="L2923" s="12">
        <f t="shared" si="273"/>
        <v>41907.678287037037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270"/>
        <v>1.29</v>
      </c>
      <c r="R2923" s="8">
        <f t="shared" si="271"/>
        <v>43</v>
      </c>
      <c r="S2923" t="str">
        <f t="shared" si="274"/>
        <v>theater</v>
      </c>
      <c r="T2923" t="str">
        <f t="shared" si="275"/>
        <v>musical</v>
      </c>
    </row>
    <row r="2924" spans="1:20" ht="58" hidden="1" x14ac:dyDescent="0.35">
      <c r="A2924">
        <v>2922</v>
      </c>
      <c r="B2924" s="3" t="s">
        <v>2922</v>
      </c>
      <c r="C2924" s="3" t="s">
        <v>7032</v>
      </c>
      <c r="D2924" s="8">
        <v>500</v>
      </c>
      <c r="E2924" s="8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2">
        <f t="shared" si="272"/>
        <v>42097.665821759256</v>
      </c>
      <c r="L2924" s="12">
        <f t="shared" si="273"/>
        <v>42142.665821759256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270"/>
        <v>1</v>
      </c>
      <c r="R2924" s="8">
        <f t="shared" si="271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8">
        <v>300</v>
      </c>
      <c r="E2925" s="8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2">
        <f t="shared" si="272"/>
        <v>42012.944201388884</v>
      </c>
      <c r="L2925" s="12">
        <f t="shared" si="273"/>
        <v>42027.916666666664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270"/>
        <v>1</v>
      </c>
      <c r="R2925" s="8">
        <f t="shared" si="271"/>
        <v>30</v>
      </c>
      <c r="S2925" t="str">
        <f t="shared" si="274"/>
        <v>theater</v>
      </c>
      <c r="T2925" t="str">
        <f t="shared" si="275"/>
        <v>musical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8">
        <v>25000</v>
      </c>
      <c r="E2926" s="8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2">
        <f t="shared" si="272"/>
        <v>42103.348495370366</v>
      </c>
      <c r="L2926" s="12">
        <f t="shared" si="273"/>
        <v>42132.957638888889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270"/>
        <v>1.032</v>
      </c>
      <c r="R2926" s="8">
        <f t="shared" si="271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8">
        <v>45000</v>
      </c>
      <c r="E2927" s="8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2">
        <f t="shared" si="272"/>
        <v>41863.375787037039</v>
      </c>
      <c r="L2927" s="12">
        <f t="shared" si="273"/>
        <v>41893.375787037039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270"/>
        <v>1.0244597777777777</v>
      </c>
      <c r="R2927" s="8">
        <f t="shared" si="271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8">
        <v>3000</v>
      </c>
      <c r="E2928" s="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2">
        <f t="shared" si="272"/>
        <v>42044.557627314811</v>
      </c>
      <c r="L2928" s="12">
        <f t="shared" si="273"/>
        <v>42058.557627314811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270"/>
        <v>1.25</v>
      </c>
      <c r="R2928" s="8">
        <f t="shared" si="271"/>
        <v>75</v>
      </c>
      <c r="S2928" t="str">
        <f t="shared" si="274"/>
        <v>theater</v>
      </c>
      <c r="T2928" t="str">
        <f t="shared" si="275"/>
        <v>musical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8">
        <v>1800</v>
      </c>
      <c r="E2929" s="8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2">
        <f t="shared" si="272"/>
        <v>41806.460983796293</v>
      </c>
      <c r="L2929" s="12">
        <f t="shared" si="273"/>
        <v>41835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270"/>
        <v>1.3083333333333333</v>
      </c>
      <c r="R2929" s="8">
        <f t="shared" si="271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8">
        <v>1000</v>
      </c>
      <c r="E2930" s="8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2">
        <f t="shared" si="272"/>
        <v>42403.789884259262</v>
      </c>
      <c r="L2930" s="12">
        <f t="shared" si="273"/>
        <v>42433.789884259262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270"/>
        <v>1</v>
      </c>
      <c r="R2930" s="8">
        <f t="shared" si="271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8">
        <v>8000</v>
      </c>
      <c r="E2931" s="8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2">
        <f t="shared" si="272"/>
        <v>41754.355995370366</v>
      </c>
      <c r="L2931" s="12">
        <f t="shared" si="273"/>
        <v>41784.355995370366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270"/>
        <v>1.02069375</v>
      </c>
      <c r="R2931" s="8">
        <f t="shared" si="271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 s="8">
        <v>10000</v>
      </c>
      <c r="E2932" s="8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2">
        <f t="shared" si="272"/>
        <v>42101.375740740739</v>
      </c>
      <c r="L2932" s="12">
        <f t="shared" si="273"/>
        <v>42131.375740740739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270"/>
        <v>1.0092000000000001</v>
      </c>
      <c r="R2932" s="8">
        <f t="shared" si="271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8">
        <v>750</v>
      </c>
      <c r="E2933" s="8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2">
        <f t="shared" si="272"/>
        <v>41872.082905092589</v>
      </c>
      <c r="L2933" s="12">
        <f t="shared" si="273"/>
        <v>41897.047222222223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270"/>
        <v>1.06</v>
      </c>
      <c r="R2933" s="8">
        <f t="shared" si="271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8">
        <v>3100</v>
      </c>
      <c r="E2934" s="8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2">
        <f t="shared" si="272"/>
        <v>42024.956446759257</v>
      </c>
      <c r="L2934" s="12">
        <f t="shared" si="273"/>
        <v>42056.249999999993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270"/>
        <v>1.0509677419354839</v>
      </c>
      <c r="R2934" s="8">
        <f t="shared" si="271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58" hidden="1" x14ac:dyDescent="0.35">
      <c r="A2935">
        <v>2933</v>
      </c>
      <c r="B2935" s="3" t="s">
        <v>2933</v>
      </c>
      <c r="C2935" s="3" t="s">
        <v>7043</v>
      </c>
      <c r="D2935" s="8">
        <v>2500</v>
      </c>
      <c r="E2935" s="8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2">
        <f t="shared" si="272"/>
        <v>42495.748298611106</v>
      </c>
      <c r="L2935" s="12">
        <f t="shared" si="273"/>
        <v>42525.748298611106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270"/>
        <v>1.0276000000000001</v>
      </c>
      <c r="R2935" s="8">
        <f t="shared" si="271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8">
        <v>2500</v>
      </c>
      <c r="E2936" s="8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2">
        <f t="shared" si="272"/>
        <v>41775.427824074075</v>
      </c>
      <c r="L2936" s="12">
        <f t="shared" si="273"/>
        <v>41805.427824074075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270"/>
        <v>1.08</v>
      </c>
      <c r="R2936" s="8">
        <f t="shared" si="271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8">
        <v>3500</v>
      </c>
      <c r="E2937" s="8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2">
        <f t="shared" si="272"/>
        <v>42553.375092592592</v>
      </c>
      <c r="L2937" s="12">
        <f t="shared" si="273"/>
        <v>42611.499999999993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270"/>
        <v>1.0088571428571429</v>
      </c>
      <c r="R2937" s="8">
        <f t="shared" si="271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8">
        <v>1000</v>
      </c>
      <c r="E2938" s="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2">
        <f t="shared" si="272"/>
        <v>41912.442395833328</v>
      </c>
      <c r="L2938" s="12">
        <f t="shared" si="273"/>
        <v>41924.999305555553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270"/>
        <v>1.28</v>
      </c>
      <c r="R2938" s="8">
        <f t="shared" si="271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29" hidden="1" x14ac:dyDescent="0.35">
      <c r="A2939">
        <v>2937</v>
      </c>
      <c r="B2939" s="3" t="s">
        <v>2937</v>
      </c>
      <c r="C2939" s="3" t="s">
        <v>7047</v>
      </c>
      <c r="D2939" s="8">
        <v>1500</v>
      </c>
      <c r="E2939" s="8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2">
        <f t="shared" si="272"/>
        <v>41803.248993055553</v>
      </c>
      <c r="L2939" s="12">
        <f t="shared" si="273"/>
        <v>41833.248993055553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270"/>
        <v>1.3333333333333333</v>
      </c>
      <c r="R2939" s="8">
        <f t="shared" si="271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8">
        <v>4000</v>
      </c>
      <c r="E2940" s="8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2">
        <f t="shared" si="272"/>
        <v>42004.495532407404</v>
      </c>
      <c r="L2940" s="12">
        <f t="shared" si="273"/>
        <v>42034.495532407404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270"/>
        <v>1.0137499999999999</v>
      </c>
      <c r="R2940" s="8">
        <f t="shared" si="271"/>
        <v>126.71875</v>
      </c>
      <c r="S2940" t="str">
        <f t="shared" si="274"/>
        <v>theater</v>
      </c>
      <c r="T2940" t="str">
        <f t="shared" si="275"/>
        <v>musical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8">
        <v>8000</v>
      </c>
      <c r="E2941" s="8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2">
        <f t="shared" si="272"/>
        <v>41845.60083333333</v>
      </c>
      <c r="L2941" s="12">
        <f t="shared" si="273"/>
        <v>41878.833333333328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270"/>
        <v>1.0287500000000001</v>
      </c>
      <c r="R2941" s="8">
        <f t="shared" si="271"/>
        <v>329.2</v>
      </c>
      <c r="S2941" t="str">
        <f t="shared" si="274"/>
        <v>theater</v>
      </c>
      <c r="T2941" t="str">
        <f t="shared" si="275"/>
        <v>musical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8">
        <v>2500</v>
      </c>
      <c r="E2942" s="8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2">
        <f t="shared" si="272"/>
        <v>41982.565023148149</v>
      </c>
      <c r="L2942" s="12">
        <f t="shared" si="273"/>
        <v>42022.565023148149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270"/>
        <v>1.0724</v>
      </c>
      <c r="R2942" s="8">
        <f t="shared" si="271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8">
        <v>25000</v>
      </c>
      <c r="E2943" s="8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2">
        <f t="shared" si="272"/>
        <v>42034.751793981479</v>
      </c>
      <c r="L2943" s="12">
        <f t="shared" si="273"/>
        <v>42064.751793981479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270"/>
        <v>4.0000000000000003E-5</v>
      </c>
      <c r="R2943" s="8">
        <f t="shared" si="271"/>
        <v>1</v>
      </c>
      <c r="S2943" t="str">
        <f t="shared" si="274"/>
        <v>theater</v>
      </c>
      <c r="T2943" t="str">
        <f t="shared" si="275"/>
        <v>spaces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8">
        <v>200000</v>
      </c>
      <c r="E2944" s="8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2">
        <f t="shared" si="272"/>
        <v>42334.595590277771</v>
      </c>
      <c r="L2944" s="12">
        <f t="shared" si="273"/>
        <v>42354.637499999997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270"/>
        <v>0.20424999999999999</v>
      </c>
      <c r="R2944" s="8">
        <f t="shared" si="271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8">
        <v>3000</v>
      </c>
      <c r="E2945" s="8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2">
        <f t="shared" si="272"/>
        <v>42076.921064814807</v>
      </c>
      <c r="L2945" s="12">
        <f t="shared" si="273"/>
        <v>42106.921064814807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270"/>
        <v>0</v>
      </c>
      <c r="R2945" s="8" t="str">
        <f t="shared" si="271"/>
        <v>-</v>
      </c>
      <c r="S2945" t="str">
        <f t="shared" si="274"/>
        <v>theater</v>
      </c>
      <c r="T2945" t="str">
        <f t="shared" si="275"/>
        <v>spaces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8">
        <v>10000</v>
      </c>
      <c r="E2946" s="8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2">
        <f t="shared" si="272"/>
        <v>42132.705995370365</v>
      </c>
      <c r="L2946" s="12">
        <f t="shared" si="273"/>
        <v>42162.705995370365</v>
      </c>
      <c r="M2946" t="b">
        <v>0</v>
      </c>
      <c r="N2946">
        <v>1</v>
      </c>
      <c r="O2946" t="b">
        <v>0</v>
      </c>
      <c r="P2946" t="s">
        <v>8303</v>
      </c>
      <c r="Q2946" s="6">
        <f t="shared" ref="Q2946:Q3009" si="276">E2946/D2946</f>
        <v>0.01</v>
      </c>
      <c r="R2946" s="8">
        <f t="shared" ref="R2946:R3009" si="277">IF(E2946=0,"-",E2946/N2946)</f>
        <v>100</v>
      </c>
      <c r="S2946" t="str">
        <f t="shared" si="274"/>
        <v>theater</v>
      </c>
      <c r="T2946" t="str">
        <f t="shared" si="275"/>
        <v>spaces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8">
        <v>50000</v>
      </c>
      <c r="E2947" s="8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2">
        <f t="shared" ref="K2947:K3010" si="278">(J2947/86400)+25569+(-5/24)</f>
        <v>42117.931250000001</v>
      </c>
      <c r="L2947" s="12">
        <f t="shared" ref="L2947:L3010" si="279">(I2947/86400)+25569+(-5/24)</f>
        <v>42147.931250000001</v>
      </c>
      <c r="M2947" t="b">
        <v>0</v>
      </c>
      <c r="N2947">
        <v>0</v>
      </c>
      <c r="O2947" t="b">
        <v>0</v>
      </c>
      <c r="P2947" t="s">
        <v>8303</v>
      </c>
      <c r="Q2947" s="6">
        <f t="shared" si="276"/>
        <v>0</v>
      </c>
      <c r="R2947" s="8" t="str">
        <f t="shared" si="277"/>
        <v>-</v>
      </c>
      <c r="S2947" t="str">
        <f t="shared" ref="S2947:S3010" si="280">LEFT($P2947, SEARCH("/",$P2947,1)-1)</f>
        <v>theater</v>
      </c>
      <c r="T2947" t="str">
        <f t="shared" ref="T2947:T3010" si="281">RIGHT($P2947,LEN($P2947) - SEARCH("/", $P2947, 1))</f>
        <v>spaces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8">
        <v>2000</v>
      </c>
      <c r="E2948" s="8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2">
        <f t="shared" si="278"/>
        <v>42567.322824074072</v>
      </c>
      <c r="L2948" s="12">
        <f t="shared" si="279"/>
        <v>42597.322824074072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276"/>
        <v>1E-3</v>
      </c>
      <c r="R2948" s="8">
        <f t="shared" si="277"/>
        <v>1</v>
      </c>
      <c r="S2948" t="str">
        <f t="shared" si="280"/>
        <v>theater</v>
      </c>
      <c r="T2948" t="str">
        <f t="shared" si="281"/>
        <v>spaces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8">
        <v>25000</v>
      </c>
      <c r="E2949" s="8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2">
        <f t="shared" si="278"/>
        <v>42649.353784722225</v>
      </c>
      <c r="L2949" s="12">
        <f t="shared" si="279"/>
        <v>42698.507638888885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276"/>
        <v>4.2880000000000001E-2</v>
      </c>
      <c r="R2949" s="8">
        <f t="shared" si="277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8">
        <v>500000</v>
      </c>
      <c r="E2950" s="8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2">
        <f t="shared" si="278"/>
        <v>42097.440891203696</v>
      </c>
      <c r="L2950" s="12">
        <f t="shared" si="279"/>
        <v>42157.440891203696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276"/>
        <v>4.8000000000000001E-5</v>
      </c>
      <c r="R2950" s="8">
        <f t="shared" si="277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8">
        <v>1000</v>
      </c>
      <c r="E2951" s="8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2">
        <f t="shared" si="278"/>
        <v>42297.61478009259</v>
      </c>
      <c r="L2951" s="12">
        <f t="shared" si="279"/>
        <v>42327.656446759262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276"/>
        <v>2.5000000000000001E-2</v>
      </c>
      <c r="R2951" s="8">
        <f t="shared" si="277"/>
        <v>12.5</v>
      </c>
      <c r="S2951" t="str">
        <f t="shared" si="280"/>
        <v>theater</v>
      </c>
      <c r="T2951" t="str">
        <f t="shared" si="281"/>
        <v>spaces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8">
        <v>5000000</v>
      </c>
      <c r="E2952" s="8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2">
        <f t="shared" si="278"/>
        <v>42362.156851851854</v>
      </c>
      <c r="L2952" s="12">
        <f t="shared" si="279"/>
        <v>42392.156851851854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276"/>
        <v>0</v>
      </c>
      <c r="R2952" s="8" t="str">
        <f t="shared" si="277"/>
        <v>-</v>
      </c>
      <c r="S2952" t="str">
        <f t="shared" si="280"/>
        <v>theater</v>
      </c>
      <c r="T2952" t="str">
        <f t="shared" si="281"/>
        <v>spaces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8">
        <v>50000</v>
      </c>
      <c r="E2953" s="8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2">
        <f t="shared" si="278"/>
        <v>41872.594594907401</v>
      </c>
      <c r="L2953" s="12">
        <f t="shared" si="279"/>
        <v>41917.594594907401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276"/>
        <v>2.1919999999999999E-2</v>
      </c>
      <c r="R2953" s="8">
        <f t="shared" si="277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8">
        <v>20000</v>
      </c>
      <c r="E2954" s="8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2">
        <f t="shared" si="278"/>
        <v>42628.481932870367</v>
      </c>
      <c r="L2954" s="12">
        <f t="shared" si="279"/>
        <v>42659.958333333336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276"/>
        <v>8.0250000000000002E-2</v>
      </c>
      <c r="R2954" s="8">
        <f t="shared" si="277"/>
        <v>200.625</v>
      </c>
      <c r="S2954" t="str">
        <f t="shared" si="280"/>
        <v>theater</v>
      </c>
      <c r="T2954" t="str">
        <f t="shared" si="281"/>
        <v>spaces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8">
        <v>400000</v>
      </c>
      <c r="E2955" s="8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2">
        <f t="shared" si="278"/>
        <v>42255.583576388883</v>
      </c>
      <c r="L2955" s="12">
        <f t="shared" si="279"/>
        <v>42285.583576388883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276"/>
        <v>1.5125E-3</v>
      </c>
      <c r="R2955" s="8">
        <f t="shared" si="277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8">
        <v>15000</v>
      </c>
      <c r="E2956" s="8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2">
        <f t="shared" si="278"/>
        <v>42790.375034722216</v>
      </c>
      <c r="L2956" s="12">
        <f t="shared" si="279"/>
        <v>42810.333368055552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276"/>
        <v>0</v>
      </c>
      <c r="R2956" s="8" t="str">
        <f t="shared" si="277"/>
        <v>-</v>
      </c>
      <c r="S2956" t="str">
        <f t="shared" si="280"/>
        <v>theater</v>
      </c>
      <c r="T2956" t="str">
        <f t="shared" si="281"/>
        <v>spaces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8">
        <v>1200</v>
      </c>
      <c r="E2957" s="8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2">
        <f t="shared" si="278"/>
        <v>42141.532974537033</v>
      </c>
      <c r="L2957" s="12">
        <f t="shared" si="279"/>
        <v>42171.532974537033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276"/>
        <v>0.59583333333333333</v>
      </c>
      <c r="R2957" s="8">
        <f t="shared" si="277"/>
        <v>65</v>
      </c>
      <c r="S2957" t="str">
        <f t="shared" si="280"/>
        <v>theater</v>
      </c>
      <c r="T2957" t="str">
        <f t="shared" si="281"/>
        <v>spaces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8">
        <v>7900</v>
      </c>
      <c r="E2958" s="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2">
        <f t="shared" si="278"/>
        <v>42464.750578703701</v>
      </c>
      <c r="L2958" s="12">
        <f t="shared" si="279"/>
        <v>42494.750578703701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276"/>
        <v>0.16734177215189874</v>
      </c>
      <c r="R2958" s="8">
        <f t="shared" si="277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8">
        <v>15000</v>
      </c>
      <c r="E2959" s="8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2">
        <f t="shared" si="278"/>
        <v>42030.80291666666</v>
      </c>
      <c r="L2959" s="12">
        <f t="shared" si="279"/>
        <v>42090.761249999996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276"/>
        <v>1.8666666666666668E-2</v>
      </c>
      <c r="R2959" s="8">
        <f t="shared" si="277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8">
        <v>80000</v>
      </c>
      <c r="E2960" s="8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2">
        <f t="shared" si="278"/>
        <v>42438.570798611108</v>
      </c>
      <c r="L2960" s="12">
        <f t="shared" si="279"/>
        <v>42498.529131944444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276"/>
        <v>0</v>
      </c>
      <c r="R2960" s="8" t="str">
        <f t="shared" si="277"/>
        <v>-</v>
      </c>
      <c r="S2960" t="str">
        <f t="shared" si="280"/>
        <v>theater</v>
      </c>
      <c r="T2960" t="str">
        <f t="shared" si="281"/>
        <v>spaces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8">
        <v>10000</v>
      </c>
      <c r="E2961" s="8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2">
        <f t="shared" si="278"/>
        <v>42497.800057870372</v>
      </c>
      <c r="L2961" s="12">
        <f t="shared" si="279"/>
        <v>42527.800057870372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276"/>
        <v>0</v>
      </c>
      <c r="R2961" s="8" t="str">
        <f t="shared" si="277"/>
        <v>-</v>
      </c>
      <c r="S2961" t="str">
        <f t="shared" si="280"/>
        <v>theater</v>
      </c>
      <c r="T2961" t="str">
        <f t="shared" si="281"/>
        <v>spaces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8">
        <v>30000000</v>
      </c>
      <c r="E2962" s="8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2">
        <f t="shared" si="278"/>
        <v>41863.54887731481</v>
      </c>
      <c r="L2962" s="12">
        <f t="shared" si="279"/>
        <v>41893.54887731481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276"/>
        <v>0</v>
      </c>
      <c r="R2962" s="8" t="str">
        <f t="shared" si="277"/>
        <v>-</v>
      </c>
      <c r="S2962" t="str">
        <f t="shared" si="280"/>
        <v>theater</v>
      </c>
      <c r="T2962" t="str">
        <f t="shared" si="281"/>
        <v>spaces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8">
        <v>5000</v>
      </c>
      <c r="E2963" s="8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2">
        <f t="shared" si="278"/>
        <v>42061.004155092589</v>
      </c>
      <c r="L2963" s="12">
        <f t="shared" si="279"/>
        <v>42088.958333333336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276"/>
        <v>1.0962000000000001</v>
      </c>
      <c r="R2963" s="8">
        <f t="shared" si="277"/>
        <v>50.75</v>
      </c>
      <c r="S2963" t="str">
        <f t="shared" si="280"/>
        <v>theater</v>
      </c>
      <c r="T2963" t="str">
        <f t="shared" si="281"/>
        <v>plays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8">
        <v>1000</v>
      </c>
      <c r="E2964" s="8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2">
        <f t="shared" si="278"/>
        <v>42036.035949074074</v>
      </c>
      <c r="L2964" s="12">
        <f t="shared" si="279"/>
        <v>42064.082638888889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276"/>
        <v>1.218</v>
      </c>
      <c r="R2964" s="8">
        <f t="shared" si="277"/>
        <v>60.9</v>
      </c>
      <c r="S2964" t="str">
        <f t="shared" si="280"/>
        <v>theater</v>
      </c>
      <c r="T2964" t="str">
        <f t="shared" si="281"/>
        <v>plays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8">
        <v>10000</v>
      </c>
      <c r="E2965" s="8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2">
        <f t="shared" si="278"/>
        <v>42157.26185185185</v>
      </c>
      <c r="L2965" s="12">
        <f t="shared" si="279"/>
        <v>42187.26185185185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276"/>
        <v>1.0685</v>
      </c>
      <c r="R2965" s="8">
        <f t="shared" si="277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8">
        <v>5000</v>
      </c>
      <c r="E2966" s="8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2">
        <f t="shared" si="278"/>
        <v>41827.701608796291</v>
      </c>
      <c r="L2966" s="12">
        <f t="shared" si="279"/>
        <v>41857.688888888886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276"/>
        <v>1.0071379999999999</v>
      </c>
      <c r="R2966" s="8">
        <f t="shared" si="277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8">
        <v>1500</v>
      </c>
      <c r="E2967" s="8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2">
        <f t="shared" si="278"/>
        <v>42162.521215277775</v>
      </c>
      <c r="L2967" s="12">
        <f t="shared" si="279"/>
        <v>42192.521215277775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276"/>
        <v>1.0900000000000001</v>
      </c>
      <c r="R2967" s="8">
        <f t="shared" si="277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8">
        <v>10000</v>
      </c>
      <c r="E2968" s="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2">
        <f t="shared" si="278"/>
        <v>42233.530231481483</v>
      </c>
      <c r="L2968" s="12">
        <f t="shared" si="279"/>
        <v>42263.530231481483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276"/>
        <v>1.1363000000000001</v>
      </c>
      <c r="R2968" s="8">
        <f t="shared" si="277"/>
        <v>88.7734375</v>
      </c>
      <c r="S2968" t="str">
        <f t="shared" si="280"/>
        <v>theater</v>
      </c>
      <c r="T2968" t="str">
        <f t="shared" si="281"/>
        <v>plays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8">
        <v>5000</v>
      </c>
      <c r="E2969" s="8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2">
        <f t="shared" si="278"/>
        <v>42041.989490740736</v>
      </c>
      <c r="L2969" s="12">
        <f t="shared" si="279"/>
        <v>42071.947824074072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276"/>
        <v>1.1392</v>
      </c>
      <c r="R2969" s="8">
        <f t="shared" si="277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8">
        <v>3500</v>
      </c>
      <c r="E2970" s="8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2">
        <f t="shared" si="278"/>
        <v>42585.315509259257</v>
      </c>
      <c r="L2970" s="12">
        <f t="shared" si="279"/>
        <v>42598.957638888889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276"/>
        <v>1.06</v>
      </c>
      <c r="R2970" s="8">
        <f t="shared" si="277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8">
        <v>1000</v>
      </c>
      <c r="E2971" s="8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2">
        <f t="shared" si="278"/>
        <v>42097.578159722216</v>
      </c>
      <c r="L2971" s="12">
        <f t="shared" si="279"/>
        <v>42127.743750000001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276"/>
        <v>1.625</v>
      </c>
      <c r="R2971" s="8">
        <f t="shared" si="277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8">
        <v>6000</v>
      </c>
      <c r="E2972" s="8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2">
        <f t="shared" si="278"/>
        <v>41808.461238425924</v>
      </c>
      <c r="L2972" s="12">
        <f t="shared" si="279"/>
        <v>41838.461238425924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276"/>
        <v>1.06</v>
      </c>
      <c r="R2972" s="8">
        <f t="shared" si="277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8">
        <v>3200</v>
      </c>
      <c r="E2973" s="8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2">
        <f t="shared" si="278"/>
        <v>41852.449976851851</v>
      </c>
      <c r="L2973" s="12">
        <f t="shared" si="279"/>
        <v>41882.449976851851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276"/>
        <v>1.0015624999999999</v>
      </c>
      <c r="R2973" s="8">
        <f t="shared" si="277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8">
        <v>2000</v>
      </c>
      <c r="E2974" s="8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2">
        <f t="shared" si="278"/>
        <v>42693.90185185185</v>
      </c>
      <c r="L2974" s="12">
        <f t="shared" si="279"/>
        <v>42708.833333333336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276"/>
        <v>1.0535000000000001</v>
      </c>
      <c r="R2974" s="8">
        <f t="shared" si="277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8">
        <v>5000</v>
      </c>
      <c r="E2975" s="8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2">
        <f t="shared" si="278"/>
        <v>42341.610046296293</v>
      </c>
      <c r="L2975" s="12">
        <f t="shared" si="279"/>
        <v>42369.958333333336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276"/>
        <v>1.748</v>
      </c>
      <c r="R2975" s="8">
        <f t="shared" si="277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8">
        <v>5000</v>
      </c>
      <c r="E2976" s="8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2">
        <f t="shared" si="278"/>
        <v>41879.852673611109</v>
      </c>
      <c r="L2976" s="12">
        <f t="shared" si="279"/>
        <v>41907.857638888883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276"/>
        <v>1.02</v>
      </c>
      <c r="R2976" s="8">
        <f t="shared" si="277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8">
        <v>8000</v>
      </c>
      <c r="E2977" s="8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2">
        <f t="shared" si="278"/>
        <v>41941.475532407407</v>
      </c>
      <c r="L2977" s="12">
        <f t="shared" si="279"/>
        <v>41969.916666666664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276"/>
        <v>1.00125</v>
      </c>
      <c r="R2977" s="8">
        <f t="shared" si="277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8">
        <v>70</v>
      </c>
      <c r="E2978" s="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2">
        <f t="shared" si="278"/>
        <v>42425.522337962961</v>
      </c>
      <c r="L2978" s="12">
        <f t="shared" si="279"/>
        <v>42442.291666666664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276"/>
        <v>1.7142857142857142</v>
      </c>
      <c r="R2978" s="8">
        <f t="shared" si="277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8">
        <v>3000</v>
      </c>
      <c r="E2979" s="8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2">
        <f t="shared" si="278"/>
        <v>42026.672847222224</v>
      </c>
      <c r="L2979" s="12">
        <f t="shared" si="279"/>
        <v>42085.884722222218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276"/>
        <v>1.1356666666666666</v>
      </c>
      <c r="R2979" s="8">
        <f t="shared" si="277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8">
        <v>750</v>
      </c>
      <c r="E2980" s="8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2">
        <f t="shared" si="278"/>
        <v>41922.432256944441</v>
      </c>
      <c r="L2980" s="12">
        <f t="shared" si="279"/>
        <v>41932.040972222218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276"/>
        <v>1.2946666666666666</v>
      </c>
      <c r="R2980" s="8">
        <f t="shared" si="277"/>
        <v>60.6875</v>
      </c>
      <c r="S2980" t="str">
        <f t="shared" si="280"/>
        <v>theater</v>
      </c>
      <c r="T2980" t="str">
        <f t="shared" si="281"/>
        <v>plays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8">
        <v>5000</v>
      </c>
      <c r="E2981" s="8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2">
        <f t="shared" si="278"/>
        <v>41993.616006944438</v>
      </c>
      <c r="L2981" s="12">
        <f t="shared" si="279"/>
        <v>42010.041666666664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276"/>
        <v>1.014</v>
      </c>
      <c r="R2981" s="8">
        <f t="shared" si="277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8">
        <v>3000</v>
      </c>
      <c r="E2982" s="8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2">
        <f t="shared" si="278"/>
        <v>42219.70752314815</v>
      </c>
      <c r="L2982" s="12">
        <f t="shared" si="279"/>
        <v>42239.874999999993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276"/>
        <v>1.0916666666666666</v>
      </c>
      <c r="R2982" s="8">
        <f t="shared" si="277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8">
        <v>4000</v>
      </c>
      <c r="E2983" s="8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2">
        <f t="shared" si="278"/>
        <v>42225.351342592585</v>
      </c>
      <c r="L2983" s="12">
        <f t="shared" si="279"/>
        <v>42270.351342592585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276"/>
        <v>1.28925</v>
      </c>
      <c r="R2983" s="8">
        <f t="shared" si="277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8">
        <v>5000</v>
      </c>
      <c r="E2984" s="8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2">
        <f t="shared" si="278"/>
        <v>42381.478506944441</v>
      </c>
      <c r="L2984" s="12">
        <f t="shared" si="279"/>
        <v>42411.478506944441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276"/>
        <v>1.0206</v>
      </c>
      <c r="R2984" s="8">
        <f t="shared" si="277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8">
        <v>116000</v>
      </c>
      <c r="E2985" s="8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2">
        <f t="shared" si="278"/>
        <v>41894.424027777779</v>
      </c>
      <c r="L2985" s="12">
        <f t="shared" si="279"/>
        <v>41954.465694444443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276"/>
        <v>1.465395775862069</v>
      </c>
      <c r="R2985" s="8">
        <f t="shared" si="277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8">
        <v>25000</v>
      </c>
      <c r="E2986" s="8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2">
        <f t="shared" si="278"/>
        <v>42576.070381944439</v>
      </c>
      <c r="L2986" s="12">
        <f t="shared" si="279"/>
        <v>42606.070381944439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276"/>
        <v>1.00352</v>
      </c>
      <c r="R2986" s="8">
        <f t="shared" si="277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8">
        <v>10000</v>
      </c>
      <c r="E2987" s="8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2">
        <f t="shared" si="278"/>
        <v>42654.765370370369</v>
      </c>
      <c r="L2987" s="12">
        <f t="shared" si="279"/>
        <v>42673.958333333336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276"/>
        <v>1.2164999999999999</v>
      </c>
      <c r="R2987" s="8">
        <f t="shared" si="277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8">
        <v>2400</v>
      </c>
      <c r="E2988" s="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2">
        <f t="shared" si="278"/>
        <v>42431.29173611111</v>
      </c>
      <c r="L2988" s="12">
        <f t="shared" si="279"/>
        <v>42491.250069444439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276"/>
        <v>1.0549999999999999</v>
      </c>
      <c r="R2988" s="8">
        <f t="shared" si="277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8">
        <v>25000</v>
      </c>
      <c r="E2989" s="8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2">
        <f t="shared" si="278"/>
        <v>42627.098969907405</v>
      </c>
      <c r="L2989" s="12">
        <f t="shared" si="279"/>
        <v>42655.791666666664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276"/>
        <v>1.1040080000000001</v>
      </c>
      <c r="R2989" s="8">
        <f t="shared" si="277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8">
        <v>1000</v>
      </c>
      <c r="E2990" s="8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2">
        <f t="shared" si="278"/>
        <v>42511.153715277775</v>
      </c>
      <c r="L2990" s="12">
        <f t="shared" si="279"/>
        <v>42541.153715277775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276"/>
        <v>1</v>
      </c>
      <c r="R2990" s="8">
        <f t="shared" si="277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8">
        <v>20000</v>
      </c>
      <c r="E2991" s="8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2">
        <f t="shared" si="278"/>
        <v>42336.812060185184</v>
      </c>
      <c r="L2991" s="12">
        <f t="shared" si="279"/>
        <v>42358.999305555553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276"/>
        <v>1.76535</v>
      </c>
      <c r="R2991" s="8">
        <f t="shared" si="277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8">
        <v>10000</v>
      </c>
      <c r="E2992" s="8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2">
        <f t="shared" si="278"/>
        <v>42341.365972222215</v>
      </c>
      <c r="L2992" s="12">
        <f t="shared" si="279"/>
        <v>42376.365972222215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276"/>
        <v>1</v>
      </c>
      <c r="R2992" s="8">
        <f t="shared" si="277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8">
        <v>8500</v>
      </c>
      <c r="E2993" s="8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2">
        <f t="shared" si="278"/>
        <v>42740.628819444442</v>
      </c>
      <c r="L2993" s="12">
        <f t="shared" si="279"/>
        <v>42762.628819444442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276"/>
        <v>1.0329411764705883</v>
      </c>
      <c r="R2993" s="8">
        <f t="shared" si="277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8">
        <v>3000</v>
      </c>
      <c r="E2994" s="8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2">
        <f t="shared" si="278"/>
        <v>42622.559143518512</v>
      </c>
      <c r="L2994" s="12">
        <f t="shared" si="279"/>
        <v>42652.559143518512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276"/>
        <v>1.0449999999999999</v>
      </c>
      <c r="R2994" s="8">
        <f t="shared" si="277"/>
        <v>48.984375</v>
      </c>
      <c r="S2994" t="str">
        <f t="shared" si="280"/>
        <v>theater</v>
      </c>
      <c r="T2994" t="str">
        <f t="shared" si="281"/>
        <v>spaces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8">
        <v>1000</v>
      </c>
      <c r="E2995" s="8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2">
        <f t="shared" si="278"/>
        <v>42390.63040509259</v>
      </c>
      <c r="L2995" s="12">
        <f t="shared" si="279"/>
        <v>42420.63040509259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276"/>
        <v>1.0029999999999999</v>
      </c>
      <c r="R2995" s="8">
        <f t="shared" si="277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8">
        <v>300</v>
      </c>
      <c r="E2996" s="8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2">
        <f t="shared" si="278"/>
        <v>41885.270509259259</v>
      </c>
      <c r="L2996" s="12">
        <f t="shared" si="279"/>
        <v>41915.270509259259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276"/>
        <v>4.577466666666667</v>
      </c>
      <c r="R2996" s="8">
        <f t="shared" si="277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8">
        <v>15000</v>
      </c>
      <c r="E2997" s="8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2">
        <f t="shared" si="278"/>
        <v>42724.456840277773</v>
      </c>
      <c r="L2997" s="12">
        <f t="shared" si="279"/>
        <v>42754.456840277773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276"/>
        <v>1.0496000000000001</v>
      </c>
      <c r="R2997" s="8">
        <f t="shared" si="277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8">
        <v>35000</v>
      </c>
      <c r="E2998" s="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2">
        <f t="shared" si="278"/>
        <v>42090.704166666663</v>
      </c>
      <c r="L2998" s="12">
        <f t="shared" si="279"/>
        <v>42150.704166666663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276"/>
        <v>1.7194285714285715</v>
      </c>
      <c r="R2998" s="8">
        <f t="shared" si="277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8">
        <v>10000</v>
      </c>
      <c r="E2999" s="8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2">
        <f t="shared" si="278"/>
        <v>42775.525381944441</v>
      </c>
      <c r="L2999" s="12">
        <f t="shared" si="279"/>
        <v>42792.999305555553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276"/>
        <v>1.0373000000000001</v>
      </c>
      <c r="R2999" s="8">
        <f t="shared" si="277"/>
        <v>90.2</v>
      </c>
      <c r="S2999" t="str">
        <f t="shared" si="280"/>
        <v>theater</v>
      </c>
      <c r="T2999" t="str">
        <f t="shared" si="281"/>
        <v>spaces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8">
        <v>50000</v>
      </c>
      <c r="E3000" s="8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2">
        <f t="shared" si="278"/>
        <v>41777.985289351847</v>
      </c>
      <c r="L3000" s="12">
        <f t="shared" si="279"/>
        <v>41805.975694444445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276"/>
        <v>1.0302899999999999</v>
      </c>
      <c r="R3000" s="8">
        <f t="shared" si="277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8">
        <v>1350</v>
      </c>
      <c r="E3001" s="8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2">
        <f t="shared" si="278"/>
        <v>42780.531944444439</v>
      </c>
      <c r="L3001" s="12">
        <f t="shared" si="279"/>
        <v>42794.874999999993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276"/>
        <v>1.1888888888888889</v>
      </c>
      <c r="R3001" s="8">
        <f t="shared" si="277"/>
        <v>80.25</v>
      </c>
      <c r="S3001" t="str">
        <f t="shared" si="280"/>
        <v>theater</v>
      </c>
      <c r="T3001" t="str">
        <f t="shared" si="281"/>
        <v>spaces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8">
        <v>500</v>
      </c>
      <c r="E3002" s="8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2">
        <f t="shared" si="278"/>
        <v>42752.61886574074</v>
      </c>
      <c r="L3002" s="12">
        <f t="shared" si="279"/>
        <v>42766.541666666664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276"/>
        <v>1</v>
      </c>
      <c r="R3002" s="8">
        <f t="shared" si="277"/>
        <v>62.5</v>
      </c>
      <c r="S3002" t="str">
        <f t="shared" si="280"/>
        <v>theater</v>
      </c>
      <c r="T3002" t="str">
        <f t="shared" si="281"/>
        <v>spaces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8">
        <v>7214</v>
      </c>
      <c r="E3003" s="8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2">
        <f t="shared" si="278"/>
        <v>42534.687291666669</v>
      </c>
      <c r="L3003" s="12">
        <f t="shared" si="279"/>
        <v>42564.687291666669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276"/>
        <v>3.1869988910451896</v>
      </c>
      <c r="R3003" s="8">
        <f t="shared" si="277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8">
        <v>7000</v>
      </c>
      <c r="E3004" s="8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2">
        <f t="shared" si="278"/>
        <v>41239.627916666665</v>
      </c>
      <c r="L3004" s="12">
        <f t="shared" si="279"/>
        <v>41269.627916666665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276"/>
        <v>1.0850614285714286</v>
      </c>
      <c r="R3004" s="8">
        <f t="shared" si="277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8">
        <v>3000</v>
      </c>
      <c r="E3005" s="8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2">
        <f t="shared" si="278"/>
        <v>42398.640925925924</v>
      </c>
      <c r="L3005" s="12">
        <f t="shared" si="279"/>
        <v>42430.040972222218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276"/>
        <v>1.0116666666666667</v>
      </c>
      <c r="R3005" s="8">
        <f t="shared" si="277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8">
        <v>40000</v>
      </c>
      <c r="E3006" s="8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2">
        <f t="shared" si="278"/>
        <v>41928.672731481478</v>
      </c>
      <c r="L3006" s="12">
        <f t="shared" si="279"/>
        <v>41958.714398148142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276"/>
        <v>1.12815</v>
      </c>
      <c r="R3006" s="8">
        <f t="shared" si="277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8">
        <v>10600</v>
      </c>
      <c r="E3007" s="8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2">
        <f t="shared" si="278"/>
        <v>41888.466493055552</v>
      </c>
      <c r="L3007" s="12">
        <f t="shared" si="279"/>
        <v>41918.466493055552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276"/>
        <v>1.2049622641509434</v>
      </c>
      <c r="R3007" s="8">
        <f t="shared" si="277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8">
        <v>8000</v>
      </c>
      <c r="E3008" s="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2">
        <f t="shared" si="278"/>
        <v>41957.54850694444</v>
      </c>
      <c r="L3008" s="12">
        <f t="shared" si="279"/>
        <v>41987.54850694444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276"/>
        <v>1.0774999999999999</v>
      </c>
      <c r="R3008" s="8">
        <f t="shared" si="277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8">
        <v>600</v>
      </c>
      <c r="E3009" s="8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2">
        <f t="shared" si="278"/>
        <v>42098.007905092592</v>
      </c>
      <c r="L3009" s="12">
        <f t="shared" si="279"/>
        <v>42119.007905092592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276"/>
        <v>1.8</v>
      </c>
      <c r="R3009" s="8">
        <f t="shared" si="277"/>
        <v>54</v>
      </c>
      <c r="S3009" t="str">
        <f t="shared" si="280"/>
        <v>theater</v>
      </c>
      <c r="T3009" t="str">
        <f t="shared" si="281"/>
        <v>spaces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8">
        <v>3000</v>
      </c>
      <c r="E3010" s="8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2">
        <f t="shared" si="278"/>
        <v>42360.003692129627</v>
      </c>
      <c r="L3010" s="12">
        <f t="shared" si="279"/>
        <v>42390.003692129627</v>
      </c>
      <c r="M3010" t="b">
        <v>0</v>
      </c>
      <c r="N3010">
        <v>26</v>
      </c>
      <c r="O3010" t="b">
        <v>1</v>
      </c>
      <c r="P3010" t="s">
        <v>8303</v>
      </c>
      <c r="Q3010" s="6">
        <f t="shared" ref="Q3010:Q3073" si="282">E3010/D3010</f>
        <v>1.0116666666666667</v>
      </c>
      <c r="R3010" s="8">
        <f t="shared" ref="R3010:R3073" si="283">IF(E3010=0,"-",E3010/N3010)</f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8">
        <v>25000</v>
      </c>
      <c r="E3011" s="8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2">
        <f t="shared" ref="K3011:K3074" si="284">(J3011/86400)+25569+(-5/24)</f>
        <v>41939.361574074072</v>
      </c>
      <c r="L3011" s="12">
        <f t="shared" ref="L3011:L3074" si="285">(I3011/86400)+25569+(-5/24)</f>
        <v>41969.403240740743</v>
      </c>
      <c r="M3011" t="b">
        <v>0</v>
      </c>
      <c r="N3011">
        <v>128</v>
      </c>
      <c r="O3011" t="b">
        <v>1</v>
      </c>
      <c r="P3011" t="s">
        <v>8303</v>
      </c>
      <c r="Q3011" s="6">
        <f t="shared" si="282"/>
        <v>1.19756</v>
      </c>
      <c r="R3011" s="8">
        <f t="shared" si="283"/>
        <v>233.8984375</v>
      </c>
      <c r="S3011" t="str">
        <f t="shared" ref="S3011:S3074" si="286">LEFT($P3011, SEARCH("/",$P3011,1)-1)</f>
        <v>theater</v>
      </c>
      <c r="T3011" t="str">
        <f t="shared" ref="T3011:T3074" si="287">RIGHT($P3011,LEN($P3011) - SEARCH("/", $P3011, 1))</f>
        <v>spaces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8">
        <v>1500</v>
      </c>
      <c r="E3012" s="8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2">
        <f t="shared" si="284"/>
        <v>41996.624062499999</v>
      </c>
      <c r="L3012" s="12">
        <f t="shared" si="285"/>
        <v>42056.624062499999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282"/>
        <v>1.58</v>
      </c>
      <c r="R3012" s="8">
        <f t="shared" si="283"/>
        <v>158</v>
      </c>
      <c r="S3012" t="str">
        <f t="shared" si="286"/>
        <v>theater</v>
      </c>
      <c r="T3012" t="str">
        <f t="shared" si="287"/>
        <v>spaces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8">
        <v>300</v>
      </c>
      <c r="E3013" s="8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2">
        <f t="shared" si="284"/>
        <v>42334.260601851849</v>
      </c>
      <c r="L3013" s="12">
        <f t="shared" si="285"/>
        <v>42361.749305555553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282"/>
        <v>1.2366666666666666</v>
      </c>
      <c r="R3013" s="8">
        <f t="shared" si="283"/>
        <v>14.84</v>
      </c>
      <c r="S3013" t="str">
        <f t="shared" si="286"/>
        <v>theater</v>
      </c>
      <c r="T3013" t="str">
        <f t="shared" si="287"/>
        <v>spaces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8">
        <v>4000</v>
      </c>
      <c r="E3014" s="8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2">
        <f t="shared" si="284"/>
        <v>42024.494560185187</v>
      </c>
      <c r="L3014" s="12">
        <f t="shared" si="285"/>
        <v>42045.494560185187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282"/>
        <v>1.1712499999999999</v>
      </c>
      <c r="R3014" s="8">
        <f t="shared" si="283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8">
        <v>10000</v>
      </c>
      <c r="E3015" s="8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2">
        <f t="shared" si="284"/>
        <v>42146.627881944441</v>
      </c>
      <c r="L3015" s="12">
        <f t="shared" si="285"/>
        <v>42176.627881944441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282"/>
        <v>1.5696000000000001</v>
      </c>
      <c r="R3015" s="8">
        <f t="shared" si="283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8">
        <v>25000</v>
      </c>
      <c r="E3016" s="8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2">
        <f t="shared" si="284"/>
        <v>41919.915277777771</v>
      </c>
      <c r="L3016" s="12">
        <f t="shared" si="285"/>
        <v>41948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282"/>
        <v>1.13104</v>
      </c>
      <c r="R3016" s="8">
        <f t="shared" si="283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8">
        <v>3400</v>
      </c>
      <c r="E3017" s="8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2">
        <f t="shared" si="284"/>
        <v>41785.518958333334</v>
      </c>
      <c r="L3017" s="12">
        <f t="shared" si="285"/>
        <v>41800.958333333328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282"/>
        <v>1.0317647058823529</v>
      </c>
      <c r="R3017" s="8">
        <f t="shared" si="283"/>
        <v>87.7</v>
      </c>
      <c r="S3017" t="str">
        <f t="shared" si="286"/>
        <v>theater</v>
      </c>
      <c r="T3017" t="str">
        <f t="shared" si="287"/>
        <v>spaces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8">
        <v>8500</v>
      </c>
      <c r="E3018" s="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2">
        <f t="shared" si="284"/>
        <v>41778.339722222219</v>
      </c>
      <c r="L3018" s="12">
        <f t="shared" si="285"/>
        <v>41838.339722222219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282"/>
        <v>1.0261176470588236</v>
      </c>
      <c r="R3018" s="8">
        <f t="shared" si="283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8">
        <v>22000</v>
      </c>
      <c r="E3019" s="8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2">
        <f t="shared" si="284"/>
        <v>41841.641701388886</v>
      </c>
      <c r="L3019" s="12">
        <f t="shared" si="285"/>
        <v>41871.641701388886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282"/>
        <v>1.0584090909090909</v>
      </c>
      <c r="R3019" s="8">
        <f t="shared" si="283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8">
        <v>4200</v>
      </c>
      <c r="E3020" s="8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2">
        <f t="shared" si="284"/>
        <v>42163.09</v>
      </c>
      <c r="L3020" s="12">
        <f t="shared" si="285"/>
        <v>42205.708333333336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282"/>
        <v>1.0071428571428571</v>
      </c>
      <c r="R3020" s="8">
        <f t="shared" si="283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8">
        <v>15000</v>
      </c>
      <c r="E3021" s="8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2">
        <f t="shared" si="284"/>
        <v>41758.625231481477</v>
      </c>
      <c r="L3021" s="12">
        <f t="shared" si="285"/>
        <v>41785.916666666664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282"/>
        <v>1.2123333333333333</v>
      </c>
      <c r="R3021" s="8">
        <f t="shared" si="283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8">
        <v>7000</v>
      </c>
      <c r="E3022" s="8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2">
        <f t="shared" si="284"/>
        <v>42170.638113425921</v>
      </c>
      <c r="L3022" s="12">
        <f t="shared" si="285"/>
        <v>42230.638113425921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282"/>
        <v>1.0057142857142858</v>
      </c>
      <c r="R3022" s="8">
        <f t="shared" si="283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8">
        <v>4500</v>
      </c>
      <c r="E3023" s="8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2">
        <f t="shared" si="284"/>
        <v>42660.410520833328</v>
      </c>
      <c r="L3023" s="12">
        <f t="shared" si="285"/>
        <v>42696.040972222218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282"/>
        <v>1.1602222222222223</v>
      </c>
      <c r="R3023" s="8">
        <f t="shared" si="283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8">
        <v>10000</v>
      </c>
      <c r="E3024" s="8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2">
        <f t="shared" si="284"/>
        <v>42564.745474537034</v>
      </c>
      <c r="L3024" s="12">
        <f t="shared" si="285"/>
        <v>42609.745474537034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282"/>
        <v>1.0087999999999999</v>
      </c>
      <c r="R3024" s="8">
        <f t="shared" si="283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8">
        <v>700</v>
      </c>
      <c r="E3025" s="8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2">
        <f t="shared" si="284"/>
        <v>42121.467430555553</v>
      </c>
      <c r="L3025" s="12">
        <f t="shared" si="285"/>
        <v>42166.467430555553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282"/>
        <v>1.03</v>
      </c>
      <c r="R3025" s="8">
        <f t="shared" si="283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8">
        <v>5000</v>
      </c>
      <c r="E3026" s="8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2">
        <f t="shared" si="284"/>
        <v>41158.785590277774</v>
      </c>
      <c r="L3026" s="12">
        <f t="shared" si="285"/>
        <v>41188.785590277774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282"/>
        <v>2.4641999999999999</v>
      </c>
      <c r="R3026" s="8">
        <f t="shared" si="283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8">
        <v>2500</v>
      </c>
      <c r="E3027" s="8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2">
        <f t="shared" si="284"/>
        <v>41761.301076388889</v>
      </c>
      <c r="L3027" s="12">
        <f t="shared" si="285"/>
        <v>41789.458333333328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282"/>
        <v>3.0219999999999998</v>
      </c>
      <c r="R3027" s="8">
        <f t="shared" si="283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8">
        <v>900</v>
      </c>
      <c r="E3028" s="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2">
        <f t="shared" si="284"/>
        <v>42783.251064814809</v>
      </c>
      <c r="L3028" s="12">
        <f t="shared" si="285"/>
        <v>42797.251064814809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282"/>
        <v>1.4333333333333333</v>
      </c>
      <c r="R3028" s="8">
        <f t="shared" si="283"/>
        <v>51.6</v>
      </c>
      <c r="S3028" t="str">
        <f t="shared" si="286"/>
        <v>theater</v>
      </c>
      <c r="T3028" t="str">
        <f t="shared" si="287"/>
        <v>spaces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8">
        <v>40000</v>
      </c>
      <c r="E3029" s="8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2">
        <f t="shared" si="284"/>
        <v>42053.49596064815</v>
      </c>
      <c r="L3029" s="12">
        <f t="shared" si="285"/>
        <v>42083.454293981478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282"/>
        <v>1.3144</v>
      </c>
      <c r="R3029" s="8">
        <f t="shared" si="283"/>
        <v>164.3</v>
      </c>
      <c r="S3029" t="str">
        <f t="shared" si="286"/>
        <v>theater</v>
      </c>
      <c r="T3029" t="str">
        <f t="shared" si="287"/>
        <v>spaces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8">
        <v>5000</v>
      </c>
      <c r="E3030" s="8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2">
        <f t="shared" si="284"/>
        <v>42567.055844907409</v>
      </c>
      <c r="L3030" s="12">
        <f t="shared" si="285"/>
        <v>42597.055844907409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282"/>
        <v>1.6801999999999999</v>
      </c>
      <c r="R3030" s="8">
        <f t="shared" si="283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8">
        <v>30000</v>
      </c>
      <c r="E3031" s="8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2">
        <f t="shared" si="284"/>
        <v>41932.500543981478</v>
      </c>
      <c r="L3031" s="12">
        <f t="shared" si="285"/>
        <v>41960.982638888883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282"/>
        <v>1.0967666666666667</v>
      </c>
      <c r="R3031" s="8">
        <f t="shared" si="283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8">
        <v>1750</v>
      </c>
      <c r="E3032" s="8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2">
        <f t="shared" si="284"/>
        <v>42233.5390162037</v>
      </c>
      <c r="L3032" s="12">
        <f t="shared" si="285"/>
        <v>42263.5390162037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282"/>
        <v>1.0668571428571429</v>
      </c>
      <c r="R3032" s="8">
        <f t="shared" si="283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8">
        <v>1500</v>
      </c>
      <c r="E3033" s="8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2">
        <f t="shared" si="284"/>
        <v>42597.674155092587</v>
      </c>
      <c r="L3033" s="12">
        <f t="shared" si="285"/>
        <v>42657.674155092587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282"/>
        <v>1</v>
      </c>
      <c r="R3033" s="8">
        <f t="shared" si="283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8">
        <v>1000</v>
      </c>
      <c r="E3034" s="8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2">
        <f t="shared" si="284"/>
        <v>42227.836331018516</v>
      </c>
      <c r="L3034" s="12">
        <f t="shared" si="285"/>
        <v>42257.836331018516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282"/>
        <v>1.272</v>
      </c>
      <c r="R3034" s="8">
        <f t="shared" si="283"/>
        <v>50.88</v>
      </c>
      <c r="S3034" t="str">
        <f t="shared" si="286"/>
        <v>theater</v>
      </c>
      <c r="T3034" t="str">
        <f t="shared" si="287"/>
        <v>spaces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8">
        <v>3000</v>
      </c>
      <c r="E3035" s="8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2">
        <f t="shared" si="284"/>
        <v>42569.901909722219</v>
      </c>
      <c r="L3035" s="12">
        <f t="shared" si="285"/>
        <v>42599.901909722219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282"/>
        <v>1.4653333333333334</v>
      </c>
      <c r="R3035" s="8">
        <f t="shared" si="283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8">
        <v>100000</v>
      </c>
      <c r="E3036" s="8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2">
        <f t="shared" si="284"/>
        <v>42644.327025462961</v>
      </c>
      <c r="L3036" s="12">
        <f t="shared" si="285"/>
        <v>42674.957638888889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282"/>
        <v>1.1253599999999999</v>
      </c>
      <c r="R3036" s="8">
        <f t="shared" si="283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8">
        <v>25000</v>
      </c>
      <c r="E3037" s="8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2">
        <f t="shared" si="284"/>
        <v>41368.351956018516</v>
      </c>
      <c r="L3037" s="12">
        <f t="shared" si="285"/>
        <v>41398.351956018516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282"/>
        <v>1.0878684000000001</v>
      </c>
      <c r="R3037" s="8">
        <f t="shared" si="283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8">
        <v>25000</v>
      </c>
      <c r="E3038" s="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2">
        <f t="shared" si="284"/>
        <v>41466.576898148145</v>
      </c>
      <c r="L3038" s="12">
        <f t="shared" si="285"/>
        <v>41502.290972222218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282"/>
        <v>1.26732</v>
      </c>
      <c r="R3038" s="8">
        <f t="shared" si="283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8">
        <v>500</v>
      </c>
      <c r="E3039" s="8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2">
        <f t="shared" si="284"/>
        <v>40378.684872685182</v>
      </c>
      <c r="L3039" s="12">
        <f t="shared" si="285"/>
        <v>40452.999305555553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282"/>
        <v>2.1320000000000001</v>
      </c>
      <c r="R3039" s="8">
        <f t="shared" si="283"/>
        <v>33.3125</v>
      </c>
      <c r="S3039" t="str">
        <f t="shared" si="286"/>
        <v>theater</v>
      </c>
      <c r="T3039" t="str">
        <f t="shared" si="287"/>
        <v>spaces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8">
        <v>1000</v>
      </c>
      <c r="E3040" s="8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2">
        <f t="shared" si="284"/>
        <v>42373.043946759259</v>
      </c>
      <c r="L3040" s="12">
        <f t="shared" si="285"/>
        <v>42433.043946759259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282"/>
        <v>1.0049999999999999</v>
      </c>
      <c r="R3040" s="8">
        <f t="shared" si="283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8">
        <v>20000</v>
      </c>
      <c r="E3041" s="8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2">
        <f t="shared" si="284"/>
        <v>41610.586087962962</v>
      </c>
      <c r="L3041" s="12">
        <f t="shared" si="285"/>
        <v>41637.124305555553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282"/>
        <v>1.0871389999999999</v>
      </c>
      <c r="R3041" s="8">
        <f t="shared" si="283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8">
        <v>3000</v>
      </c>
      <c r="E3042" s="8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2">
        <f t="shared" si="284"/>
        <v>42177.583576388883</v>
      </c>
      <c r="L3042" s="12">
        <f t="shared" si="285"/>
        <v>42181.749999999993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282"/>
        <v>1.075</v>
      </c>
      <c r="R3042" s="8">
        <f t="shared" si="283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8">
        <v>8300</v>
      </c>
      <c r="E3043" s="8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2">
        <f t="shared" si="284"/>
        <v>42359.660277777781</v>
      </c>
      <c r="L3043" s="12">
        <f t="shared" si="285"/>
        <v>42389.660277777781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282"/>
        <v>1.1048192771084338</v>
      </c>
      <c r="R3043" s="8">
        <f t="shared" si="283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8">
        <v>1500</v>
      </c>
      <c r="E3044" s="8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2">
        <f t="shared" si="284"/>
        <v>42253.479710648149</v>
      </c>
      <c r="L3044" s="12">
        <f t="shared" si="285"/>
        <v>42283.479710648149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282"/>
        <v>1.28</v>
      </c>
      <c r="R3044" s="8">
        <f t="shared" si="283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8">
        <v>15000</v>
      </c>
      <c r="E3045" s="8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2">
        <f t="shared" si="284"/>
        <v>42082.862256944441</v>
      </c>
      <c r="L3045" s="12">
        <f t="shared" si="285"/>
        <v>42109.909722222219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282"/>
        <v>1.1000666666666667</v>
      </c>
      <c r="R3045" s="8">
        <f t="shared" si="283"/>
        <v>128.9140625</v>
      </c>
      <c r="S3045" t="str">
        <f t="shared" si="286"/>
        <v>theater</v>
      </c>
      <c r="T3045" t="str">
        <f t="shared" si="287"/>
        <v>spaces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8">
        <v>12000</v>
      </c>
      <c r="E3046" s="8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2">
        <f t="shared" si="284"/>
        <v>42387.518495370365</v>
      </c>
      <c r="L3046" s="12">
        <f t="shared" si="285"/>
        <v>42402.518495370365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282"/>
        <v>1.0934166666666667</v>
      </c>
      <c r="R3046" s="8">
        <f t="shared" si="283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8">
        <v>4000</v>
      </c>
      <c r="E3047" s="8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2">
        <f t="shared" si="284"/>
        <v>41842.947395833333</v>
      </c>
      <c r="L3047" s="12">
        <f t="shared" si="285"/>
        <v>41872.947395833333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282"/>
        <v>1.3270650000000002</v>
      </c>
      <c r="R3047" s="8">
        <f t="shared" si="283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8">
        <v>7900</v>
      </c>
      <c r="E3048" s="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2">
        <f t="shared" si="284"/>
        <v>41862.59474537037</v>
      </c>
      <c r="L3048" s="12">
        <f t="shared" si="285"/>
        <v>41891.994444444441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282"/>
        <v>1.9084810126582279</v>
      </c>
      <c r="R3048" s="8">
        <f t="shared" si="283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8">
        <v>500</v>
      </c>
      <c r="E3049" s="8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2">
        <f t="shared" si="284"/>
        <v>42443.780717592592</v>
      </c>
      <c r="L3049" s="12">
        <f t="shared" si="285"/>
        <v>42487.344444444439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282"/>
        <v>1.49</v>
      </c>
      <c r="R3049" s="8">
        <f t="shared" si="283"/>
        <v>37.25</v>
      </c>
      <c r="S3049" t="str">
        <f t="shared" si="286"/>
        <v>theater</v>
      </c>
      <c r="T3049" t="str">
        <f t="shared" si="287"/>
        <v>spaces</v>
      </c>
    </row>
    <row r="3050" spans="1:20" ht="58" hidden="1" x14ac:dyDescent="0.35">
      <c r="A3050">
        <v>3048</v>
      </c>
      <c r="B3050" s="3" t="s">
        <v>3048</v>
      </c>
      <c r="C3050" s="3" t="s">
        <v>7158</v>
      </c>
      <c r="D3050" s="8">
        <v>5000</v>
      </c>
      <c r="E3050" s="8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2">
        <f t="shared" si="284"/>
        <v>41975.692847222221</v>
      </c>
      <c r="L3050" s="12">
        <f t="shared" si="285"/>
        <v>42004.681944444441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282"/>
        <v>1.6639999999999999</v>
      </c>
      <c r="R3050" s="8">
        <f t="shared" si="283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8">
        <v>3750</v>
      </c>
      <c r="E3051" s="8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2">
        <f t="shared" si="284"/>
        <v>42138.806192129625</v>
      </c>
      <c r="L3051" s="12">
        <f t="shared" si="285"/>
        <v>42168.806192129625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282"/>
        <v>1.0666666666666667</v>
      </c>
      <c r="R3051" s="8">
        <f t="shared" si="283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8">
        <v>600</v>
      </c>
      <c r="E3052" s="8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2">
        <f t="shared" si="284"/>
        <v>42464.960185185184</v>
      </c>
      <c r="L3052" s="12">
        <f t="shared" si="285"/>
        <v>42494.960185185184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282"/>
        <v>1.06</v>
      </c>
      <c r="R3052" s="8">
        <f t="shared" si="283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8">
        <v>3500</v>
      </c>
      <c r="E3053" s="8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2">
        <f t="shared" si="284"/>
        <v>42744.207696759258</v>
      </c>
      <c r="L3053" s="12">
        <f t="shared" si="285"/>
        <v>42774.207696759258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282"/>
        <v>0.23628571428571429</v>
      </c>
      <c r="R3053" s="8">
        <f t="shared" si="283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8">
        <v>50000</v>
      </c>
      <c r="E3054" s="8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2">
        <f t="shared" si="284"/>
        <v>42122.461736111109</v>
      </c>
      <c r="L3054" s="12">
        <f t="shared" si="285"/>
        <v>42152.457638888889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282"/>
        <v>1.5E-3</v>
      </c>
      <c r="R3054" s="8">
        <f t="shared" si="283"/>
        <v>37.5</v>
      </c>
      <c r="S3054" t="str">
        <f t="shared" si="286"/>
        <v>theater</v>
      </c>
      <c r="T3054" t="str">
        <f t="shared" si="287"/>
        <v>spaces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8">
        <v>10000</v>
      </c>
      <c r="E3055" s="8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2">
        <f t="shared" si="284"/>
        <v>41862.553391203699</v>
      </c>
      <c r="L3055" s="12">
        <f t="shared" si="285"/>
        <v>41913.957638888889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282"/>
        <v>4.0000000000000001E-3</v>
      </c>
      <c r="R3055" s="8">
        <f t="shared" si="283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8">
        <v>300</v>
      </c>
      <c r="E3056" s="8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2">
        <f t="shared" si="284"/>
        <v>42027.624467592592</v>
      </c>
      <c r="L3056" s="12">
        <f t="shared" si="285"/>
        <v>42064.836111111108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282"/>
        <v>0</v>
      </c>
      <c r="R3056" s="8" t="str">
        <f t="shared" si="283"/>
        <v>-</v>
      </c>
      <c r="S3056" t="str">
        <f t="shared" si="286"/>
        <v>theater</v>
      </c>
      <c r="T3056" t="str">
        <f t="shared" si="287"/>
        <v>spaces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8">
        <v>20000</v>
      </c>
      <c r="E3057" s="8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2">
        <f t="shared" si="284"/>
        <v>41953.749884259254</v>
      </c>
      <c r="L3057" s="12">
        <f t="shared" si="285"/>
        <v>42013.749884259254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282"/>
        <v>5.0000000000000002E-5</v>
      </c>
      <c r="R3057" s="8">
        <f t="shared" si="283"/>
        <v>1</v>
      </c>
      <c r="S3057" t="str">
        <f t="shared" si="286"/>
        <v>theater</v>
      </c>
      <c r="T3057" t="str">
        <f t="shared" si="287"/>
        <v>spaces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8">
        <v>25000</v>
      </c>
      <c r="E3058" s="8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2">
        <f t="shared" si="284"/>
        <v>41851.428055555552</v>
      </c>
      <c r="L3058" s="12">
        <f t="shared" si="285"/>
        <v>41911.428055555552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282"/>
        <v>0</v>
      </c>
      <c r="R3058" s="8" t="str">
        <f t="shared" si="283"/>
        <v>-</v>
      </c>
      <c r="S3058" t="str">
        <f t="shared" si="286"/>
        <v>theater</v>
      </c>
      <c r="T3058" t="str">
        <f t="shared" si="287"/>
        <v>spaces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8">
        <v>50000</v>
      </c>
      <c r="E3059" s="8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2">
        <f t="shared" si="284"/>
        <v>42433.442256944443</v>
      </c>
      <c r="L3059" s="12">
        <f t="shared" si="285"/>
        <v>42463.400590277779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282"/>
        <v>0</v>
      </c>
      <c r="R3059" s="8" t="str">
        <f t="shared" si="283"/>
        <v>-</v>
      </c>
      <c r="S3059" t="str">
        <f t="shared" si="286"/>
        <v>theater</v>
      </c>
      <c r="T3059" t="str">
        <f t="shared" si="287"/>
        <v>spaces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8">
        <v>18000</v>
      </c>
      <c r="E3060" s="8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2">
        <f t="shared" si="284"/>
        <v>42460.165972222218</v>
      </c>
      <c r="L3060" s="12">
        <f t="shared" si="285"/>
        <v>42510.165972222218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282"/>
        <v>1.6666666666666666E-4</v>
      </c>
      <c r="R3060" s="8">
        <f t="shared" si="283"/>
        <v>1</v>
      </c>
      <c r="S3060" t="str">
        <f t="shared" si="286"/>
        <v>theater</v>
      </c>
      <c r="T3060" t="str">
        <f t="shared" si="287"/>
        <v>spaces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8">
        <v>15000</v>
      </c>
      <c r="E3061" s="8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2">
        <f t="shared" si="284"/>
        <v>41829.727384259255</v>
      </c>
      <c r="L3061" s="12">
        <f t="shared" si="285"/>
        <v>41859.727384259255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282"/>
        <v>3.0066666666666665E-2</v>
      </c>
      <c r="R3061" s="8">
        <f t="shared" si="283"/>
        <v>41</v>
      </c>
      <c r="S3061" t="str">
        <f t="shared" si="286"/>
        <v>theater</v>
      </c>
      <c r="T3061" t="str">
        <f t="shared" si="287"/>
        <v>spaces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8">
        <v>220000</v>
      </c>
      <c r="E3062" s="8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2">
        <f t="shared" si="284"/>
        <v>42245.066365740735</v>
      </c>
      <c r="L3062" s="12">
        <f t="shared" si="285"/>
        <v>42275.066365740735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282"/>
        <v>1.5227272727272728E-3</v>
      </c>
      <c r="R3062" s="8">
        <f t="shared" si="283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8">
        <v>1000000</v>
      </c>
      <c r="E3063" s="8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2">
        <f t="shared" si="284"/>
        <v>41834.575787037036</v>
      </c>
      <c r="L3063" s="12">
        <f t="shared" si="285"/>
        <v>41864.575787037036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282"/>
        <v>0</v>
      </c>
      <c r="R3063" s="8" t="str">
        <f t="shared" si="283"/>
        <v>-</v>
      </c>
      <c r="S3063" t="str">
        <f t="shared" si="286"/>
        <v>theater</v>
      </c>
      <c r="T3063" t="str">
        <f t="shared" si="287"/>
        <v>spaces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8">
        <v>10000</v>
      </c>
      <c r="E3064" s="8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2">
        <f t="shared" si="284"/>
        <v>42248.3274537037</v>
      </c>
      <c r="L3064" s="12">
        <f t="shared" si="285"/>
        <v>42277.541666666664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282"/>
        <v>0.66839999999999999</v>
      </c>
      <c r="R3064" s="8">
        <f t="shared" si="283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8">
        <v>3000</v>
      </c>
      <c r="E3065" s="8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2">
        <f t="shared" si="284"/>
        <v>42630.714560185188</v>
      </c>
      <c r="L3065" s="12">
        <f t="shared" si="285"/>
        <v>42665.714560185188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282"/>
        <v>0.19566666666666666</v>
      </c>
      <c r="R3065" s="8">
        <f t="shared" si="283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8">
        <v>75000</v>
      </c>
      <c r="E3066" s="8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2">
        <f t="shared" si="284"/>
        <v>42298.9218287037</v>
      </c>
      <c r="L3066" s="12">
        <f t="shared" si="285"/>
        <v>42330.082638888889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282"/>
        <v>0.11294666666666667</v>
      </c>
      <c r="R3066" s="8">
        <f t="shared" si="283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8">
        <v>25000</v>
      </c>
      <c r="E3067" s="8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2">
        <f t="shared" si="284"/>
        <v>41824.846898148149</v>
      </c>
      <c r="L3067" s="12">
        <f t="shared" si="285"/>
        <v>41849.846898148149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282"/>
        <v>4.0000000000000002E-4</v>
      </c>
      <c r="R3067" s="8">
        <f t="shared" si="283"/>
        <v>5</v>
      </c>
      <c r="S3067" t="str">
        <f t="shared" si="286"/>
        <v>theater</v>
      </c>
      <c r="T3067" t="str">
        <f t="shared" si="287"/>
        <v>spaces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8">
        <v>350000</v>
      </c>
      <c r="E3068" s="8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2">
        <f t="shared" si="284"/>
        <v>42531.020104166666</v>
      </c>
      <c r="L3068" s="12">
        <f t="shared" si="285"/>
        <v>42561.020104166666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282"/>
        <v>0.11985714285714286</v>
      </c>
      <c r="R3068" s="8">
        <f t="shared" si="283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8">
        <v>8000</v>
      </c>
      <c r="E3069" s="8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2">
        <f t="shared" si="284"/>
        <v>42226.730081018519</v>
      </c>
      <c r="L3069" s="12">
        <f t="shared" si="285"/>
        <v>42256.730081018519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282"/>
        <v>2.5000000000000001E-2</v>
      </c>
      <c r="R3069" s="8">
        <f t="shared" si="283"/>
        <v>200</v>
      </c>
      <c r="S3069" t="str">
        <f t="shared" si="286"/>
        <v>theater</v>
      </c>
      <c r="T3069" t="str">
        <f t="shared" si="287"/>
        <v>spaces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8">
        <v>250000</v>
      </c>
      <c r="E3070" s="8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2">
        <f t="shared" si="284"/>
        <v>42263.483240740738</v>
      </c>
      <c r="L3070" s="12">
        <f t="shared" si="285"/>
        <v>42293.483240740738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282"/>
        <v>6.9999999999999999E-4</v>
      </c>
      <c r="R3070" s="8">
        <f t="shared" si="283"/>
        <v>87.5</v>
      </c>
      <c r="S3070" t="str">
        <f t="shared" si="286"/>
        <v>theater</v>
      </c>
      <c r="T3070" t="str">
        <f t="shared" si="287"/>
        <v>spaces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8">
        <v>1000</v>
      </c>
      <c r="E3071" s="8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2">
        <f t="shared" si="284"/>
        <v>41957.625393518516</v>
      </c>
      <c r="L3071" s="12">
        <f t="shared" si="285"/>
        <v>41987.625393518516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282"/>
        <v>0.14099999999999999</v>
      </c>
      <c r="R3071" s="8">
        <f t="shared" si="283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8">
        <v>10000</v>
      </c>
      <c r="E3072" s="8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2">
        <f t="shared" si="284"/>
        <v>42690.525104166663</v>
      </c>
      <c r="L3072" s="12">
        <f t="shared" si="285"/>
        <v>42711.525104166663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282"/>
        <v>3.3399999999999999E-2</v>
      </c>
      <c r="R3072" s="8">
        <f t="shared" si="283"/>
        <v>20.875</v>
      </c>
      <c r="S3072" t="str">
        <f t="shared" si="286"/>
        <v>theater</v>
      </c>
      <c r="T3072" t="str">
        <f t="shared" si="287"/>
        <v>spaces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8">
        <v>12000</v>
      </c>
      <c r="E3073" s="8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2">
        <f t="shared" si="284"/>
        <v>42097.524085648147</v>
      </c>
      <c r="L3073" s="12">
        <f t="shared" si="285"/>
        <v>42115.040972222218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282"/>
        <v>0.59775</v>
      </c>
      <c r="R3073" s="8">
        <f t="shared" si="283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8">
        <v>12000</v>
      </c>
      <c r="E3074" s="8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2">
        <f t="shared" si="284"/>
        <v>42658.482199074067</v>
      </c>
      <c r="L3074" s="12">
        <f t="shared" si="285"/>
        <v>42672.865277777775</v>
      </c>
      <c r="M3074" t="b">
        <v>0</v>
      </c>
      <c r="N3074">
        <v>2</v>
      </c>
      <c r="O3074" t="b">
        <v>0</v>
      </c>
      <c r="P3074" t="s">
        <v>8303</v>
      </c>
      <c r="Q3074" s="6">
        <f t="shared" ref="Q3074:Q3137" si="288">E3074/D3074</f>
        <v>1.6666666666666666E-4</v>
      </c>
      <c r="R3074" s="8">
        <f t="shared" ref="R3074:R3137" si="289">IF(E3074=0,"-",E3074/N3074)</f>
        <v>1</v>
      </c>
      <c r="S3074" t="str">
        <f t="shared" si="286"/>
        <v>theater</v>
      </c>
      <c r="T3074" t="str">
        <f t="shared" si="287"/>
        <v>spaces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8">
        <v>2800000</v>
      </c>
      <c r="E3075" s="8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2">
        <f t="shared" ref="K3075:K3138" si="290">(J3075/86400)+25569+(-5/24)</f>
        <v>42111.475694444445</v>
      </c>
      <c r="L3075" s="12">
        <f t="shared" ref="L3075:L3138" si="291">(I3075/86400)+25569+(-5/24)</f>
        <v>42169.59652777778</v>
      </c>
      <c r="M3075" t="b">
        <v>0</v>
      </c>
      <c r="N3075">
        <v>7</v>
      </c>
      <c r="O3075" t="b">
        <v>0</v>
      </c>
      <c r="P3075" t="s">
        <v>8303</v>
      </c>
      <c r="Q3075" s="6">
        <f t="shared" si="288"/>
        <v>2.3035714285714285E-4</v>
      </c>
      <c r="R3075" s="8">
        <f t="shared" si="289"/>
        <v>92.142857142857139</v>
      </c>
      <c r="S3075" t="str">
        <f t="shared" ref="S3075:S3138" si="292">LEFT($P3075, SEARCH("/",$P3075,1)-1)</f>
        <v>theater</v>
      </c>
      <c r="T3075" t="str">
        <f t="shared" ref="T3075:T3138" si="293">RIGHT($P3075,LEN($P3075) - SEARCH("/", $P3075, 1))</f>
        <v>spaces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8">
        <v>25000</v>
      </c>
      <c r="E3076" s="8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2">
        <f t="shared" si="290"/>
        <v>42409.362951388888</v>
      </c>
      <c r="L3076" s="12">
        <f t="shared" si="291"/>
        <v>42439.362951388888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288"/>
        <v>8.8000000000000003E-4</v>
      </c>
      <c r="R3076" s="8">
        <f t="shared" si="289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8">
        <v>15000</v>
      </c>
      <c r="E3077" s="8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2">
        <f t="shared" si="290"/>
        <v>42550.89398148148</v>
      </c>
      <c r="L3077" s="12">
        <f t="shared" si="291"/>
        <v>42600.89398148148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288"/>
        <v>8.6400000000000005E-2</v>
      </c>
      <c r="R3077" s="8">
        <f t="shared" si="289"/>
        <v>64.8</v>
      </c>
      <c r="S3077" t="str">
        <f t="shared" si="292"/>
        <v>theater</v>
      </c>
      <c r="T3077" t="str">
        <f t="shared" si="293"/>
        <v>spaces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8">
        <v>10000</v>
      </c>
      <c r="E3078" s="8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2">
        <f t="shared" si="290"/>
        <v>42226.443553240737</v>
      </c>
      <c r="L3078" s="12">
        <f t="shared" si="291"/>
        <v>42286.443553240737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288"/>
        <v>0.15060000000000001</v>
      </c>
      <c r="R3078" s="8">
        <f t="shared" si="289"/>
        <v>30.12</v>
      </c>
      <c r="S3078" t="str">
        <f t="shared" si="292"/>
        <v>theater</v>
      </c>
      <c r="T3078" t="str">
        <f t="shared" si="293"/>
        <v>spaces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8">
        <v>22000</v>
      </c>
      <c r="E3079" s="8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2">
        <f t="shared" si="290"/>
        <v>42766.74858796296</v>
      </c>
      <c r="L3079" s="12">
        <f t="shared" si="291"/>
        <v>42796.74858796296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288"/>
        <v>4.7727272727272731E-3</v>
      </c>
      <c r="R3079" s="8">
        <f t="shared" si="289"/>
        <v>52.5</v>
      </c>
      <c r="S3079" t="str">
        <f t="shared" si="292"/>
        <v>theater</v>
      </c>
      <c r="T3079" t="str">
        <f t="shared" si="293"/>
        <v>spaces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8">
        <v>60000</v>
      </c>
      <c r="E3080" s="8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2">
        <f t="shared" si="290"/>
        <v>42030.930497685178</v>
      </c>
      <c r="L3080" s="12">
        <f t="shared" si="291"/>
        <v>42060.930497685178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288"/>
        <v>1.1833333333333333E-3</v>
      </c>
      <c r="R3080" s="8">
        <f t="shared" si="289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8">
        <v>1333666</v>
      </c>
      <c r="E3081" s="8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2">
        <f t="shared" si="290"/>
        <v>42055.50503472222</v>
      </c>
      <c r="L3081" s="12">
        <f t="shared" si="291"/>
        <v>42085.463368055549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288"/>
        <v>8.4173998587352451E-3</v>
      </c>
      <c r="R3081" s="8">
        <f t="shared" si="289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8">
        <v>2000000</v>
      </c>
      <c r="E3082" s="8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2">
        <f t="shared" si="290"/>
        <v>41939.8199537037</v>
      </c>
      <c r="L3082" s="12">
        <f t="shared" si="291"/>
        <v>41999.861620370364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288"/>
        <v>1.8799999999999999E-4</v>
      </c>
      <c r="R3082" s="8">
        <f t="shared" si="289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8">
        <v>1000000</v>
      </c>
      <c r="E3083" s="8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2">
        <f t="shared" si="290"/>
        <v>42236.973275462959</v>
      </c>
      <c r="L3083" s="12">
        <f t="shared" si="291"/>
        <v>42266.973275462959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288"/>
        <v>2.1029999999999998E-3</v>
      </c>
      <c r="R3083" s="8">
        <f t="shared" si="289"/>
        <v>420.6</v>
      </c>
      <c r="S3083" t="str">
        <f t="shared" si="292"/>
        <v>theater</v>
      </c>
      <c r="T3083" t="str">
        <f t="shared" si="293"/>
        <v>spaces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8">
        <v>9000</v>
      </c>
      <c r="E3084" s="8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2">
        <f t="shared" si="290"/>
        <v>42293.714652777773</v>
      </c>
      <c r="L3084" s="12">
        <f t="shared" si="291"/>
        <v>42323.756319444445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288"/>
        <v>0</v>
      </c>
      <c r="R3084" s="8" t="str">
        <f t="shared" si="289"/>
        <v>-</v>
      </c>
      <c r="S3084" t="str">
        <f t="shared" si="292"/>
        <v>theater</v>
      </c>
      <c r="T3084" t="str">
        <f t="shared" si="293"/>
        <v>spaces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8">
        <v>20000</v>
      </c>
      <c r="E3085" s="8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2">
        <f t="shared" si="290"/>
        <v>41853.355069444442</v>
      </c>
      <c r="L3085" s="12">
        <f t="shared" si="291"/>
        <v>41883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288"/>
        <v>2.8E-3</v>
      </c>
      <c r="R3085" s="8">
        <f t="shared" si="289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8">
        <v>4059</v>
      </c>
      <c r="E3086" s="8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2">
        <f t="shared" si="290"/>
        <v>42100.515405092585</v>
      </c>
      <c r="L3086" s="12">
        <f t="shared" si="291"/>
        <v>42129.574999999997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288"/>
        <v>0.11579206701157921</v>
      </c>
      <c r="R3086" s="8">
        <f t="shared" si="289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8">
        <v>25000</v>
      </c>
      <c r="E3087" s="8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2">
        <f t="shared" si="290"/>
        <v>42246.675451388888</v>
      </c>
      <c r="L3087" s="12">
        <f t="shared" si="291"/>
        <v>42276.675451388888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288"/>
        <v>2.4400000000000002E-2</v>
      </c>
      <c r="R3087" s="8">
        <f t="shared" si="289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8">
        <v>20000</v>
      </c>
      <c r="E3088" s="8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2">
        <f t="shared" si="290"/>
        <v>42173.462488425925</v>
      </c>
      <c r="L3088" s="12">
        <f t="shared" si="291"/>
        <v>42233.462488425925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288"/>
        <v>2.5000000000000001E-3</v>
      </c>
      <c r="R3088" s="8">
        <f t="shared" si="289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8">
        <v>20000</v>
      </c>
      <c r="E3089" s="8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2">
        <f t="shared" si="290"/>
        <v>42664.942013888889</v>
      </c>
      <c r="L3089" s="12">
        <f t="shared" si="291"/>
        <v>42724.983680555553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288"/>
        <v>6.2500000000000003E-3</v>
      </c>
      <c r="R3089" s="8">
        <f t="shared" si="289"/>
        <v>62.5</v>
      </c>
      <c r="S3089" t="str">
        <f t="shared" si="292"/>
        <v>theater</v>
      </c>
      <c r="T3089" t="str">
        <f t="shared" si="293"/>
        <v>spaces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8">
        <v>65000</v>
      </c>
      <c r="E3090" s="8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2">
        <f t="shared" si="290"/>
        <v>41981.363969907405</v>
      </c>
      <c r="L3090" s="12">
        <f t="shared" si="291"/>
        <v>42012.361805555549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288"/>
        <v>1.9384615384615384E-3</v>
      </c>
      <c r="R3090" s="8">
        <f t="shared" si="289"/>
        <v>42</v>
      </c>
      <c r="S3090" t="str">
        <f t="shared" si="292"/>
        <v>theater</v>
      </c>
      <c r="T3090" t="str">
        <f t="shared" si="293"/>
        <v>spaces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8">
        <v>25000</v>
      </c>
      <c r="E3091" s="8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2">
        <f t="shared" si="290"/>
        <v>42528.334293981483</v>
      </c>
      <c r="L3091" s="12">
        <f t="shared" si="291"/>
        <v>42559.874305555553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288"/>
        <v>0.23416000000000001</v>
      </c>
      <c r="R3091" s="8">
        <f t="shared" si="289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8">
        <v>225000</v>
      </c>
      <c r="E3092" s="8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2">
        <f t="shared" si="290"/>
        <v>42065.610474537032</v>
      </c>
      <c r="L3092" s="12">
        <f t="shared" si="291"/>
        <v>42125.568807870368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288"/>
        <v>5.080888888888889E-2</v>
      </c>
      <c r="R3092" s="8">
        <f t="shared" si="289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8">
        <v>5000</v>
      </c>
      <c r="E3093" s="8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2">
        <f t="shared" si="290"/>
        <v>42566.740081018514</v>
      </c>
      <c r="L3093" s="12">
        <f t="shared" si="291"/>
        <v>42596.740081018514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288"/>
        <v>0.15920000000000001</v>
      </c>
      <c r="R3093" s="8">
        <f t="shared" si="289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8">
        <v>100000</v>
      </c>
      <c r="E3094" s="8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2">
        <f t="shared" si="290"/>
        <v>42255.41101851852</v>
      </c>
      <c r="L3094" s="12">
        <f t="shared" si="291"/>
        <v>42292.708333333336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288"/>
        <v>1.1831900000000001E-2</v>
      </c>
      <c r="R3094" s="8">
        <f t="shared" si="289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8">
        <v>4000</v>
      </c>
      <c r="E3095" s="8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2">
        <f t="shared" si="290"/>
        <v>41760.700706018521</v>
      </c>
      <c r="L3095" s="12">
        <f t="shared" si="291"/>
        <v>41790.957638888889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288"/>
        <v>0.22750000000000001</v>
      </c>
      <c r="R3095" s="8">
        <f t="shared" si="289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8">
        <v>100000</v>
      </c>
      <c r="E3096" s="8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2">
        <f t="shared" si="290"/>
        <v>42207.587453703702</v>
      </c>
      <c r="L3096" s="12">
        <f t="shared" si="291"/>
        <v>42267.587453703702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288"/>
        <v>2.5000000000000001E-4</v>
      </c>
      <c r="R3096" s="8">
        <f t="shared" si="289"/>
        <v>25</v>
      </c>
      <c r="S3096" t="str">
        <f t="shared" si="292"/>
        <v>theater</v>
      </c>
      <c r="T3096" t="str">
        <f t="shared" si="293"/>
        <v>spaces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8">
        <v>14920</v>
      </c>
      <c r="E3097" s="8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2">
        <f t="shared" si="290"/>
        <v>42522.81689814815</v>
      </c>
      <c r="L3097" s="12">
        <f t="shared" si="291"/>
        <v>42582.81689814815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288"/>
        <v>3.351206434316354E-3</v>
      </c>
      <c r="R3097" s="8">
        <f t="shared" si="289"/>
        <v>50</v>
      </c>
      <c r="S3097" t="str">
        <f t="shared" si="292"/>
        <v>theater</v>
      </c>
      <c r="T3097" t="str">
        <f t="shared" si="293"/>
        <v>spaces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8">
        <v>20000</v>
      </c>
      <c r="E3098" s="8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2">
        <f t="shared" si="290"/>
        <v>42114.617199074077</v>
      </c>
      <c r="L3098" s="12">
        <f t="shared" si="291"/>
        <v>42144.617199074077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288"/>
        <v>3.9750000000000001E-2</v>
      </c>
      <c r="R3098" s="8">
        <f t="shared" si="289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8">
        <v>10000</v>
      </c>
      <c r="E3099" s="8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2">
        <f t="shared" si="290"/>
        <v>42629.29515046296</v>
      </c>
      <c r="L3099" s="12">
        <f t="shared" si="291"/>
        <v>42650.374999999993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288"/>
        <v>0.17150000000000001</v>
      </c>
      <c r="R3099" s="8">
        <f t="shared" si="289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8">
        <v>48725</v>
      </c>
      <c r="E3100" s="8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2">
        <f t="shared" si="290"/>
        <v>42359.58390046296</v>
      </c>
      <c r="L3100" s="12">
        <f t="shared" si="291"/>
        <v>42407.803472222215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288"/>
        <v>3.608004104669061E-2</v>
      </c>
      <c r="R3100" s="8">
        <f t="shared" si="289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8">
        <v>2000</v>
      </c>
      <c r="E3101" s="8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2">
        <f t="shared" si="290"/>
        <v>42381.981377314813</v>
      </c>
      <c r="L3101" s="12">
        <f t="shared" si="291"/>
        <v>42411.981377314813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288"/>
        <v>0.13900000000000001</v>
      </c>
      <c r="R3101" s="8">
        <f t="shared" si="289"/>
        <v>55.6</v>
      </c>
      <c r="S3101" t="str">
        <f t="shared" si="292"/>
        <v>theater</v>
      </c>
      <c r="T3101" t="str">
        <f t="shared" si="293"/>
        <v>spaces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8">
        <v>12000</v>
      </c>
      <c r="E3102" s="8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2">
        <f t="shared" si="290"/>
        <v>41902.4140625</v>
      </c>
      <c r="L3102" s="12">
        <f t="shared" si="291"/>
        <v>41932.4140625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288"/>
        <v>0.15225</v>
      </c>
      <c r="R3102" s="8">
        <f t="shared" si="289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8">
        <v>2500</v>
      </c>
      <c r="E3103" s="8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2">
        <f t="shared" si="290"/>
        <v>42171.175196759257</v>
      </c>
      <c r="L3103" s="12">
        <f t="shared" si="291"/>
        <v>42201.12222222222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288"/>
        <v>0.12</v>
      </c>
      <c r="R3103" s="8">
        <f t="shared" si="289"/>
        <v>25</v>
      </c>
      <c r="S3103" t="str">
        <f t="shared" si="292"/>
        <v>theater</v>
      </c>
      <c r="T3103" t="str">
        <f t="shared" si="293"/>
        <v>spaces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8">
        <v>16000</v>
      </c>
      <c r="E3104" s="8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2">
        <f t="shared" si="290"/>
        <v>42555.132152777776</v>
      </c>
      <c r="L3104" s="12">
        <f t="shared" si="291"/>
        <v>42605.132152777776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288"/>
        <v>0.391125</v>
      </c>
      <c r="R3104" s="8">
        <f t="shared" si="289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8">
        <v>4100</v>
      </c>
      <c r="E3105" s="8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2">
        <f t="shared" si="290"/>
        <v>42106.94798611111</v>
      </c>
      <c r="L3105" s="12">
        <f t="shared" si="291"/>
        <v>42166.94798611111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288"/>
        <v>2.6829268292682929E-3</v>
      </c>
      <c r="R3105" s="8">
        <f t="shared" si="289"/>
        <v>5.5</v>
      </c>
      <c r="S3105" t="str">
        <f t="shared" si="292"/>
        <v>theater</v>
      </c>
      <c r="T3105" t="str">
        <f t="shared" si="293"/>
        <v>spaces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8">
        <v>4000</v>
      </c>
      <c r="E3106" s="8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2">
        <f t="shared" si="290"/>
        <v>42006.70035879629</v>
      </c>
      <c r="L3106" s="12">
        <f t="shared" si="291"/>
        <v>42037.874999999993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288"/>
        <v>0.29625000000000001</v>
      </c>
      <c r="R3106" s="8">
        <f t="shared" si="289"/>
        <v>237</v>
      </c>
      <c r="S3106" t="str">
        <f t="shared" si="292"/>
        <v>theater</v>
      </c>
      <c r="T3106" t="str">
        <f t="shared" si="293"/>
        <v>spaces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8">
        <v>5845</v>
      </c>
      <c r="E3107" s="8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2">
        <f t="shared" si="290"/>
        <v>41876.510601851849</v>
      </c>
      <c r="L3107" s="12">
        <f t="shared" si="291"/>
        <v>41931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288"/>
        <v>0.4236099230111206</v>
      </c>
      <c r="R3107" s="8">
        <f t="shared" si="289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8">
        <v>1000</v>
      </c>
      <c r="E3108" s="8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2">
        <f t="shared" si="290"/>
        <v>42241.220787037033</v>
      </c>
      <c r="L3108" s="12">
        <f t="shared" si="291"/>
        <v>42263.708333333336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288"/>
        <v>4.1000000000000002E-2</v>
      </c>
      <c r="R3108" s="8">
        <f t="shared" si="289"/>
        <v>10.25</v>
      </c>
      <c r="S3108" t="str">
        <f t="shared" si="292"/>
        <v>theater</v>
      </c>
      <c r="T3108" t="str">
        <f t="shared" si="293"/>
        <v>spaces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8">
        <v>40000</v>
      </c>
      <c r="E3109" s="8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2">
        <f t="shared" si="290"/>
        <v>42128.605914351851</v>
      </c>
      <c r="L3109" s="12">
        <f t="shared" si="291"/>
        <v>42135.605914351851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288"/>
        <v>0.197625</v>
      </c>
      <c r="R3109" s="8">
        <f t="shared" si="289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8">
        <v>50000</v>
      </c>
      <c r="E3110" s="8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2">
        <f t="shared" si="290"/>
        <v>42062.47215277778</v>
      </c>
      <c r="L3110" s="12">
        <f t="shared" si="291"/>
        <v>42122.430486111109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288"/>
        <v>5.1999999999999995E-4</v>
      </c>
      <c r="R3110" s="8">
        <f t="shared" si="289"/>
        <v>13</v>
      </c>
      <c r="S3110" t="str">
        <f t="shared" si="292"/>
        <v>theater</v>
      </c>
      <c r="T3110" t="str">
        <f t="shared" si="293"/>
        <v>spaces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8">
        <v>26500</v>
      </c>
      <c r="E3111" s="8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2">
        <f t="shared" si="290"/>
        <v>41843.916782407403</v>
      </c>
      <c r="L3111" s="12">
        <f t="shared" si="291"/>
        <v>41878.916782407403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288"/>
        <v>0.25030188679245285</v>
      </c>
      <c r="R3111" s="8">
        <f t="shared" si="289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8">
        <v>25000</v>
      </c>
      <c r="E3112" s="8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2">
        <f t="shared" si="290"/>
        <v>42744.823136574072</v>
      </c>
      <c r="L3112" s="12">
        <f t="shared" si="291"/>
        <v>42784.823136574072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288"/>
        <v>4.0000000000000002E-4</v>
      </c>
      <c r="R3112" s="8">
        <f t="shared" si="289"/>
        <v>10</v>
      </c>
      <c r="S3112" t="str">
        <f t="shared" si="292"/>
        <v>theater</v>
      </c>
      <c r="T3112" t="str">
        <f t="shared" si="293"/>
        <v>spaces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8">
        <v>20000</v>
      </c>
      <c r="E3113" s="8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2">
        <f t="shared" si="290"/>
        <v>41885.386805555558</v>
      </c>
      <c r="L3113" s="12">
        <f t="shared" si="291"/>
        <v>41916.386805555558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288"/>
        <v>0.26640000000000003</v>
      </c>
      <c r="R3113" s="8">
        <f t="shared" si="289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8">
        <v>11000</v>
      </c>
      <c r="E3114" s="8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2">
        <f t="shared" si="290"/>
        <v>42614.913587962961</v>
      </c>
      <c r="L3114" s="12">
        <f t="shared" si="291"/>
        <v>42674.913587962961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288"/>
        <v>4.7363636363636365E-2</v>
      </c>
      <c r="R3114" s="8">
        <f t="shared" si="289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8">
        <v>109225</v>
      </c>
      <c r="E3115" s="8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2">
        <f t="shared" si="290"/>
        <v>42081.522939814815</v>
      </c>
      <c r="L3115" s="12">
        <f t="shared" si="291"/>
        <v>42111.522939814815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288"/>
        <v>4.2435339894712751E-2</v>
      </c>
      <c r="R3115" s="8">
        <f t="shared" si="289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8">
        <v>75000</v>
      </c>
      <c r="E3116" s="8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2">
        <f t="shared" si="290"/>
        <v>41843.42418981481</v>
      </c>
      <c r="L3116" s="12">
        <f t="shared" si="291"/>
        <v>41903.42418981481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288"/>
        <v>0</v>
      </c>
      <c r="R3116" s="8" t="str">
        <f t="shared" si="289"/>
        <v>-</v>
      </c>
      <c r="S3116" t="str">
        <f t="shared" si="292"/>
        <v>theater</v>
      </c>
      <c r="T3116" t="str">
        <f t="shared" si="293"/>
        <v>spaces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8">
        <v>10000</v>
      </c>
      <c r="E3117" s="8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2">
        <f t="shared" si="290"/>
        <v>42496.238738425927</v>
      </c>
      <c r="L3117" s="12">
        <f t="shared" si="291"/>
        <v>42526.238738425927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288"/>
        <v>0.03</v>
      </c>
      <c r="R3117" s="8">
        <f t="shared" si="289"/>
        <v>300</v>
      </c>
      <c r="S3117" t="str">
        <f t="shared" si="292"/>
        <v>theater</v>
      </c>
      <c r="T3117" t="str">
        <f t="shared" si="293"/>
        <v>spaces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8">
        <v>750</v>
      </c>
      <c r="E3118" s="8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2">
        <f t="shared" si="290"/>
        <v>42081.30700231481</v>
      </c>
      <c r="L3118" s="12">
        <f t="shared" si="291"/>
        <v>42095.30700231481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288"/>
        <v>0.57333333333333336</v>
      </c>
      <c r="R3118" s="8">
        <f t="shared" si="289"/>
        <v>43</v>
      </c>
      <c r="S3118" t="str">
        <f t="shared" si="292"/>
        <v>theater</v>
      </c>
      <c r="T3118" t="str">
        <f t="shared" si="293"/>
        <v>spaces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8">
        <v>1000</v>
      </c>
      <c r="E3119" s="8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2">
        <f t="shared" si="290"/>
        <v>42509.166203703702</v>
      </c>
      <c r="L3119" s="12">
        <f t="shared" si="291"/>
        <v>42517.341666666667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288"/>
        <v>1E-3</v>
      </c>
      <c r="R3119" s="8">
        <f t="shared" si="289"/>
        <v>1</v>
      </c>
      <c r="S3119" t="str">
        <f t="shared" si="292"/>
        <v>theater</v>
      </c>
      <c r="T3119" t="str">
        <f t="shared" si="293"/>
        <v>spaces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8">
        <v>500000</v>
      </c>
      <c r="E3120" s="8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2">
        <f t="shared" si="290"/>
        <v>42534.441238425927</v>
      </c>
      <c r="L3120" s="12">
        <f t="shared" si="291"/>
        <v>42553.441238425927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288"/>
        <v>3.0999999999999999E-3</v>
      </c>
      <c r="R3120" s="8">
        <f t="shared" si="289"/>
        <v>775</v>
      </c>
      <c r="S3120" t="str">
        <f t="shared" si="292"/>
        <v>theater</v>
      </c>
      <c r="T3120" t="str">
        <f t="shared" si="293"/>
        <v>spaces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8">
        <v>10000</v>
      </c>
      <c r="E3121" s="8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2">
        <f t="shared" si="290"/>
        <v>42059.837175925924</v>
      </c>
      <c r="L3121" s="12">
        <f t="shared" si="291"/>
        <v>42089.795509259253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288"/>
        <v>5.0000000000000001E-4</v>
      </c>
      <c r="R3121" s="8">
        <f t="shared" si="289"/>
        <v>5</v>
      </c>
      <c r="S3121" t="str">
        <f t="shared" si="292"/>
        <v>theater</v>
      </c>
      <c r="T3121" t="str">
        <f t="shared" si="293"/>
        <v>spaces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8">
        <v>1300000</v>
      </c>
      <c r="E3122" s="8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2">
        <f t="shared" si="290"/>
        <v>42435.733749999992</v>
      </c>
      <c r="L3122" s="12">
        <f t="shared" si="291"/>
        <v>42495.692083333335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288"/>
        <v>9.8461538461538464E-5</v>
      </c>
      <c r="R3122" s="8">
        <f t="shared" si="289"/>
        <v>12.8</v>
      </c>
      <c r="S3122" t="str">
        <f t="shared" si="292"/>
        <v>theater</v>
      </c>
      <c r="T3122" t="str">
        <f t="shared" si="293"/>
        <v>spaces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 s="8">
        <v>1500</v>
      </c>
      <c r="E3123" s="8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2">
        <f t="shared" si="290"/>
        <v>41848.471469907403</v>
      </c>
      <c r="L3123" s="12">
        <f t="shared" si="291"/>
        <v>41908.471469907403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288"/>
        <v>6.6666666666666671E-3</v>
      </c>
      <c r="R3123" s="8">
        <f t="shared" si="289"/>
        <v>10</v>
      </c>
      <c r="S3123" t="str">
        <f t="shared" si="292"/>
        <v>theater</v>
      </c>
      <c r="T3123" t="str">
        <f t="shared" si="293"/>
        <v>spaces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8">
        <v>199</v>
      </c>
      <c r="E3124" s="8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2">
        <f t="shared" si="290"/>
        <v>42678.723749999997</v>
      </c>
      <c r="L3124" s="12">
        <f t="shared" si="291"/>
        <v>42683.765416666669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288"/>
        <v>0.58291457286432158</v>
      </c>
      <c r="R3124" s="8">
        <f t="shared" si="289"/>
        <v>58</v>
      </c>
      <c r="S3124" t="str">
        <f t="shared" si="292"/>
        <v>theater</v>
      </c>
      <c r="T3124" t="str">
        <f t="shared" si="293"/>
        <v>spaces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8">
        <v>125000</v>
      </c>
      <c r="E3125" s="8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2">
        <f t="shared" si="290"/>
        <v>42530.784699074073</v>
      </c>
      <c r="L3125" s="12">
        <f t="shared" si="291"/>
        <v>42560.784699074073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288"/>
        <v>0.68153600000000003</v>
      </c>
      <c r="R3125" s="8">
        <f t="shared" si="289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8">
        <v>800000</v>
      </c>
      <c r="E3126" s="8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2">
        <f t="shared" si="290"/>
        <v>41977.571770833332</v>
      </c>
      <c r="L3126" s="12">
        <f t="shared" si="291"/>
        <v>42037.571770833332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288"/>
        <v>3.2499999999999997E-5</v>
      </c>
      <c r="R3126" s="8">
        <f t="shared" si="289"/>
        <v>6.5</v>
      </c>
      <c r="S3126" t="str">
        <f t="shared" si="292"/>
        <v>theater</v>
      </c>
      <c r="T3126" t="str">
        <f t="shared" si="293"/>
        <v>spaces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8">
        <v>1500000</v>
      </c>
      <c r="E3127" s="8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2">
        <f t="shared" si="290"/>
        <v>42345.998518518514</v>
      </c>
      <c r="L3127" s="12">
        <f t="shared" si="291"/>
        <v>42375.998518518514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288"/>
        <v>0</v>
      </c>
      <c r="R3127" s="8" t="str">
        <f t="shared" si="289"/>
        <v>-</v>
      </c>
      <c r="S3127" t="str">
        <f t="shared" si="292"/>
        <v>theater</v>
      </c>
      <c r="T3127" t="str">
        <f t="shared" si="293"/>
        <v>spaces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8">
        <v>25000</v>
      </c>
      <c r="E3128" s="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2">
        <f t="shared" si="290"/>
        <v>42426.809745370367</v>
      </c>
      <c r="L3128" s="12">
        <f t="shared" si="291"/>
        <v>42456.768078703702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288"/>
        <v>4.1599999999999998E-2</v>
      </c>
      <c r="R3128" s="8">
        <f t="shared" si="289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8">
        <v>100000</v>
      </c>
      <c r="E3129" s="8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2">
        <f t="shared" si="290"/>
        <v>42034.648483796293</v>
      </c>
      <c r="L3129" s="12">
        <f t="shared" si="291"/>
        <v>42064.648483796293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288"/>
        <v>0</v>
      </c>
      <c r="R3129" s="8" t="str">
        <f t="shared" si="289"/>
        <v>-</v>
      </c>
      <c r="S3129" t="str">
        <f t="shared" si="292"/>
        <v>theater</v>
      </c>
      <c r="T3129" t="str">
        <f t="shared" si="293"/>
        <v>spaces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8">
        <v>15000</v>
      </c>
      <c r="E3130" s="8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2">
        <f t="shared" si="290"/>
        <v>42780.617372685178</v>
      </c>
      <c r="L3130" s="12">
        <f t="shared" si="291"/>
        <v>42810.575706018521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288"/>
        <v>1.0860666666666667</v>
      </c>
      <c r="R3130" s="8">
        <f t="shared" si="289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8">
        <v>1250</v>
      </c>
      <c r="E3131" s="8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2">
        <f t="shared" si="290"/>
        <v>42803.634479166663</v>
      </c>
      <c r="L3131" s="12">
        <f t="shared" si="291"/>
        <v>42843.592812499999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288"/>
        <v>8.0000000000000002E-3</v>
      </c>
      <c r="R3131" s="8">
        <f t="shared" si="289"/>
        <v>10</v>
      </c>
      <c r="S3131" t="str">
        <f t="shared" si="292"/>
        <v>theater</v>
      </c>
      <c r="T3131" t="str">
        <f t="shared" si="293"/>
        <v>plays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8">
        <v>10000</v>
      </c>
      <c r="E3132" s="8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2">
        <f t="shared" si="290"/>
        <v>42808.431898148141</v>
      </c>
      <c r="L3132" s="12">
        <f t="shared" si="291"/>
        <v>42838.999305555553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288"/>
        <v>3.7499999999999999E-2</v>
      </c>
      <c r="R3132" s="8">
        <f t="shared" si="289"/>
        <v>93.75</v>
      </c>
      <c r="S3132" t="str">
        <f t="shared" si="292"/>
        <v>theater</v>
      </c>
      <c r="T3132" t="str">
        <f t="shared" si="293"/>
        <v>plays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8">
        <v>4100</v>
      </c>
      <c r="E3133" s="8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2">
        <f t="shared" si="290"/>
        <v>42803.370891203704</v>
      </c>
      <c r="L3133" s="12">
        <f t="shared" si="291"/>
        <v>42833.329224537032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288"/>
        <v>0.15731707317073171</v>
      </c>
      <c r="R3133" s="8">
        <f t="shared" si="289"/>
        <v>53.75</v>
      </c>
      <c r="S3133" t="str">
        <f t="shared" si="292"/>
        <v>theater</v>
      </c>
      <c r="T3133" t="str">
        <f t="shared" si="293"/>
        <v>plays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8">
        <v>30000</v>
      </c>
      <c r="E3134" s="8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2">
        <f t="shared" si="290"/>
        <v>42786.141898148147</v>
      </c>
      <c r="L3134" s="12">
        <f t="shared" si="291"/>
        <v>42846.100231481476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288"/>
        <v>3.3333333333333332E-4</v>
      </c>
      <c r="R3134" s="8">
        <f t="shared" si="289"/>
        <v>10</v>
      </c>
      <c r="S3134" t="str">
        <f t="shared" si="292"/>
        <v>theater</v>
      </c>
      <c r="T3134" t="str">
        <f t="shared" si="293"/>
        <v>plays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8">
        <v>500</v>
      </c>
      <c r="E3135" s="8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2">
        <f t="shared" si="290"/>
        <v>42788.356874999998</v>
      </c>
      <c r="L3135" s="12">
        <f t="shared" si="291"/>
        <v>42818.315208333333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288"/>
        <v>1.08</v>
      </c>
      <c r="R3135" s="8">
        <f t="shared" si="289"/>
        <v>33.75</v>
      </c>
      <c r="S3135" t="str">
        <f t="shared" si="292"/>
        <v>theater</v>
      </c>
      <c r="T3135" t="str">
        <f t="shared" si="293"/>
        <v>plays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8">
        <v>1000</v>
      </c>
      <c r="E3136" s="8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2">
        <f t="shared" si="290"/>
        <v>42800.511793981474</v>
      </c>
      <c r="L3136" s="12">
        <f t="shared" si="291"/>
        <v>42821.470127314817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288"/>
        <v>0.22500000000000001</v>
      </c>
      <c r="R3136" s="8">
        <f t="shared" si="289"/>
        <v>18.75</v>
      </c>
      <c r="S3136" t="str">
        <f t="shared" si="292"/>
        <v>theater</v>
      </c>
      <c r="T3136" t="str">
        <f t="shared" si="293"/>
        <v>plays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8">
        <v>777</v>
      </c>
      <c r="E3137" s="8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2">
        <f t="shared" si="290"/>
        <v>42806.943530092591</v>
      </c>
      <c r="L3137" s="12">
        <f t="shared" si="291"/>
        <v>42828.943530092591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288"/>
        <v>0.20849420849420849</v>
      </c>
      <c r="R3137" s="8">
        <f t="shared" si="289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8">
        <v>500</v>
      </c>
      <c r="E3138" s="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2">
        <f t="shared" si="290"/>
        <v>42789.25409722222</v>
      </c>
      <c r="L3138" s="12">
        <f t="shared" si="291"/>
        <v>42825.749305555553</v>
      </c>
      <c r="M3138" t="b">
        <v>0</v>
      </c>
      <c r="N3138">
        <v>22</v>
      </c>
      <c r="O3138" t="b">
        <v>0</v>
      </c>
      <c r="P3138" t="s">
        <v>8271</v>
      </c>
      <c r="Q3138" s="6">
        <f t="shared" ref="Q3138:Q3201" si="294">E3138/D3138</f>
        <v>1.278</v>
      </c>
      <c r="R3138" s="8">
        <f t="shared" ref="R3138:R3201" si="295">IF(E3138=0,"-",E3138/N3138)</f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8">
        <v>1500</v>
      </c>
      <c r="E3139" s="8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2">
        <f t="shared" ref="K3139:K3202" si="296">(J3139/86400)+25569+(-5/24)</f>
        <v>42807.676724537036</v>
      </c>
      <c r="L3139" s="12">
        <f t="shared" ref="L3139:L3202" si="297">(I3139/86400)+25569+(-5/24)</f>
        <v>42858.591666666667</v>
      </c>
      <c r="M3139" t="b">
        <v>0</v>
      </c>
      <c r="N3139">
        <v>1</v>
      </c>
      <c r="O3139" t="b">
        <v>0</v>
      </c>
      <c r="P3139" t="s">
        <v>8271</v>
      </c>
      <c r="Q3139" s="6">
        <f t="shared" si="294"/>
        <v>3.3333333333333333E-2</v>
      </c>
      <c r="R3139" s="8">
        <f t="shared" si="295"/>
        <v>50</v>
      </c>
      <c r="S3139" t="str">
        <f t="shared" ref="S3139:S3202" si="298">LEFT($P3139, SEARCH("/",$P3139,1)-1)</f>
        <v>theater</v>
      </c>
      <c r="T3139" t="str">
        <f t="shared" ref="T3139:T3202" si="299">RIGHT($P3139,LEN($P3139) - SEARCH("/", $P3139, 1))</f>
        <v>plays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8">
        <v>200</v>
      </c>
      <c r="E3140" s="8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2">
        <f t="shared" si="296"/>
        <v>42809.437581018516</v>
      </c>
      <c r="L3140" s="12">
        <f t="shared" si="297"/>
        <v>42828.437581018516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294"/>
        <v>0</v>
      </c>
      <c r="R3140" s="8" t="str">
        <f t="shared" si="295"/>
        <v>-</v>
      </c>
      <c r="S3140" t="str">
        <f t="shared" si="298"/>
        <v>theater</v>
      </c>
      <c r="T3140" t="str">
        <f t="shared" si="299"/>
        <v>plays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8">
        <v>50000</v>
      </c>
      <c r="E3141" s="8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2">
        <f t="shared" si="296"/>
        <v>42785.062037037038</v>
      </c>
      <c r="L3141" s="12">
        <f t="shared" si="297"/>
        <v>42818.981249999997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294"/>
        <v>5.3999999999999999E-2</v>
      </c>
      <c r="R3141" s="8">
        <f t="shared" si="295"/>
        <v>450</v>
      </c>
      <c r="S3141" t="str">
        <f t="shared" si="298"/>
        <v>theater</v>
      </c>
      <c r="T3141" t="str">
        <f t="shared" si="299"/>
        <v>plays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8">
        <v>10000</v>
      </c>
      <c r="E3142" s="8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2">
        <f t="shared" si="296"/>
        <v>42802.510451388887</v>
      </c>
      <c r="L3142" s="12">
        <f t="shared" si="297"/>
        <v>42832.468784722216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294"/>
        <v>9.5999999999999992E-3</v>
      </c>
      <c r="R3142" s="8">
        <f t="shared" si="295"/>
        <v>24</v>
      </c>
      <c r="S3142" t="str">
        <f t="shared" si="298"/>
        <v>theater</v>
      </c>
      <c r="T3142" t="str">
        <f t="shared" si="299"/>
        <v>plays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8">
        <v>500</v>
      </c>
      <c r="E3143" s="8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2">
        <f t="shared" si="296"/>
        <v>42800.544999999998</v>
      </c>
      <c r="L3143" s="12">
        <f t="shared" si="297"/>
        <v>42841.624999999993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294"/>
        <v>0.51600000000000001</v>
      </c>
      <c r="R3143" s="8">
        <f t="shared" si="295"/>
        <v>32.25</v>
      </c>
      <c r="S3143" t="str">
        <f t="shared" si="298"/>
        <v>theater</v>
      </c>
      <c r="T3143" t="str">
        <f t="shared" si="299"/>
        <v>plays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8">
        <v>2750</v>
      </c>
      <c r="E3144" s="8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2">
        <f t="shared" si="296"/>
        <v>42783.304849537039</v>
      </c>
      <c r="L3144" s="12">
        <f t="shared" si="297"/>
        <v>42813.263182870367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294"/>
        <v>1.6363636363636365E-2</v>
      </c>
      <c r="R3144" s="8">
        <f t="shared" si="295"/>
        <v>15</v>
      </c>
      <c r="S3144" t="str">
        <f t="shared" si="298"/>
        <v>theater</v>
      </c>
      <c r="T3144" t="str">
        <f t="shared" si="299"/>
        <v>plays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8">
        <v>700</v>
      </c>
      <c r="E3145" s="8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2">
        <f t="shared" si="296"/>
        <v>42808.149953703702</v>
      </c>
      <c r="L3145" s="12">
        <f t="shared" si="297"/>
        <v>42834.149953703702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294"/>
        <v>0</v>
      </c>
      <c r="R3145" s="8" t="str">
        <f t="shared" si="295"/>
        <v>-</v>
      </c>
      <c r="S3145" t="str">
        <f t="shared" si="298"/>
        <v>theater</v>
      </c>
      <c r="T3145" t="str">
        <f t="shared" si="299"/>
        <v>plays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8">
        <v>10000</v>
      </c>
      <c r="E3146" s="8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2">
        <f t="shared" si="296"/>
        <v>42796.329942129632</v>
      </c>
      <c r="L3146" s="12">
        <f t="shared" si="297"/>
        <v>42813.041666666664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294"/>
        <v>0.754</v>
      </c>
      <c r="R3146" s="8">
        <f t="shared" si="295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8">
        <v>25000</v>
      </c>
      <c r="E3147" s="8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2">
        <f t="shared" si="296"/>
        <v>42761.832569444443</v>
      </c>
      <c r="L3147" s="12">
        <f t="shared" si="297"/>
        <v>42821.790902777771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294"/>
        <v>0</v>
      </c>
      <c r="R3147" s="8" t="str">
        <f t="shared" si="295"/>
        <v>-</v>
      </c>
      <c r="S3147" t="str">
        <f t="shared" si="298"/>
        <v>theater</v>
      </c>
      <c r="T3147" t="str">
        <f t="shared" si="299"/>
        <v>plays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8">
        <v>50000</v>
      </c>
      <c r="E3148" s="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2">
        <f t="shared" si="296"/>
        <v>42796.474143518521</v>
      </c>
      <c r="L3148" s="12">
        <f t="shared" si="297"/>
        <v>42841.432476851849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294"/>
        <v>0.105</v>
      </c>
      <c r="R3148" s="8">
        <f t="shared" si="295"/>
        <v>437.5</v>
      </c>
      <c r="S3148" t="str">
        <f t="shared" si="298"/>
        <v>theater</v>
      </c>
      <c r="T3148" t="str">
        <f t="shared" si="299"/>
        <v>plays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8">
        <v>20000</v>
      </c>
      <c r="E3149" s="8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2">
        <f t="shared" si="296"/>
        <v>41909.761053240734</v>
      </c>
      <c r="L3149" s="12">
        <f t="shared" si="297"/>
        <v>41949.802719907406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294"/>
        <v>1.1752499999999999</v>
      </c>
      <c r="R3149" s="8">
        <f t="shared" si="295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8">
        <v>1800</v>
      </c>
      <c r="E3150" s="8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2">
        <f t="shared" si="296"/>
        <v>41891.456990740735</v>
      </c>
      <c r="L3150" s="12">
        <f t="shared" si="297"/>
        <v>41912.958333333328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294"/>
        <v>1.3116666666666668</v>
      </c>
      <c r="R3150" s="8">
        <f t="shared" si="295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8">
        <v>1250</v>
      </c>
      <c r="E3151" s="8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2">
        <f t="shared" si="296"/>
        <v>41225.809027777774</v>
      </c>
      <c r="L3151" s="12">
        <f t="shared" si="297"/>
        <v>41249.875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294"/>
        <v>1.04</v>
      </c>
      <c r="R3151" s="8">
        <f t="shared" si="295"/>
        <v>52</v>
      </c>
      <c r="S3151" t="str">
        <f t="shared" si="298"/>
        <v>theater</v>
      </c>
      <c r="T3151" t="str">
        <f t="shared" si="299"/>
        <v>plays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8">
        <v>3500</v>
      </c>
      <c r="E3152" s="8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2">
        <f t="shared" si="296"/>
        <v>40478.055590277778</v>
      </c>
      <c r="L3152" s="12">
        <f t="shared" si="297"/>
        <v>40567.958333333328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294"/>
        <v>1.01</v>
      </c>
      <c r="R3152" s="8">
        <f t="shared" si="295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8">
        <v>3500</v>
      </c>
      <c r="E3153" s="8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2">
        <f t="shared" si="296"/>
        <v>41862.631643518514</v>
      </c>
      <c r="L3153" s="12">
        <f t="shared" si="297"/>
        <v>41892.631643518514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294"/>
        <v>1.004</v>
      </c>
      <c r="R3153" s="8">
        <f t="shared" si="295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8">
        <v>2200</v>
      </c>
      <c r="E3154" s="8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2">
        <f t="shared" si="296"/>
        <v>41550.659340277773</v>
      </c>
      <c r="L3154" s="12">
        <f t="shared" si="297"/>
        <v>41580.659340277773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294"/>
        <v>1.0595454545454546</v>
      </c>
      <c r="R3154" s="8">
        <f t="shared" si="295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8">
        <v>3000</v>
      </c>
      <c r="E3155" s="8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2">
        <f t="shared" si="296"/>
        <v>40632.946030092593</v>
      </c>
      <c r="L3155" s="12">
        <f t="shared" si="297"/>
        <v>40663.999305555553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294"/>
        <v>3.3558333333333334</v>
      </c>
      <c r="R3155" s="8">
        <f t="shared" si="295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8">
        <v>7000</v>
      </c>
      <c r="E3156" s="8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2">
        <f t="shared" si="296"/>
        <v>40970.667337962957</v>
      </c>
      <c r="L3156" s="12">
        <f t="shared" si="297"/>
        <v>41000.625671296293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294"/>
        <v>1.1292857142857142</v>
      </c>
      <c r="R3156" s="8">
        <f t="shared" si="295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8">
        <v>5000</v>
      </c>
      <c r="E3157" s="8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2">
        <f t="shared" si="296"/>
        <v>41233.290798611109</v>
      </c>
      <c r="L3157" s="12">
        <f t="shared" si="297"/>
        <v>41263.290798611109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294"/>
        <v>1.885046</v>
      </c>
      <c r="R3157" s="8">
        <f t="shared" si="295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8">
        <v>5500</v>
      </c>
      <c r="E3158" s="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2">
        <f t="shared" si="296"/>
        <v>41026.744722222218</v>
      </c>
      <c r="L3158" s="12">
        <f t="shared" si="297"/>
        <v>41061.744722222218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294"/>
        <v>1.0181818181818181</v>
      </c>
      <c r="R3158" s="8">
        <f t="shared" si="295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8">
        <v>4000</v>
      </c>
      <c r="E3159" s="8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2">
        <f t="shared" si="296"/>
        <v>41829.579918981479</v>
      </c>
      <c r="L3159" s="12">
        <f t="shared" si="297"/>
        <v>41839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294"/>
        <v>1.01</v>
      </c>
      <c r="R3159" s="8">
        <f t="shared" si="295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8">
        <v>5000</v>
      </c>
      <c r="E3160" s="8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2">
        <f t="shared" si="296"/>
        <v>41447.631388888891</v>
      </c>
      <c r="L3160" s="12">
        <f t="shared" si="297"/>
        <v>41477.631388888891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294"/>
        <v>1.1399999999999999</v>
      </c>
      <c r="R3160" s="8">
        <f t="shared" si="295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8">
        <v>1500</v>
      </c>
      <c r="E3161" s="8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2">
        <f t="shared" si="296"/>
        <v>40883.858344907407</v>
      </c>
      <c r="L3161" s="12">
        <f t="shared" si="297"/>
        <v>40926.75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294"/>
        <v>1.3348133333333334</v>
      </c>
      <c r="R3161" s="8">
        <f t="shared" si="295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8">
        <v>4500</v>
      </c>
      <c r="E3162" s="8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2">
        <f t="shared" si="296"/>
        <v>41841.056562499994</v>
      </c>
      <c r="L3162" s="12">
        <f t="shared" si="297"/>
        <v>41863.999305555553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294"/>
        <v>1.0153333333333334</v>
      </c>
      <c r="R3162" s="8">
        <f t="shared" si="295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8">
        <v>2000</v>
      </c>
      <c r="E3163" s="8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2">
        <f t="shared" si="296"/>
        <v>41897.327800925923</v>
      </c>
      <c r="L3163" s="12">
        <f t="shared" si="297"/>
        <v>41927.327800925923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294"/>
        <v>1.0509999999999999</v>
      </c>
      <c r="R3163" s="8">
        <f t="shared" si="295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8">
        <v>4000</v>
      </c>
      <c r="E3164" s="8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2">
        <f t="shared" si="296"/>
        <v>41799.47756944444</v>
      </c>
      <c r="L3164" s="12">
        <f t="shared" si="297"/>
        <v>41826.875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294"/>
        <v>1.2715000000000001</v>
      </c>
      <c r="R3164" s="8">
        <f t="shared" si="295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8">
        <v>13000</v>
      </c>
      <c r="E3165" s="8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2">
        <f t="shared" si="296"/>
        <v>41775.545428240737</v>
      </c>
      <c r="L3165" s="12">
        <f t="shared" si="297"/>
        <v>41805.545428240737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294"/>
        <v>1.1115384615384616</v>
      </c>
      <c r="R3165" s="8">
        <f t="shared" si="295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 s="8">
        <v>2500</v>
      </c>
      <c r="E3166" s="8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2">
        <f t="shared" si="296"/>
        <v>41766.597395833327</v>
      </c>
      <c r="L3166" s="12">
        <f t="shared" si="297"/>
        <v>41799.597395833327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294"/>
        <v>1.0676000000000001</v>
      </c>
      <c r="R3166" s="8">
        <f t="shared" si="295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8">
        <v>750</v>
      </c>
      <c r="E3167" s="8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2">
        <f t="shared" si="296"/>
        <v>40643.950925925921</v>
      </c>
      <c r="L3167" s="12">
        <f t="shared" si="297"/>
        <v>40665.957638888889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294"/>
        <v>1.6266666666666667</v>
      </c>
      <c r="R3167" s="8">
        <f t="shared" si="295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8">
        <v>35000</v>
      </c>
      <c r="E3168" s="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2">
        <f t="shared" si="296"/>
        <v>41940.483252314814</v>
      </c>
      <c r="L3168" s="12">
        <f t="shared" si="297"/>
        <v>41969.124305555553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294"/>
        <v>1.6022808571428573</v>
      </c>
      <c r="R3168" s="8">
        <f t="shared" si="295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8">
        <v>3000</v>
      </c>
      <c r="E3169" s="8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2">
        <f t="shared" si="296"/>
        <v>41838.967372685183</v>
      </c>
      <c r="L3169" s="12">
        <f t="shared" si="297"/>
        <v>41852.967372685183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294"/>
        <v>1.1616666666666666</v>
      </c>
      <c r="R3169" s="8">
        <f t="shared" si="295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8">
        <v>2500</v>
      </c>
      <c r="E3170" s="8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2">
        <f t="shared" si="296"/>
        <v>41771.897604166668</v>
      </c>
      <c r="L3170" s="12">
        <f t="shared" si="297"/>
        <v>41803.708333333328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294"/>
        <v>1.242</v>
      </c>
      <c r="R3170" s="8">
        <f t="shared" si="295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8">
        <v>8000</v>
      </c>
      <c r="E3171" s="8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2">
        <f t="shared" si="296"/>
        <v>41591.529641203699</v>
      </c>
      <c r="L3171" s="12">
        <f t="shared" si="297"/>
        <v>41620.999305555553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294"/>
        <v>1.030125</v>
      </c>
      <c r="R3171" s="8">
        <f t="shared" si="295"/>
        <v>100.5</v>
      </c>
      <c r="S3171" t="str">
        <f t="shared" si="298"/>
        <v>theater</v>
      </c>
      <c r="T3171" t="str">
        <f t="shared" si="299"/>
        <v>plays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8">
        <v>2000</v>
      </c>
      <c r="E3172" s="8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2">
        <f t="shared" si="296"/>
        <v>41788.872037037036</v>
      </c>
      <c r="L3172" s="12">
        <f t="shared" si="297"/>
        <v>41821.958333333328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294"/>
        <v>1.1225000000000001</v>
      </c>
      <c r="R3172" s="8">
        <f t="shared" si="295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8">
        <v>7000</v>
      </c>
      <c r="E3173" s="8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2">
        <f t="shared" si="296"/>
        <v>42466.399976851848</v>
      </c>
      <c r="L3173" s="12">
        <f t="shared" si="297"/>
        <v>42496.399976851848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294"/>
        <v>1.0881428571428571</v>
      </c>
      <c r="R3173" s="8">
        <f t="shared" si="295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8">
        <v>2000</v>
      </c>
      <c r="E3174" s="8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2">
        <f t="shared" si="296"/>
        <v>40923.521620370368</v>
      </c>
      <c r="L3174" s="12">
        <f t="shared" si="297"/>
        <v>40953.521620370368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294"/>
        <v>1.1499999999999999</v>
      </c>
      <c r="R3174" s="8">
        <f t="shared" si="295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8">
        <v>10000</v>
      </c>
      <c r="E3175" s="8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2">
        <f t="shared" si="296"/>
        <v>41878.670046296298</v>
      </c>
      <c r="L3175" s="12">
        <f t="shared" si="297"/>
        <v>41908.670046296298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294"/>
        <v>1.03</v>
      </c>
      <c r="R3175" s="8">
        <f t="shared" si="295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8">
        <v>3000</v>
      </c>
      <c r="E3176" s="8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2">
        <f t="shared" si="296"/>
        <v>41862.656342592592</v>
      </c>
      <c r="L3176" s="12">
        <f t="shared" si="297"/>
        <v>41876.656342592592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294"/>
        <v>1.0113333333333334</v>
      </c>
      <c r="R3176" s="8">
        <f t="shared" si="295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8">
        <v>5000</v>
      </c>
      <c r="E3177" s="8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2">
        <f t="shared" si="296"/>
        <v>40531.678553240738</v>
      </c>
      <c r="L3177" s="12">
        <f t="shared" si="297"/>
        <v>40591.678553240738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294"/>
        <v>1.0955999999999999</v>
      </c>
      <c r="R3177" s="8">
        <f t="shared" si="295"/>
        <v>91.3</v>
      </c>
      <c r="S3177" t="str">
        <f t="shared" si="298"/>
        <v>theater</v>
      </c>
      <c r="T3177" t="str">
        <f t="shared" si="299"/>
        <v>plays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8">
        <v>1900</v>
      </c>
      <c r="E3178" s="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2">
        <f t="shared" si="296"/>
        <v>41477.722581018512</v>
      </c>
      <c r="L3178" s="12">
        <f t="shared" si="297"/>
        <v>41504.416666666664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294"/>
        <v>1.148421052631579</v>
      </c>
      <c r="R3178" s="8">
        <f t="shared" si="295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8">
        <v>2500</v>
      </c>
      <c r="E3179" s="8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2">
        <f t="shared" si="296"/>
        <v>41781.458437499998</v>
      </c>
      <c r="L3179" s="12">
        <f t="shared" si="297"/>
        <v>41811.458437499998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294"/>
        <v>1.1739999999999999</v>
      </c>
      <c r="R3179" s="8">
        <f t="shared" si="295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8">
        <v>1500</v>
      </c>
      <c r="E3180" s="8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2">
        <f t="shared" si="296"/>
        <v>41806.396701388883</v>
      </c>
      <c r="L3180" s="12">
        <f t="shared" si="297"/>
        <v>41836.396701388883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294"/>
        <v>1.7173333333333334</v>
      </c>
      <c r="R3180" s="8">
        <f t="shared" si="295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8">
        <v>4200</v>
      </c>
      <c r="E3181" s="8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2">
        <f t="shared" si="296"/>
        <v>41375.49387731481</v>
      </c>
      <c r="L3181" s="12">
        <f t="shared" si="297"/>
        <v>41400.49387731481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294"/>
        <v>1.1416238095238094</v>
      </c>
      <c r="R3181" s="8">
        <f t="shared" si="295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8">
        <v>1200</v>
      </c>
      <c r="E3182" s="8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2">
        <f t="shared" si="296"/>
        <v>41780.204270833332</v>
      </c>
      <c r="L3182" s="12">
        <f t="shared" si="297"/>
        <v>41810.204270833332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294"/>
        <v>1.1975</v>
      </c>
      <c r="R3182" s="8">
        <f t="shared" si="295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8">
        <v>500</v>
      </c>
      <c r="E3183" s="8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2">
        <f t="shared" si="296"/>
        <v>41779.101701388885</v>
      </c>
      <c r="L3183" s="12">
        <f t="shared" si="297"/>
        <v>41805.458333333328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294"/>
        <v>1.0900000000000001</v>
      </c>
      <c r="R3183" s="8">
        <f t="shared" si="295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8">
        <v>7000</v>
      </c>
      <c r="E3184" s="8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2">
        <f t="shared" si="296"/>
        <v>40883.740983796291</v>
      </c>
      <c r="L3184" s="12">
        <f t="shared" si="297"/>
        <v>40939.5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294"/>
        <v>1.0088571428571429</v>
      </c>
      <c r="R3184" s="8">
        <f t="shared" si="295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 s="8">
        <v>2500</v>
      </c>
      <c r="E3185" s="8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2">
        <f t="shared" si="296"/>
        <v>41491.586446759255</v>
      </c>
      <c r="L3185" s="12">
        <f t="shared" si="297"/>
        <v>41509.586446759255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294"/>
        <v>1.0900000000000001</v>
      </c>
      <c r="R3185" s="8">
        <f t="shared" si="295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 s="8">
        <v>4300</v>
      </c>
      <c r="E3186" s="8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2">
        <f t="shared" si="296"/>
        <v>41791.785081018512</v>
      </c>
      <c r="L3186" s="12">
        <f t="shared" si="297"/>
        <v>41821.785081018512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294"/>
        <v>1.0720930232558139</v>
      </c>
      <c r="R3186" s="8">
        <f t="shared" si="295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 s="8">
        <v>1000</v>
      </c>
      <c r="E3187" s="8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2">
        <f t="shared" si="296"/>
        <v>41829.768993055557</v>
      </c>
      <c r="L3187" s="12">
        <f t="shared" si="297"/>
        <v>41836.768993055557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294"/>
        <v>1</v>
      </c>
      <c r="R3187" s="8">
        <f t="shared" si="295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 s="8">
        <v>3200</v>
      </c>
      <c r="E3188" s="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2">
        <f t="shared" si="296"/>
        <v>41868.715717592589</v>
      </c>
      <c r="L3188" s="12">
        <f t="shared" si="297"/>
        <v>41898.666666666664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294"/>
        <v>1.0218750000000001</v>
      </c>
      <c r="R3188" s="8">
        <f t="shared" si="295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 s="8">
        <v>15000</v>
      </c>
      <c r="E3189" s="8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2">
        <f t="shared" si="296"/>
        <v>41835.458020833328</v>
      </c>
      <c r="L3189" s="12">
        <f t="shared" si="297"/>
        <v>41855.458020833328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294"/>
        <v>1.1629333333333334</v>
      </c>
      <c r="R3189" s="8">
        <f t="shared" si="295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3.5" hidden="1" x14ac:dyDescent="0.35">
      <c r="A3190">
        <v>3188</v>
      </c>
      <c r="B3190" s="3" t="s">
        <v>3188</v>
      </c>
      <c r="C3190" s="3" t="s">
        <v>7298</v>
      </c>
      <c r="D3190" s="8">
        <v>200</v>
      </c>
      <c r="E3190" s="8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2">
        <f t="shared" si="296"/>
        <v>42144.207199074073</v>
      </c>
      <c r="L3190" s="12">
        <f t="shared" si="297"/>
        <v>42165.207199074073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294"/>
        <v>0.65</v>
      </c>
      <c r="R3190" s="8">
        <f t="shared" si="295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8">
        <v>55000</v>
      </c>
      <c r="E3191" s="8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2">
        <f t="shared" si="296"/>
        <v>42118.138101851851</v>
      </c>
      <c r="L3191" s="12">
        <f t="shared" si="297"/>
        <v>42148.138101851851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294"/>
        <v>0.12327272727272727</v>
      </c>
      <c r="R3191" s="8">
        <f t="shared" si="295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8">
        <v>4000</v>
      </c>
      <c r="E3192" s="8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2">
        <f t="shared" si="296"/>
        <v>42682.942997685182</v>
      </c>
      <c r="L3192" s="12">
        <f t="shared" si="297"/>
        <v>42712.984664351847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294"/>
        <v>0</v>
      </c>
      <c r="R3192" s="8" t="str">
        <f t="shared" si="295"/>
        <v>-</v>
      </c>
      <c r="S3192" t="str">
        <f t="shared" si="298"/>
        <v>theater</v>
      </c>
      <c r="T3192" t="str">
        <f t="shared" si="299"/>
        <v>musical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8">
        <v>3750</v>
      </c>
      <c r="E3193" s="8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2">
        <f t="shared" si="296"/>
        <v>42538.547094907401</v>
      </c>
      <c r="L3193" s="12">
        <f t="shared" si="297"/>
        <v>42598.547094907401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294"/>
        <v>4.0266666666666666E-2</v>
      </c>
      <c r="R3193" s="8">
        <f t="shared" si="295"/>
        <v>37.75</v>
      </c>
      <c r="S3193" t="str">
        <f t="shared" si="298"/>
        <v>theater</v>
      </c>
      <c r="T3193" t="str">
        <f t="shared" si="299"/>
        <v>musical</v>
      </c>
    </row>
    <row r="3194" spans="1:20" ht="43.5" hidden="1" x14ac:dyDescent="0.35">
      <c r="A3194">
        <v>3192</v>
      </c>
      <c r="B3194" s="3" t="s">
        <v>3192</v>
      </c>
      <c r="C3194" s="3" t="s">
        <v>7302</v>
      </c>
      <c r="D3194" s="8">
        <v>10000</v>
      </c>
      <c r="E3194" s="8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2">
        <f t="shared" si="296"/>
        <v>42018.732164351844</v>
      </c>
      <c r="L3194" s="12">
        <f t="shared" si="297"/>
        <v>42063.708333333336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294"/>
        <v>1.0200000000000001E-2</v>
      </c>
      <c r="R3194" s="8">
        <f t="shared" si="295"/>
        <v>12.75</v>
      </c>
      <c r="S3194" t="str">
        <f t="shared" si="298"/>
        <v>theater</v>
      </c>
      <c r="T3194" t="str">
        <f t="shared" si="299"/>
        <v>musical</v>
      </c>
    </row>
    <row r="3195" spans="1:20" ht="43.5" hidden="1" x14ac:dyDescent="0.35">
      <c r="A3195">
        <v>3193</v>
      </c>
      <c r="B3195" s="3" t="s">
        <v>3193</v>
      </c>
      <c r="C3195" s="3" t="s">
        <v>7303</v>
      </c>
      <c r="D3195" s="8">
        <v>5000</v>
      </c>
      <c r="E3195" s="8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2">
        <f t="shared" si="296"/>
        <v>42010.759907407402</v>
      </c>
      <c r="L3195" s="12">
        <f t="shared" si="297"/>
        <v>42055.759907407402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294"/>
        <v>0.1174</v>
      </c>
      <c r="R3195" s="8">
        <f t="shared" si="295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8">
        <v>11000</v>
      </c>
      <c r="E3196" s="8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2">
        <f t="shared" si="296"/>
        <v>42181.854143518511</v>
      </c>
      <c r="L3196" s="12">
        <f t="shared" si="297"/>
        <v>42211.854143518511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294"/>
        <v>0</v>
      </c>
      <c r="R3196" s="8" t="str">
        <f t="shared" si="295"/>
        <v>-</v>
      </c>
      <c r="S3196" t="str">
        <f t="shared" si="298"/>
        <v>theater</v>
      </c>
      <c r="T3196" t="str">
        <f t="shared" si="299"/>
        <v>musical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8">
        <v>3500</v>
      </c>
      <c r="E3197" s="8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2">
        <f t="shared" si="296"/>
        <v>42017.385902777773</v>
      </c>
      <c r="L3197" s="12">
        <f t="shared" si="297"/>
        <v>42047.385902777773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294"/>
        <v>0.59142857142857141</v>
      </c>
      <c r="R3197" s="8">
        <f t="shared" si="295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8">
        <v>3000000</v>
      </c>
      <c r="E3198" s="8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2">
        <f t="shared" si="296"/>
        <v>42157.389756944445</v>
      </c>
      <c r="L3198" s="12">
        <f t="shared" si="297"/>
        <v>42217.374999999993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294"/>
        <v>5.9999999999999995E-4</v>
      </c>
      <c r="R3198" s="8">
        <f t="shared" si="295"/>
        <v>300</v>
      </c>
      <c r="S3198" t="str">
        <f t="shared" si="298"/>
        <v>theater</v>
      </c>
      <c r="T3198" t="str">
        <f t="shared" si="299"/>
        <v>musical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8">
        <v>10000</v>
      </c>
      <c r="E3199" s="8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2">
        <f t="shared" si="296"/>
        <v>42009.28493055555</v>
      </c>
      <c r="L3199" s="12">
        <f t="shared" si="297"/>
        <v>42039.28493055555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294"/>
        <v>0.1145</v>
      </c>
      <c r="R3199" s="8">
        <f t="shared" si="295"/>
        <v>286.25</v>
      </c>
      <c r="S3199" t="str">
        <f t="shared" si="298"/>
        <v>theater</v>
      </c>
      <c r="T3199" t="str">
        <f t="shared" si="299"/>
        <v>musical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8">
        <v>30000</v>
      </c>
      <c r="E3200" s="8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2">
        <f t="shared" si="296"/>
        <v>42013.216168981475</v>
      </c>
      <c r="L3200" s="12">
        <f t="shared" si="297"/>
        <v>42051.216168981475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294"/>
        <v>3.6666666666666666E-3</v>
      </c>
      <c r="R3200" s="8">
        <f t="shared" si="295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8">
        <v>5000</v>
      </c>
      <c r="E3201" s="8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2">
        <f t="shared" si="296"/>
        <v>41858.553449074076</v>
      </c>
      <c r="L3201" s="12">
        <f t="shared" si="297"/>
        <v>41888.666666666664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294"/>
        <v>0.52159999999999995</v>
      </c>
      <c r="R3201" s="8">
        <f t="shared" si="295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8">
        <v>50000</v>
      </c>
      <c r="E3202" s="8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2">
        <f t="shared" si="296"/>
        <v>42460.112280092588</v>
      </c>
      <c r="L3202" s="12">
        <f t="shared" si="297"/>
        <v>42490.023611111108</v>
      </c>
      <c r="M3202" t="b">
        <v>0</v>
      </c>
      <c r="N3202">
        <v>1</v>
      </c>
      <c r="O3202" t="b">
        <v>0</v>
      </c>
      <c r="P3202" t="s">
        <v>8305</v>
      </c>
      <c r="Q3202" s="6">
        <f t="shared" ref="Q3202:Q3265" si="300">E3202/D3202</f>
        <v>2.0000000000000002E-5</v>
      </c>
      <c r="R3202" s="8">
        <f t="shared" ref="R3202:R3265" si="301">IF(E3202=0,"-",E3202/N3202)</f>
        <v>1</v>
      </c>
      <c r="S3202" t="str">
        <f t="shared" si="298"/>
        <v>theater</v>
      </c>
      <c r="T3202" t="str">
        <f t="shared" si="299"/>
        <v>musical</v>
      </c>
    </row>
    <row r="3203" spans="1:20" ht="43.5" hidden="1" x14ac:dyDescent="0.35">
      <c r="A3203">
        <v>3201</v>
      </c>
      <c r="B3203" s="3" t="s">
        <v>3201</v>
      </c>
      <c r="C3203" s="3" t="s">
        <v>7311</v>
      </c>
      <c r="D3203" s="8">
        <v>2000</v>
      </c>
      <c r="E3203" s="8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2">
        <f t="shared" ref="K3203:K3266" si="302">(J3203/86400)+25569+(-5/24)</f>
        <v>41861.558761574073</v>
      </c>
      <c r="L3203" s="12">
        <f t="shared" ref="L3203:L3266" si="303">(I3203/86400)+25569+(-5/24)</f>
        <v>41882.558761574073</v>
      </c>
      <c r="M3203" t="b">
        <v>0</v>
      </c>
      <c r="N3203">
        <v>2</v>
      </c>
      <c r="O3203" t="b">
        <v>0</v>
      </c>
      <c r="P3203" t="s">
        <v>8305</v>
      </c>
      <c r="Q3203" s="6">
        <f t="shared" si="300"/>
        <v>1.2500000000000001E-2</v>
      </c>
      <c r="R3203" s="8">
        <f t="shared" si="301"/>
        <v>12.5</v>
      </c>
      <c r="S3203" t="str">
        <f t="shared" ref="S3203:S3266" si="304">LEFT($P3203, SEARCH("/",$P3203,1)-1)</f>
        <v>theater</v>
      </c>
      <c r="T3203" t="str">
        <f t="shared" ref="T3203:T3266" si="305">RIGHT($P3203,LEN($P3203) - SEARCH("/", $P3203, 1))</f>
        <v>musical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8">
        <v>5000</v>
      </c>
      <c r="E3204" s="8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2">
        <f t="shared" si="302"/>
        <v>42293.645208333335</v>
      </c>
      <c r="L3204" s="12">
        <f t="shared" si="303"/>
        <v>42352.040972222218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300"/>
        <v>0.54520000000000002</v>
      </c>
      <c r="R3204" s="8">
        <f t="shared" si="301"/>
        <v>109.04</v>
      </c>
      <c r="S3204" t="str">
        <f t="shared" si="304"/>
        <v>theater</v>
      </c>
      <c r="T3204" t="str">
        <f t="shared" si="305"/>
        <v>musical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8">
        <v>1000</v>
      </c>
      <c r="E3205" s="8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2">
        <f t="shared" si="302"/>
        <v>42242.780347222222</v>
      </c>
      <c r="L3205" s="12">
        <f t="shared" si="303"/>
        <v>42272.780347222222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300"/>
        <v>0.25</v>
      </c>
      <c r="R3205" s="8">
        <f t="shared" si="301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8">
        <v>500</v>
      </c>
      <c r="E3206" s="8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2">
        <f t="shared" si="302"/>
        <v>42172.477766203701</v>
      </c>
      <c r="L3206" s="12">
        <f t="shared" si="303"/>
        <v>42202.468055555553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300"/>
        <v>0</v>
      </c>
      <c r="R3206" s="8" t="str">
        <f t="shared" si="301"/>
        <v>-</v>
      </c>
      <c r="S3206" t="str">
        <f t="shared" si="304"/>
        <v>theater</v>
      </c>
      <c r="T3206" t="str">
        <f t="shared" si="305"/>
        <v>musical</v>
      </c>
    </row>
    <row r="3207" spans="1:20" ht="43.5" hidden="1" x14ac:dyDescent="0.35">
      <c r="A3207">
        <v>3205</v>
      </c>
      <c r="B3207" s="3" t="s">
        <v>3205</v>
      </c>
      <c r="C3207" s="3" t="s">
        <v>7315</v>
      </c>
      <c r="D3207" s="8">
        <v>8000</v>
      </c>
      <c r="E3207" s="8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2">
        <f t="shared" si="302"/>
        <v>42095.166342592587</v>
      </c>
      <c r="L3207" s="12">
        <f t="shared" si="303"/>
        <v>42125.166342592587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300"/>
        <v>3.4125000000000003E-2</v>
      </c>
      <c r="R3207" s="8">
        <f t="shared" si="301"/>
        <v>22.75</v>
      </c>
      <c r="S3207" t="str">
        <f t="shared" si="304"/>
        <v>theater</v>
      </c>
      <c r="T3207" t="str">
        <f t="shared" si="305"/>
        <v>musical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8">
        <v>5000</v>
      </c>
      <c r="E3208" s="8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2">
        <f t="shared" si="302"/>
        <v>42236.067719907405</v>
      </c>
      <c r="L3208" s="12">
        <f t="shared" si="303"/>
        <v>42266.067719907405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300"/>
        <v>0</v>
      </c>
      <c r="R3208" s="8" t="str">
        <f t="shared" si="301"/>
        <v>-</v>
      </c>
      <c r="S3208" t="str">
        <f t="shared" si="304"/>
        <v>theater</v>
      </c>
      <c r="T3208" t="str">
        <f t="shared" si="305"/>
        <v>musical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8">
        <v>5500</v>
      </c>
      <c r="E3209" s="8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2">
        <f t="shared" si="302"/>
        <v>42057.069525462961</v>
      </c>
      <c r="L3209" s="12">
        <f t="shared" si="303"/>
        <v>42117.027858796289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300"/>
        <v>0.46363636363636362</v>
      </c>
      <c r="R3209" s="8">
        <f t="shared" si="301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 s="8">
        <v>5000</v>
      </c>
      <c r="E3210" s="8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2">
        <f t="shared" si="302"/>
        <v>41827.396724537037</v>
      </c>
      <c r="L3210" s="12">
        <f t="shared" si="303"/>
        <v>41848.396724537037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300"/>
        <v>1.0349999999999999</v>
      </c>
      <c r="R3210" s="8">
        <f t="shared" si="301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 s="8">
        <v>9500</v>
      </c>
      <c r="E3211" s="8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2">
        <f t="shared" si="302"/>
        <v>41778.42891203703</v>
      </c>
      <c r="L3211" s="12">
        <f t="shared" si="303"/>
        <v>41810.75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300"/>
        <v>1.1932315789473684</v>
      </c>
      <c r="R3211" s="8">
        <f t="shared" si="301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 s="8">
        <v>3000</v>
      </c>
      <c r="E3212" s="8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2">
        <f t="shared" si="302"/>
        <v>41013.728229166663</v>
      </c>
      <c r="L3212" s="12">
        <f t="shared" si="303"/>
        <v>41060.957638888889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300"/>
        <v>1.2576666666666667</v>
      </c>
      <c r="R3212" s="8">
        <f t="shared" si="301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 s="8">
        <v>23000</v>
      </c>
      <c r="E3213" s="8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2">
        <f t="shared" si="302"/>
        <v>41834.378240740734</v>
      </c>
      <c r="L3213" s="12">
        <f t="shared" si="303"/>
        <v>41865.875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300"/>
        <v>1.1974347826086957</v>
      </c>
      <c r="R3213" s="8">
        <f t="shared" si="301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 s="8">
        <v>4000</v>
      </c>
      <c r="E3214" s="8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2">
        <f t="shared" si="302"/>
        <v>41829.587395833332</v>
      </c>
      <c r="L3214" s="12">
        <f t="shared" si="303"/>
        <v>41859.587395833332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300"/>
        <v>1.2625</v>
      </c>
      <c r="R3214" s="8">
        <f t="shared" si="301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 s="8">
        <v>6000</v>
      </c>
      <c r="E3215" s="8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2">
        <f t="shared" si="302"/>
        <v>42171.555081018516</v>
      </c>
      <c r="L3215" s="12">
        <f t="shared" si="303"/>
        <v>42211.555081018516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300"/>
        <v>1.0011666666666668</v>
      </c>
      <c r="R3215" s="8">
        <f t="shared" si="301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 s="8">
        <v>12000</v>
      </c>
      <c r="E3216" s="8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2">
        <f t="shared" si="302"/>
        <v>42337.584178240737</v>
      </c>
      <c r="L3216" s="12">
        <f t="shared" si="303"/>
        <v>42374.788194444445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300"/>
        <v>1.0213333333333334</v>
      </c>
      <c r="R3216" s="8">
        <f t="shared" si="301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8">
        <v>35000</v>
      </c>
      <c r="E3217" s="8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2">
        <f t="shared" si="302"/>
        <v>42219.456840277773</v>
      </c>
      <c r="L3217" s="12">
        <f t="shared" si="303"/>
        <v>42256.957638888889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300"/>
        <v>1.0035142857142858</v>
      </c>
      <c r="R3217" s="8">
        <f t="shared" si="301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8">
        <v>2000</v>
      </c>
      <c r="E3218" s="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2">
        <f t="shared" si="302"/>
        <v>42165.254293981481</v>
      </c>
      <c r="L3218" s="12">
        <f t="shared" si="303"/>
        <v>42196.395833333336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300"/>
        <v>1.0004999999999999</v>
      </c>
      <c r="R3218" s="8">
        <f t="shared" si="301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8">
        <v>4500</v>
      </c>
      <c r="E3219" s="8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2">
        <f t="shared" si="302"/>
        <v>42648.337777777771</v>
      </c>
      <c r="L3219" s="12">
        <f t="shared" si="303"/>
        <v>42678.337777777771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300"/>
        <v>1.1602222222222223</v>
      </c>
      <c r="R3219" s="8">
        <f t="shared" si="301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8">
        <v>12000</v>
      </c>
      <c r="E3220" s="8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2">
        <f t="shared" si="302"/>
        <v>41970.793819444443</v>
      </c>
      <c r="L3220" s="12">
        <f t="shared" si="303"/>
        <v>42003.791666666664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300"/>
        <v>1.0209999999999999</v>
      </c>
      <c r="R3220" s="8">
        <f t="shared" si="301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8">
        <v>20000</v>
      </c>
      <c r="E3221" s="8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2">
        <f t="shared" si="302"/>
        <v>42050.77484953704</v>
      </c>
      <c r="L3221" s="12">
        <f t="shared" si="303"/>
        <v>42085.733182870368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300"/>
        <v>1.0011000000000001</v>
      </c>
      <c r="R3221" s="8">
        <f t="shared" si="301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8">
        <v>15000</v>
      </c>
      <c r="E3222" s="8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2">
        <f t="shared" si="302"/>
        <v>42772.625046296293</v>
      </c>
      <c r="L3222" s="12">
        <f t="shared" si="303"/>
        <v>42806.666666666664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300"/>
        <v>1.0084</v>
      </c>
      <c r="R3222" s="8">
        <f t="shared" si="301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8">
        <v>4000</v>
      </c>
      <c r="E3223" s="8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2">
        <f t="shared" si="302"/>
        <v>42155.488460648143</v>
      </c>
      <c r="L3223" s="12">
        <f t="shared" si="303"/>
        <v>42190.488460648143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300"/>
        <v>1.0342499999999999</v>
      </c>
      <c r="R3223" s="8">
        <f t="shared" si="301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8">
        <v>2500</v>
      </c>
      <c r="E3224" s="8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2">
        <f t="shared" si="302"/>
        <v>42270.373807870368</v>
      </c>
      <c r="L3224" s="12">
        <f t="shared" si="303"/>
        <v>42301.686805555553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300"/>
        <v>1.248</v>
      </c>
      <c r="R3224" s="8">
        <f t="shared" si="301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8">
        <v>3100</v>
      </c>
      <c r="E3225" s="8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2">
        <f t="shared" si="302"/>
        <v>42206.627037037033</v>
      </c>
      <c r="L3225" s="12">
        <f t="shared" si="303"/>
        <v>42236.627037037033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300"/>
        <v>1.0951612903225807</v>
      </c>
      <c r="R3225" s="8">
        <f t="shared" si="301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8">
        <v>30000</v>
      </c>
      <c r="E3226" s="8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2">
        <f t="shared" si="302"/>
        <v>42697.642511574071</v>
      </c>
      <c r="L3226" s="12">
        <f t="shared" si="303"/>
        <v>42744.999999999993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300"/>
        <v>1.0203333333333333</v>
      </c>
      <c r="R3226" s="8">
        <f t="shared" si="301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8">
        <v>2000</v>
      </c>
      <c r="E3227" s="8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2">
        <f t="shared" si="302"/>
        <v>42503.351134259261</v>
      </c>
      <c r="L3227" s="12">
        <f t="shared" si="303"/>
        <v>42524.666666666664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300"/>
        <v>1.0235000000000001</v>
      </c>
      <c r="R3227" s="8">
        <f t="shared" si="301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8">
        <v>1200</v>
      </c>
      <c r="E3228" s="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2">
        <f t="shared" si="302"/>
        <v>42277.375138888885</v>
      </c>
      <c r="L3228" s="12">
        <f t="shared" si="303"/>
        <v>42307.375138888885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300"/>
        <v>1.0416666666666667</v>
      </c>
      <c r="R3228" s="8">
        <f t="shared" si="301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8">
        <v>1200</v>
      </c>
      <c r="E3229" s="8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2">
        <f t="shared" si="302"/>
        <v>42722.674027777779</v>
      </c>
      <c r="L3229" s="12">
        <f t="shared" si="303"/>
        <v>42752.674027777779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300"/>
        <v>1.25</v>
      </c>
      <c r="R3229" s="8">
        <f t="shared" si="301"/>
        <v>50</v>
      </c>
      <c r="S3229" t="str">
        <f t="shared" si="304"/>
        <v>theater</v>
      </c>
      <c r="T3229" t="str">
        <f t="shared" si="305"/>
        <v>plays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8">
        <v>7000</v>
      </c>
      <c r="E3230" s="8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2">
        <f t="shared" si="302"/>
        <v>42323.500972222224</v>
      </c>
      <c r="L3230" s="12">
        <f t="shared" si="303"/>
        <v>42354.999305555553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300"/>
        <v>1.0234285714285714</v>
      </c>
      <c r="R3230" s="8">
        <f t="shared" si="301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8">
        <v>20000</v>
      </c>
      <c r="E3231" s="8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2">
        <f t="shared" si="302"/>
        <v>41933.083310185182</v>
      </c>
      <c r="L3231" s="12">
        <f t="shared" si="303"/>
        <v>41963.124976851854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300"/>
        <v>1.0786500000000001</v>
      </c>
      <c r="R3231" s="8">
        <f t="shared" si="301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8">
        <v>2600</v>
      </c>
      <c r="E3232" s="8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2">
        <f t="shared" si="302"/>
        <v>41897.959791666661</v>
      </c>
      <c r="L3232" s="12">
        <f t="shared" si="303"/>
        <v>41912.957638888889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300"/>
        <v>1.0988461538461538</v>
      </c>
      <c r="R3232" s="8">
        <f t="shared" si="301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8">
        <v>1000</v>
      </c>
      <c r="E3233" s="8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2">
        <f t="shared" si="302"/>
        <v>42446.735497685186</v>
      </c>
      <c r="L3233" s="12">
        <f t="shared" si="303"/>
        <v>42476.735497685186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300"/>
        <v>1.61</v>
      </c>
      <c r="R3233" s="8">
        <f t="shared" si="301"/>
        <v>57.5</v>
      </c>
      <c r="S3233" t="str">
        <f t="shared" si="304"/>
        <v>theater</v>
      </c>
      <c r="T3233" t="str">
        <f t="shared" si="305"/>
        <v>plays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8">
        <v>1000</v>
      </c>
      <c r="E3234" s="8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2">
        <f t="shared" si="302"/>
        <v>42463.605520833335</v>
      </c>
      <c r="L3234" s="12">
        <f t="shared" si="303"/>
        <v>42493.957638888889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300"/>
        <v>1.3120000000000001</v>
      </c>
      <c r="R3234" s="8">
        <f t="shared" si="301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8">
        <v>5000</v>
      </c>
      <c r="E3235" s="8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2">
        <f t="shared" si="302"/>
        <v>42766.596701388888</v>
      </c>
      <c r="L3235" s="12">
        <f t="shared" si="303"/>
        <v>42796.596701388888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300"/>
        <v>1.1879999999999999</v>
      </c>
      <c r="R3235" s="8">
        <f t="shared" si="301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8">
        <v>4000</v>
      </c>
      <c r="E3236" s="8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2">
        <f t="shared" si="302"/>
        <v>42734.581111111103</v>
      </c>
      <c r="L3236" s="12">
        <f t="shared" si="303"/>
        <v>42767.771527777775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300"/>
        <v>1.0039275000000001</v>
      </c>
      <c r="R3236" s="8">
        <f t="shared" si="301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8">
        <v>15000</v>
      </c>
      <c r="E3237" s="8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2">
        <f t="shared" si="302"/>
        <v>42522.139479166661</v>
      </c>
      <c r="L3237" s="12">
        <f t="shared" si="303"/>
        <v>42552.139479166661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300"/>
        <v>1.0320666666666667</v>
      </c>
      <c r="R3237" s="8">
        <f t="shared" si="301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8">
        <v>20000</v>
      </c>
      <c r="E3238" s="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2">
        <f t="shared" si="302"/>
        <v>42702.708715277775</v>
      </c>
      <c r="L3238" s="12">
        <f t="shared" si="303"/>
        <v>42732.708715277775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300"/>
        <v>1.006</v>
      </c>
      <c r="R3238" s="8">
        <f t="shared" si="301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8">
        <v>35000</v>
      </c>
      <c r="E3239" s="8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2">
        <f t="shared" si="302"/>
        <v>42252.266018518516</v>
      </c>
      <c r="L3239" s="12">
        <f t="shared" si="303"/>
        <v>42275.957638888889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300"/>
        <v>1.0078754285714286</v>
      </c>
      <c r="R3239" s="8">
        <f t="shared" si="301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8">
        <v>2800</v>
      </c>
      <c r="E3240" s="8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2">
        <f t="shared" si="302"/>
        <v>42156.302060185182</v>
      </c>
      <c r="L3240" s="12">
        <f t="shared" si="303"/>
        <v>42186.302060185182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300"/>
        <v>1.1232142857142857</v>
      </c>
      <c r="R3240" s="8">
        <f t="shared" si="301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8">
        <v>5862</v>
      </c>
      <c r="E3241" s="8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2">
        <f t="shared" si="302"/>
        <v>42277.880706018514</v>
      </c>
      <c r="L3241" s="12">
        <f t="shared" si="303"/>
        <v>42302.790972222218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300"/>
        <v>1.0591914022517912</v>
      </c>
      <c r="R3241" s="8">
        <f t="shared" si="301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8">
        <v>3000</v>
      </c>
      <c r="E3242" s="8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2">
        <f t="shared" si="302"/>
        <v>42754.485509259255</v>
      </c>
      <c r="L3242" s="12">
        <f t="shared" si="303"/>
        <v>42782.749999999993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300"/>
        <v>1.0056666666666667</v>
      </c>
      <c r="R3242" s="8">
        <f t="shared" si="301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8">
        <v>8500</v>
      </c>
      <c r="E3243" s="8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2">
        <f t="shared" si="302"/>
        <v>41893.116550925923</v>
      </c>
      <c r="L3243" s="12">
        <f t="shared" si="303"/>
        <v>41926.082638888889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300"/>
        <v>1.1530588235294117</v>
      </c>
      <c r="R3243" s="8">
        <f t="shared" si="301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8">
        <v>10000</v>
      </c>
      <c r="E3244" s="8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2">
        <f t="shared" si="302"/>
        <v>41871.547361111108</v>
      </c>
      <c r="L3244" s="12">
        <f t="shared" si="303"/>
        <v>41901.547361111108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300"/>
        <v>1.273042</v>
      </c>
      <c r="R3244" s="8">
        <f t="shared" si="301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8">
        <v>8000</v>
      </c>
      <c r="E3245" s="8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2">
        <f t="shared" si="302"/>
        <v>42261.888449074067</v>
      </c>
      <c r="L3245" s="12">
        <f t="shared" si="303"/>
        <v>42285.791666666664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300"/>
        <v>1.028375</v>
      </c>
      <c r="R3245" s="8">
        <f t="shared" si="301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8">
        <v>1600</v>
      </c>
      <c r="E3246" s="8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2">
        <f t="shared" si="302"/>
        <v>42675.485902777778</v>
      </c>
      <c r="L3246" s="12">
        <f t="shared" si="303"/>
        <v>42705.527569444443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300"/>
        <v>1.0293749999999999</v>
      </c>
      <c r="R3246" s="8">
        <f t="shared" si="301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8">
        <v>21000</v>
      </c>
      <c r="E3247" s="8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2">
        <f t="shared" si="302"/>
        <v>42135.391874999994</v>
      </c>
      <c r="L3247" s="12">
        <f t="shared" si="303"/>
        <v>42166.874999999993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300"/>
        <v>1.043047619047619</v>
      </c>
      <c r="R3247" s="8">
        <f t="shared" si="301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8">
        <v>10000</v>
      </c>
      <c r="E3248" s="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2">
        <f t="shared" si="302"/>
        <v>42230.263888888883</v>
      </c>
      <c r="L3248" s="12">
        <f t="shared" si="303"/>
        <v>42258.957638888889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300"/>
        <v>1.1122000000000001</v>
      </c>
      <c r="R3248" s="8">
        <f t="shared" si="301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8">
        <v>2500</v>
      </c>
      <c r="E3249" s="8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2">
        <f t="shared" si="302"/>
        <v>42167.22583333333</v>
      </c>
      <c r="L3249" s="12">
        <f t="shared" si="303"/>
        <v>42197.22583333333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300"/>
        <v>1.0586</v>
      </c>
      <c r="R3249" s="8">
        <f t="shared" si="301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8">
        <v>12000</v>
      </c>
      <c r="E3250" s="8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2">
        <f t="shared" si="302"/>
        <v>42068.68005787037</v>
      </c>
      <c r="L3250" s="12">
        <f t="shared" si="303"/>
        <v>42098.638391203705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300"/>
        <v>1.0079166666666666</v>
      </c>
      <c r="R3250" s="8">
        <f t="shared" si="301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8">
        <v>5500</v>
      </c>
      <c r="E3251" s="8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2">
        <f t="shared" si="302"/>
        <v>42145.538356481477</v>
      </c>
      <c r="L3251" s="12">
        <f t="shared" si="303"/>
        <v>42175.538356481477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300"/>
        <v>1.0492727272727274</v>
      </c>
      <c r="R3251" s="8">
        <f t="shared" si="301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8">
        <v>25000</v>
      </c>
      <c r="E3252" s="8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2">
        <f t="shared" si="302"/>
        <v>41918.533842592587</v>
      </c>
      <c r="L3252" s="12">
        <f t="shared" si="303"/>
        <v>41948.575509259259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300"/>
        <v>1.01552</v>
      </c>
      <c r="R3252" s="8">
        <f t="shared" si="301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8">
        <v>1500</v>
      </c>
      <c r="E3253" s="8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2">
        <f t="shared" si="302"/>
        <v>42146.52275462963</v>
      </c>
      <c r="L3253" s="12">
        <f t="shared" si="303"/>
        <v>42176.52275462963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300"/>
        <v>1.1073333333333333</v>
      </c>
      <c r="R3253" s="8">
        <f t="shared" si="301"/>
        <v>83.05</v>
      </c>
      <c r="S3253" t="str">
        <f t="shared" si="304"/>
        <v>theater</v>
      </c>
      <c r="T3253" t="str">
        <f t="shared" si="305"/>
        <v>plays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8">
        <v>2250</v>
      </c>
      <c r="E3254" s="8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2">
        <f t="shared" si="302"/>
        <v>42590.264351851853</v>
      </c>
      <c r="L3254" s="12">
        <f t="shared" si="303"/>
        <v>42620.264351851853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300"/>
        <v>1.2782222222222221</v>
      </c>
      <c r="R3254" s="8">
        <f t="shared" si="301"/>
        <v>57.52</v>
      </c>
      <c r="S3254" t="str">
        <f t="shared" si="304"/>
        <v>theater</v>
      </c>
      <c r="T3254" t="str">
        <f t="shared" si="305"/>
        <v>plays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8">
        <v>20000</v>
      </c>
      <c r="E3255" s="8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2">
        <f t="shared" si="302"/>
        <v>42602.368379629632</v>
      </c>
      <c r="L3255" s="12">
        <f t="shared" si="303"/>
        <v>42620.947916666664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300"/>
        <v>1.0182500000000001</v>
      </c>
      <c r="R3255" s="8">
        <f t="shared" si="301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8">
        <v>13000</v>
      </c>
      <c r="E3256" s="8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2">
        <f t="shared" si="302"/>
        <v>42058.877418981479</v>
      </c>
      <c r="L3256" s="12">
        <f t="shared" si="303"/>
        <v>42088.835752314808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300"/>
        <v>1.012576923076923</v>
      </c>
      <c r="R3256" s="8">
        <f t="shared" si="301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8">
        <v>300</v>
      </c>
      <c r="E3257" s="8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2">
        <f t="shared" si="302"/>
        <v>41889.559895833328</v>
      </c>
      <c r="L3257" s="12">
        <f t="shared" si="303"/>
        <v>41919.559895833328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300"/>
        <v>1.75</v>
      </c>
      <c r="R3257" s="8">
        <f t="shared" si="301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8">
        <v>10000</v>
      </c>
      <c r="E3258" s="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2">
        <f t="shared" si="302"/>
        <v>42144.365474537037</v>
      </c>
      <c r="L3258" s="12">
        <f t="shared" si="303"/>
        <v>42165.957638888889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300"/>
        <v>1.2806</v>
      </c>
      <c r="R3258" s="8">
        <f t="shared" si="301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8">
        <v>2000</v>
      </c>
      <c r="E3259" s="8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2">
        <f t="shared" si="302"/>
        <v>42758.351296296292</v>
      </c>
      <c r="L3259" s="12">
        <f t="shared" si="303"/>
        <v>42788.351296296292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300"/>
        <v>1.0629949999999999</v>
      </c>
      <c r="R3259" s="8">
        <f t="shared" si="301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8">
        <v>7000</v>
      </c>
      <c r="E3260" s="8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2">
        <f t="shared" si="302"/>
        <v>41982.678946759253</v>
      </c>
      <c r="L3260" s="12">
        <f t="shared" si="303"/>
        <v>42012.678946759253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300"/>
        <v>1.052142857142857</v>
      </c>
      <c r="R3260" s="8">
        <f t="shared" si="301"/>
        <v>98.2</v>
      </c>
      <c r="S3260" t="str">
        <f t="shared" si="304"/>
        <v>theater</v>
      </c>
      <c r="T3260" t="str">
        <f t="shared" si="305"/>
        <v>plays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8">
        <v>23000</v>
      </c>
      <c r="E3261" s="8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2">
        <f t="shared" si="302"/>
        <v>42614.552604166667</v>
      </c>
      <c r="L3261" s="12">
        <f t="shared" si="303"/>
        <v>42643.957638888889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300"/>
        <v>1.0616782608695652</v>
      </c>
      <c r="R3261" s="8">
        <f t="shared" si="301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8">
        <v>5000</v>
      </c>
      <c r="E3262" s="8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2">
        <f t="shared" si="302"/>
        <v>42303.464328703696</v>
      </c>
      <c r="L3262" s="12">
        <f t="shared" si="303"/>
        <v>42338.505995370368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300"/>
        <v>1.0924</v>
      </c>
      <c r="R3262" s="8">
        <f t="shared" si="301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8">
        <v>3300</v>
      </c>
      <c r="E3263" s="8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2">
        <f t="shared" si="302"/>
        <v>42171.517083333332</v>
      </c>
      <c r="L3263" s="12">
        <f t="shared" si="303"/>
        <v>42201.517083333332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300"/>
        <v>1.0045454545454546</v>
      </c>
      <c r="R3263" s="8">
        <f t="shared" si="301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8">
        <v>12200</v>
      </c>
      <c r="E3264" s="8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2">
        <f t="shared" si="302"/>
        <v>41964.107199074067</v>
      </c>
      <c r="L3264" s="12">
        <f t="shared" si="303"/>
        <v>41994.958333333336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300"/>
        <v>1.0304098360655738</v>
      </c>
      <c r="R3264" s="8">
        <f t="shared" si="301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8">
        <v>2500</v>
      </c>
      <c r="E3265" s="8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2">
        <f t="shared" si="302"/>
        <v>42284.30773148148</v>
      </c>
      <c r="L3265" s="12">
        <f t="shared" si="303"/>
        <v>42307.666666666664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300"/>
        <v>1.121664</v>
      </c>
      <c r="R3265" s="8">
        <f t="shared" si="301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8">
        <v>2500</v>
      </c>
      <c r="E3266" s="8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2">
        <f t="shared" si="302"/>
        <v>42016.591874999998</v>
      </c>
      <c r="L3266" s="12">
        <f t="shared" si="303"/>
        <v>42032.708333333336</v>
      </c>
      <c r="M3266" t="b">
        <v>1</v>
      </c>
      <c r="N3266">
        <v>49</v>
      </c>
      <c r="O3266" t="b">
        <v>1</v>
      </c>
      <c r="P3266" t="s">
        <v>8271</v>
      </c>
      <c r="Q3266" s="6">
        <f t="shared" ref="Q3266:Q3329" si="306">E3266/D3266</f>
        <v>1.03</v>
      </c>
      <c r="R3266" s="8">
        <f t="shared" ref="R3266:R3329" si="307">IF(E3266=0,"-",E3266/N3266)</f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8">
        <v>2700</v>
      </c>
      <c r="E3267" s="8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2">
        <f t="shared" ref="K3267:K3330" si="308">(J3267/86400)+25569+(-5/24)</f>
        <v>42311.503645833327</v>
      </c>
      <c r="L3267" s="12">
        <f t="shared" ref="L3267:L3330" si="309">(I3267/86400)+25569+(-5/24)</f>
        <v>42341.499999999993</v>
      </c>
      <c r="M3267" t="b">
        <v>1</v>
      </c>
      <c r="N3267">
        <v>63</v>
      </c>
      <c r="O3267" t="b">
        <v>1</v>
      </c>
      <c r="P3267" t="s">
        <v>8271</v>
      </c>
      <c r="Q3267" s="6">
        <f t="shared" si="306"/>
        <v>1.64</v>
      </c>
      <c r="R3267" s="8">
        <f t="shared" si="307"/>
        <v>70.285714285714292</v>
      </c>
      <c r="S3267" t="str">
        <f t="shared" ref="S3267:S3330" si="310">LEFT($P3267, SEARCH("/",$P3267,1)-1)</f>
        <v>theater</v>
      </c>
      <c r="T3267" t="str">
        <f t="shared" ref="T3267:T3330" si="311">RIGHT($P3267,LEN($P3267) - SEARCH("/", $P3267, 1))</f>
        <v>plays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8">
        <v>6000</v>
      </c>
      <c r="E3268" s="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2">
        <f t="shared" si="308"/>
        <v>42136.327800925923</v>
      </c>
      <c r="L3268" s="12">
        <f t="shared" si="309"/>
        <v>42167.666666666664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306"/>
        <v>1.3128333333333333</v>
      </c>
      <c r="R3268" s="8">
        <f t="shared" si="307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8">
        <v>15000</v>
      </c>
      <c r="E3269" s="8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2">
        <f t="shared" si="308"/>
        <v>42172.549305555549</v>
      </c>
      <c r="L3269" s="12">
        <f t="shared" si="309"/>
        <v>42202.549305555549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306"/>
        <v>1.0209999999999999</v>
      </c>
      <c r="R3269" s="8">
        <f t="shared" si="307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8">
        <v>2000</v>
      </c>
      <c r="E3270" s="8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2">
        <f t="shared" si="308"/>
        <v>42590.695925925924</v>
      </c>
      <c r="L3270" s="12">
        <f t="shared" si="309"/>
        <v>42606.695925925924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306"/>
        <v>1.28</v>
      </c>
      <c r="R3270" s="8">
        <f t="shared" si="307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8">
        <v>8000</v>
      </c>
      <c r="E3271" s="8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2">
        <f t="shared" si="308"/>
        <v>42137.187465277777</v>
      </c>
      <c r="L3271" s="12">
        <f t="shared" si="309"/>
        <v>42171.249999999993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306"/>
        <v>1.0149999999999999</v>
      </c>
      <c r="R3271" s="8">
        <f t="shared" si="307"/>
        <v>116</v>
      </c>
      <c r="S3271" t="str">
        <f t="shared" si="310"/>
        <v>theater</v>
      </c>
      <c r="T3271" t="str">
        <f t="shared" si="311"/>
        <v>plays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8">
        <v>1800</v>
      </c>
      <c r="E3272" s="8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2">
        <f t="shared" si="308"/>
        <v>42167.324826388889</v>
      </c>
      <c r="L3272" s="12">
        <f t="shared" si="309"/>
        <v>42197.324826388889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306"/>
        <v>1.0166666666666666</v>
      </c>
      <c r="R3272" s="8">
        <f t="shared" si="307"/>
        <v>61</v>
      </c>
      <c r="S3272" t="str">
        <f t="shared" si="310"/>
        <v>theater</v>
      </c>
      <c r="T3272" t="str">
        <f t="shared" si="311"/>
        <v>plays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8">
        <v>1500</v>
      </c>
      <c r="E3273" s="8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2">
        <f t="shared" si="308"/>
        <v>41915.22887731481</v>
      </c>
      <c r="L3273" s="12">
        <f t="shared" si="309"/>
        <v>41945.270543981482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306"/>
        <v>1.3</v>
      </c>
      <c r="R3273" s="8">
        <f t="shared" si="307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8">
        <v>10000</v>
      </c>
      <c r="E3274" s="8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2">
        <f t="shared" si="308"/>
        <v>42284.291770833333</v>
      </c>
      <c r="L3274" s="12">
        <f t="shared" si="309"/>
        <v>42314.333437499998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306"/>
        <v>1.5443</v>
      </c>
      <c r="R3274" s="8">
        <f t="shared" si="307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8">
        <v>4000</v>
      </c>
      <c r="E3275" s="8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2">
        <f t="shared" si="308"/>
        <v>42611.5930787037</v>
      </c>
      <c r="L3275" s="12">
        <f t="shared" si="309"/>
        <v>42627.583333333336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306"/>
        <v>1.0740000000000001</v>
      </c>
      <c r="R3275" s="8">
        <f t="shared" si="307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8">
        <v>15500</v>
      </c>
      <c r="E3276" s="8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2">
        <f t="shared" si="308"/>
        <v>42400.496203703697</v>
      </c>
      <c r="L3276" s="12">
        <f t="shared" si="309"/>
        <v>42444.666666666664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306"/>
        <v>1.0132258064516129</v>
      </c>
      <c r="R3276" s="8">
        <f t="shared" si="307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8">
        <v>1800</v>
      </c>
      <c r="E3277" s="8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2">
        <f t="shared" si="308"/>
        <v>42017.672118055554</v>
      </c>
      <c r="L3277" s="12">
        <f t="shared" si="309"/>
        <v>42043.979166666664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306"/>
        <v>1.0027777777777778</v>
      </c>
      <c r="R3277" s="8">
        <f t="shared" si="307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8">
        <v>4500</v>
      </c>
      <c r="E3278" s="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2">
        <f t="shared" si="308"/>
        <v>42426.741655092592</v>
      </c>
      <c r="L3278" s="12">
        <f t="shared" si="309"/>
        <v>42460.957638888889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306"/>
        <v>1.1684444444444444</v>
      </c>
      <c r="R3278" s="8">
        <f t="shared" si="307"/>
        <v>52.58</v>
      </c>
      <c r="S3278" t="str">
        <f t="shared" si="310"/>
        <v>theater</v>
      </c>
      <c r="T3278" t="str">
        <f t="shared" si="311"/>
        <v>plays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8">
        <v>5000</v>
      </c>
      <c r="E3279" s="8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2">
        <f t="shared" si="308"/>
        <v>41931.474606481475</v>
      </c>
      <c r="L3279" s="12">
        <f t="shared" si="309"/>
        <v>41961.516273148147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306"/>
        <v>1.0860000000000001</v>
      </c>
      <c r="R3279" s="8">
        <f t="shared" si="307"/>
        <v>54.3</v>
      </c>
      <c r="S3279" t="str">
        <f t="shared" si="310"/>
        <v>theater</v>
      </c>
      <c r="T3279" t="str">
        <f t="shared" si="311"/>
        <v>plays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 s="8">
        <v>2500</v>
      </c>
      <c r="E3280" s="8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2">
        <f t="shared" si="308"/>
        <v>42124.640081018515</v>
      </c>
      <c r="L3280" s="12">
        <f t="shared" si="309"/>
        <v>42154.640081018515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306"/>
        <v>1.034</v>
      </c>
      <c r="R3280" s="8">
        <f t="shared" si="307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8">
        <v>5800</v>
      </c>
      <c r="E3281" s="8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2">
        <f t="shared" si="308"/>
        <v>42430.894201388888</v>
      </c>
      <c r="L3281" s="12">
        <f t="shared" si="309"/>
        <v>42460.852534722224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306"/>
        <v>1.1427586206896552</v>
      </c>
      <c r="R3281" s="8">
        <f t="shared" si="307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8">
        <v>2000</v>
      </c>
      <c r="E3282" s="8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2">
        <f t="shared" si="308"/>
        <v>42121.548587962963</v>
      </c>
      <c r="L3282" s="12">
        <f t="shared" si="309"/>
        <v>42155.999999999993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306"/>
        <v>1.03</v>
      </c>
      <c r="R3282" s="8">
        <f t="shared" si="307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8">
        <v>5000</v>
      </c>
      <c r="E3283" s="8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2">
        <f t="shared" si="308"/>
        <v>42218.811400462961</v>
      </c>
      <c r="L3283" s="12">
        <f t="shared" si="309"/>
        <v>42248.811400462961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306"/>
        <v>1.216</v>
      </c>
      <c r="R3283" s="8">
        <f t="shared" si="307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8">
        <v>31000</v>
      </c>
      <c r="E3284" s="8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2">
        <f t="shared" si="308"/>
        <v>42444.985972222225</v>
      </c>
      <c r="L3284" s="12">
        <f t="shared" si="309"/>
        <v>42488.985972222225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306"/>
        <v>1.026467741935484</v>
      </c>
      <c r="R3284" s="8">
        <f t="shared" si="307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8">
        <v>800</v>
      </c>
      <c r="E3285" s="8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2">
        <f t="shared" si="308"/>
        <v>42379.535856481474</v>
      </c>
      <c r="L3285" s="12">
        <f t="shared" si="309"/>
        <v>42410.666666666664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306"/>
        <v>1.0475000000000001</v>
      </c>
      <c r="R3285" s="8">
        <f t="shared" si="307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8">
        <v>3000</v>
      </c>
      <c r="E3286" s="8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2">
        <f t="shared" si="308"/>
        <v>42380.676539351851</v>
      </c>
      <c r="L3286" s="12">
        <f t="shared" si="309"/>
        <v>42398.040972222218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306"/>
        <v>1.016</v>
      </c>
      <c r="R3286" s="8">
        <f t="shared" si="307"/>
        <v>203.2</v>
      </c>
      <c r="S3286" t="str">
        <f t="shared" si="310"/>
        <v>theater</v>
      </c>
      <c r="T3286" t="str">
        <f t="shared" si="311"/>
        <v>plays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8">
        <v>4999</v>
      </c>
      <c r="E3287" s="8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2">
        <f t="shared" si="308"/>
        <v>42762.734097222223</v>
      </c>
      <c r="L3287" s="12">
        <f t="shared" si="309"/>
        <v>42793.999999999993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306"/>
        <v>1.1210242048409682</v>
      </c>
      <c r="R3287" s="8">
        <f t="shared" si="307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8">
        <v>15000</v>
      </c>
      <c r="E3288" s="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2">
        <f t="shared" si="308"/>
        <v>42567.631736111107</v>
      </c>
      <c r="L3288" s="12">
        <f t="shared" si="309"/>
        <v>42597.631736111107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306"/>
        <v>1.0176666666666667</v>
      </c>
      <c r="R3288" s="8">
        <f t="shared" si="307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8">
        <v>2500</v>
      </c>
      <c r="E3289" s="8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2">
        <f t="shared" si="308"/>
        <v>42311.541990740741</v>
      </c>
      <c r="L3289" s="12">
        <f t="shared" si="309"/>
        <v>42336.541990740741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306"/>
        <v>1</v>
      </c>
      <c r="R3289" s="8">
        <f t="shared" si="307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8">
        <v>10000</v>
      </c>
      <c r="E3290" s="8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2">
        <f t="shared" si="308"/>
        <v>42505.566145833327</v>
      </c>
      <c r="L3290" s="12">
        <f t="shared" si="309"/>
        <v>42541.749999999993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306"/>
        <v>1.0026489999999999</v>
      </c>
      <c r="R3290" s="8">
        <f t="shared" si="307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8">
        <v>500</v>
      </c>
      <c r="E3291" s="8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2">
        <f t="shared" si="308"/>
        <v>42758.159745370365</v>
      </c>
      <c r="L3291" s="12">
        <f t="shared" si="309"/>
        <v>42786.159745370365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306"/>
        <v>1.3304200000000002</v>
      </c>
      <c r="R3291" s="8">
        <f t="shared" si="307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8">
        <v>2000</v>
      </c>
      <c r="E3292" s="8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2">
        <f t="shared" si="308"/>
        <v>42775.306608796294</v>
      </c>
      <c r="L3292" s="12">
        <f t="shared" si="309"/>
        <v>42805.306608796294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306"/>
        <v>1.212</v>
      </c>
      <c r="R3292" s="8">
        <f t="shared" si="307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8">
        <v>500</v>
      </c>
      <c r="E3293" s="8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2">
        <f t="shared" si="308"/>
        <v>42232.494212962956</v>
      </c>
      <c r="L3293" s="12">
        <f t="shared" si="309"/>
        <v>42263.957638888889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306"/>
        <v>1.1399999999999999</v>
      </c>
      <c r="R3293" s="8">
        <f t="shared" si="307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8">
        <v>101</v>
      </c>
      <c r="E3294" s="8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2">
        <f t="shared" si="308"/>
        <v>42282.561898148146</v>
      </c>
      <c r="L3294" s="12">
        <f t="shared" si="309"/>
        <v>42342.603564814817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306"/>
        <v>2.8613861386138613</v>
      </c>
      <c r="R3294" s="8">
        <f t="shared" si="307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8">
        <v>4500</v>
      </c>
      <c r="E3295" s="8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2">
        <f t="shared" si="308"/>
        <v>42768.217037037037</v>
      </c>
      <c r="L3295" s="12">
        <f t="shared" si="309"/>
        <v>42798.217037037037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306"/>
        <v>1.7044444444444444</v>
      </c>
      <c r="R3295" s="8">
        <f t="shared" si="307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8">
        <v>600</v>
      </c>
      <c r="E3296" s="8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2">
        <f t="shared" si="308"/>
        <v>42141.33280092592</v>
      </c>
      <c r="L3296" s="12">
        <f t="shared" si="309"/>
        <v>42171.33280092592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306"/>
        <v>1.1833333333333333</v>
      </c>
      <c r="R3296" s="8">
        <f t="shared" si="307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8">
        <v>700</v>
      </c>
      <c r="E3297" s="8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2">
        <f t="shared" si="308"/>
        <v>42609.234131944446</v>
      </c>
      <c r="L3297" s="12">
        <f t="shared" si="309"/>
        <v>42639.234131944446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306"/>
        <v>1.0285857142857142</v>
      </c>
      <c r="R3297" s="8">
        <f t="shared" si="307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8">
        <v>1500</v>
      </c>
      <c r="E3298" s="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2">
        <f t="shared" si="308"/>
        <v>42309.54828703704</v>
      </c>
      <c r="L3298" s="12">
        <f t="shared" si="309"/>
        <v>42330.708333333336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306"/>
        <v>1.4406666666666668</v>
      </c>
      <c r="R3298" s="8">
        <f t="shared" si="307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8">
        <v>5500</v>
      </c>
      <c r="E3299" s="8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2">
        <f t="shared" si="308"/>
        <v>42193.563148148147</v>
      </c>
      <c r="L3299" s="12">
        <f t="shared" si="309"/>
        <v>42212.749305555553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306"/>
        <v>1.0007272727272727</v>
      </c>
      <c r="R3299" s="8">
        <f t="shared" si="307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8">
        <v>10000</v>
      </c>
      <c r="E3300" s="8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2">
        <f t="shared" si="308"/>
        <v>42239.749629629623</v>
      </c>
      <c r="L3300" s="12">
        <f t="shared" si="309"/>
        <v>42259.791666666664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306"/>
        <v>1.0173000000000001</v>
      </c>
      <c r="R3300" s="8">
        <f t="shared" si="307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8">
        <v>3000</v>
      </c>
      <c r="E3301" s="8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2">
        <f t="shared" si="308"/>
        <v>42261.709062499998</v>
      </c>
      <c r="L3301" s="12">
        <f t="shared" si="309"/>
        <v>42291.709062499998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306"/>
        <v>1.1619999999999999</v>
      </c>
      <c r="R3301" s="8">
        <f t="shared" si="307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8">
        <v>3000</v>
      </c>
      <c r="E3302" s="8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2">
        <f t="shared" si="308"/>
        <v>42102.535439814812</v>
      </c>
      <c r="L3302" s="12">
        <f t="shared" si="309"/>
        <v>42123.535439814812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306"/>
        <v>1.3616666666666666</v>
      </c>
      <c r="R3302" s="8">
        <f t="shared" si="307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8">
        <v>3000</v>
      </c>
      <c r="E3303" s="8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2">
        <f t="shared" si="308"/>
        <v>42538.527499999997</v>
      </c>
      <c r="L3303" s="12">
        <f t="shared" si="309"/>
        <v>42583.082638888889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306"/>
        <v>1.3346666666666667</v>
      </c>
      <c r="R3303" s="8">
        <f t="shared" si="307"/>
        <v>57.2</v>
      </c>
      <c r="S3303" t="str">
        <f t="shared" si="310"/>
        <v>theater</v>
      </c>
      <c r="T3303" t="str">
        <f t="shared" si="311"/>
        <v>plays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8">
        <v>8400</v>
      </c>
      <c r="E3304" s="8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2">
        <f t="shared" si="308"/>
        <v>42681.143240740734</v>
      </c>
      <c r="L3304" s="12">
        <f t="shared" si="309"/>
        <v>42711.143240740734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306"/>
        <v>1.0339285714285715</v>
      </c>
      <c r="R3304" s="8">
        <f t="shared" si="307"/>
        <v>173.7</v>
      </c>
      <c r="S3304" t="str">
        <f t="shared" si="310"/>
        <v>theater</v>
      </c>
      <c r="T3304" t="str">
        <f t="shared" si="311"/>
        <v>plays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8">
        <v>1800</v>
      </c>
      <c r="E3305" s="8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2">
        <f t="shared" si="308"/>
        <v>42056.443101851844</v>
      </c>
      <c r="L3305" s="12">
        <f t="shared" si="309"/>
        <v>42091.401435185187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306"/>
        <v>1.1588888888888889</v>
      </c>
      <c r="R3305" s="8">
        <f t="shared" si="307"/>
        <v>59.6</v>
      </c>
      <c r="S3305" t="str">
        <f t="shared" si="310"/>
        <v>theater</v>
      </c>
      <c r="T3305" t="str">
        <f t="shared" si="311"/>
        <v>plays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8">
        <v>15000</v>
      </c>
      <c r="E3306" s="8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2">
        <f t="shared" si="308"/>
        <v>42696.41611111111</v>
      </c>
      <c r="L3306" s="12">
        <f t="shared" si="309"/>
        <v>42726.41611111111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306"/>
        <v>1.0451666666666666</v>
      </c>
      <c r="R3306" s="8">
        <f t="shared" si="307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8">
        <v>4000</v>
      </c>
      <c r="E3307" s="8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2">
        <f t="shared" si="308"/>
        <v>42186.647546296292</v>
      </c>
      <c r="L3307" s="12">
        <f t="shared" si="309"/>
        <v>42216.647546296292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306"/>
        <v>1.0202500000000001</v>
      </c>
      <c r="R3307" s="8">
        <f t="shared" si="307"/>
        <v>204.05</v>
      </c>
      <c r="S3307" t="str">
        <f t="shared" si="310"/>
        <v>theater</v>
      </c>
      <c r="T3307" t="str">
        <f t="shared" si="311"/>
        <v>plays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8">
        <v>1500</v>
      </c>
      <c r="E3308" s="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2">
        <f t="shared" si="308"/>
        <v>42493.010902777773</v>
      </c>
      <c r="L3308" s="12">
        <f t="shared" si="309"/>
        <v>42530.916666666664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306"/>
        <v>1.7533333333333334</v>
      </c>
      <c r="R3308" s="8">
        <f t="shared" si="307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8">
        <v>1000</v>
      </c>
      <c r="E3309" s="8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2">
        <f t="shared" si="308"/>
        <v>42474.848831018513</v>
      </c>
      <c r="L3309" s="12">
        <f t="shared" si="309"/>
        <v>42504.848831018513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306"/>
        <v>1.0668</v>
      </c>
      <c r="R3309" s="8">
        <f t="shared" si="307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8">
        <v>3500</v>
      </c>
      <c r="E3310" s="8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2">
        <f t="shared" si="308"/>
        <v>42452.668576388889</v>
      </c>
      <c r="L3310" s="12">
        <f t="shared" si="309"/>
        <v>42473.668576388889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306"/>
        <v>1.2228571428571429</v>
      </c>
      <c r="R3310" s="8">
        <f t="shared" si="307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8">
        <v>350</v>
      </c>
      <c r="E3311" s="8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2">
        <f t="shared" si="308"/>
        <v>42628.441874999997</v>
      </c>
      <c r="L3311" s="12">
        <f t="shared" si="309"/>
        <v>42659.441874999997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306"/>
        <v>1.5942857142857143</v>
      </c>
      <c r="R3311" s="8">
        <f t="shared" si="307"/>
        <v>18</v>
      </c>
      <c r="S3311" t="str">
        <f t="shared" si="310"/>
        <v>theater</v>
      </c>
      <c r="T3311" t="str">
        <f t="shared" si="311"/>
        <v>plays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8">
        <v>6500</v>
      </c>
      <c r="E3312" s="8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2">
        <f t="shared" si="308"/>
        <v>42253.720196759255</v>
      </c>
      <c r="L3312" s="12">
        <f t="shared" si="309"/>
        <v>42283.720196759255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306"/>
        <v>1.0007692307692309</v>
      </c>
      <c r="R3312" s="8">
        <f t="shared" si="307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8">
        <v>2500</v>
      </c>
      <c r="E3313" s="8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2">
        <f t="shared" si="308"/>
        <v>42264.083449074074</v>
      </c>
      <c r="L3313" s="12">
        <f t="shared" si="309"/>
        <v>42294.083449074074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306"/>
        <v>1.0984</v>
      </c>
      <c r="R3313" s="8">
        <f t="shared" si="307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8">
        <v>2500</v>
      </c>
      <c r="E3314" s="8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2">
        <f t="shared" si="308"/>
        <v>42664.601226851846</v>
      </c>
      <c r="L3314" s="12">
        <f t="shared" si="309"/>
        <v>42685.708333333336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306"/>
        <v>1.0004</v>
      </c>
      <c r="R3314" s="8">
        <f t="shared" si="307"/>
        <v>61</v>
      </c>
      <c r="S3314" t="str">
        <f t="shared" si="310"/>
        <v>theater</v>
      </c>
      <c r="T3314" t="str">
        <f t="shared" si="311"/>
        <v>plays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8">
        <v>2000</v>
      </c>
      <c r="E3315" s="8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2">
        <f t="shared" si="308"/>
        <v>42382.036076388882</v>
      </c>
      <c r="L3315" s="12">
        <f t="shared" si="309"/>
        <v>42395.833333333336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306"/>
        <v>1.1605000000000001</v>
      </c>
      <c r="R3315" s="8">
        <f t="shared" si="307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8">
        <v>800</v>
      </c>
      <c r="E3316" s="8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2">
        <f t="shared" si="308"/>
        <v>42105.059155092589</v>
      </c>
      <c r="L3316" s="12">
        <f t="shared" si="309"/>
        <v>42132.628472222219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306"/>
        <v>2.1074999999999999</v>
      </c>
      <c r="R3316" s="8">
        <f t="shared" si="307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8">
        <v>4000</v>
      </c>
      <c r="E3317" s="8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2">
        <f t="shared" si="308"/>
        <v>42466.09538194444</v>
      </c>
      <c r="L3317" s="12">
        <f t="shared" si="309"/>
        <v>42496.09538194444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306"/>
        <v>1.1000000000000001</v>
      </c>
      <c r="R3317" s="8">
        <f t="shared" si="307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8">
        <v>11737</v>
      </c>
      <c r="E3318" s="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2">
        <f t="shared" si="308"/>
        <v>41826.662905092591</v>
      </c>
      <c r="L3318" s="12">
        <f t="shared" si="309"/>
        <v>41859.370833333327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306"/>
        <v>1.0008673425918038</v>
      </c>
      <c r="R3318" s="8">
        <f t="shared" si="307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8">
        <v>1050</v>
      </c>
      <c r="E3319" s="8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2">
        <f t="shared" si="308"/>
        <v>42498.831296296295</v>
      </c>
      <c r="L3319" s="12">
        <f t="shared" si="309"/>
        <v>42528.831296296295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306"/>
        <v>1.0619047619047619</v>
      </c>
      <c r="R3319" s="8">
        <f t="shared" si="307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8">
        <v>2000</v>
      </c>
      <c r="E3320" s="8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2">
        <f t="shared" si="308"/>
        <v>42431.093668981477</v>
      </c>
      <c r="L3320" s="12">
        <f t="shared" si="309"/>
        <v>42470.895833333336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306"/>
        <v>1.256</v>
      </c>
      <c r="R3320" s="8">
        <f t="shared" si="307"/>
        <v>78.5</v>
      </c>
      <c r="S3320" t="str">
        <f t="shared" si="310"/>
        <v>theater</v>
      </c>
      <c r="T3320" t="str">
        <f t="shared" si="311"/>
        <v>plays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8">
        <v>500</v>
      </c>
      <c r="E3321" s="8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2">
        <f t="shared" si="308"/>
        <v>41990.377152777779</v>
      </c>
      <c r="L3321" s="12">
        <f t="shared" si="309"/>
        <v>42035.377152777779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306"/>
        <v>1.08</v>
      </c>
      <c r="R3321" s="8">
        <f t="shared" si="307"/>
        <v>33.75</v>
      </c>
      <c r="S3321" t="str">
        <f t="shared" si="310"/>
        <v>theater</v>
      </c>
      <c r="T3321" t="str">
        <f t="shared" si="311"/>
        <v>plays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8">
        <v>2500</v>
      </c>
      <c r="E3322" s="8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2">
        <f t="shared" si="308"/>
        <v>42512.837465277778</v>
      </c>
      <c r="L3322" s="12">
        <f t="shared" si="309"/>
        <v>42542.837465277778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306"/>
        <v>1.01</v>
      </c>
      <c r="R3322" s="8">
        <f t="shared" si="307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8">
        <v>500</v>
      </c>
      <c r="E3323" s="8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2">
        <f t="shared" si="308"/>
        <v>41913.891956018517</v>
      </c>
      <c r="L3323" s="12">
        <f t="shared" si="309"/>
        <v>41927.957638888889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306"/>
        <v>1.0740000000000001</v>
      </c>
      <c r="R3323" s="8">
        <f t="shared" si="307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8">
        <v>3300</v>
      </c>
      <c r="E3324" s="8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2">
        <f t="shared" si="308"/>
        <v>42520.802037037036</v>
      </c>
      <c r="L3324" s="12">
        <f t="shared" si="309"/>
        <v>42542.954861111109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306"/>
        <v>1.0151515151515151</v>
      </c>
      <c r="R3324" s="8">
        <f t="shared" si="307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8">
        <v>1000</v>
      </c>
      <c r="E3325" s="8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2">
        <f t="shared" si="308"/>
        <v>42608.157499999994</v>
      </c>
      <c r="L3325" s="12">
        <f t="shared" si="309"/>
        <v>42638.157499999994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306"/>
        <v>1.2589999999999999</v>
      </c>
      <c r="R3325" s="8">
        <f t="shared" si="307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8">
        <v>1500</v>
      </c>
      <c r="E3326" s="8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2">
        <f t="shared" si="308"/>
        <v>42512.374884259254</v>
      </c>
      <c r="L3326" s="12">
        <f t="shared" si="309"/>
        <v>42526.374884259254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306"/>
        <v>1.0166666666666666</v>
      </c>
      <c r="R3326" s="8">
        <f t="shared" si="307"/>
        <v>152.5</v>
      </c>
      <c r="S3326" t="str">
        <f t="shared" si="310"/>
        <v>theater</v>
      </c>
      <c r="T3326" t="str">
        <f t="shared" si="311"/>
        <v>plays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8">
        <v>400</v>
      </c>
      <c r="E3327" s="8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2">
        <f t="shared" si="308"/>
        <v>42064.577280092592</v>
      </c>
      <c r="L3327" s="12">
        <f t="shared" si="309"/>
        <v>42099.535613425927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306"/>
        <v>1.125</v>
      </c>
      <c r="R3327" s="8">
        <f t="shared" si="307"/>
        <v>30</v>
      </c>
      <c r="S3327" t="str">
        <f t="shared" si="310"/>
        <v>theater</v>
      </c>
      <c r="T3327" t="str">
        <f t="shared" si="311"/>
        <v>plays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8">
        <v>8000</v>
      </c>
      <c r="E3328" s="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2">
        <f t="shared" si="308"/>
        <v>42041.505844907406</v>
      </c>
      <c r="L3328" s="12">
        <f t="shared" si="309"/>
        <v>42071.464178240734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306"/>
        <v>1.0137499999999999</v>
      </c>
      <c r="R3328" s="8">
        <f t="shared" si="307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8">
        <v>800</v>
      </c>
      <c r="E3329" s="8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2">
        <f t="shared" si="308"/>
        <v>42468.166273148141</v>
      </c>
      <c r="L3329" s="12">
        <f t="shared" si="309"/>
        <v>42498.166273148141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306"/>
        <v>1.0125</v>
      </c>
      <c r="R3329" s="8">
        <f t="shared" si="307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8">
        <v>1800</v>
      </c>
      <c r="E3330" s="8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2">
        <f t="shared" si="308"/>
        <v>41822.366701388884</v>
      </c>
      <c r="L3330" s="12">
        <f t="shared" si="309"/>
        <v>41824.833333333328</v>
      </c>
      <c r="M3330" t="b">
        <v>0</v>
      </c>
      <c r="N3330">
        <v>9</v>
      </c>
      <c r="O3330" t="b">
        <v>1</v>
      </c>
      <c r="P3330" t="s">
        <v>8271</v>
      </c>
      <c r="Q3330" s="6">
        <f t="shared" ref="Q3330:Q3393" si="312">E3330/D3330</f>
        <v>1.4638888888888888</v>
      </c>
      <c r="R3330" s="8">
        <f t="shared" ref="R3330:R3393" si="313">IF(E3330=0,"-",E3330/N3330)</f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8">
        <v>1000</v>
      </c>
      <c r="E3331" s="8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2">
        <f t="shared" ref="K3331:K3394" si="314">(J3331/86400)+25569+(-5/24)</f>
        <v>41837.114675925921</v>
      </c>
      <c r="L3331" s="12">
        <f t="shared" ref="L3331:L3394" si="315">(I3331/86400)+25569+(-5/24)</f>
        <v>41847.75</v>
      </c>
      <c r="M3331" t="b">
        <v>0</v>
      </c>
      <c r="N3331">
        <v>26</v>
      </c>
      <c r="O3331" t="b">
        <v>1</v>
      </c>
      <c r="P3331" t="s">
        <v>8271</v>
      </c>
      <c r="Q3331" s="6">
        <f t="shared" si="312"/>
        <v>1.1679999999999999</v>
      </c>
      <c r="R3331" s="8">
        <f t="shared" si="313"/>
        <v>44.92307692307692</v>
      </c>
      <c r="S3331" t="str">
        <f t="shared" ref="S3331:S3394" si="316">LEFT($P3331, SEARCH("/",$P3331,1)-1)</f>
        <v>theater</v>
      </c>
      <c r="T3331" t="str">
        <f t="shared" ref="T3331:T3394" si="317">RIGHT($P3331,LEN($P3331) - SEARCH("/", $P3331, 1))</f>
        <v>plays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8">
        <v>1500</v>
      </c>
      <c r="E3332" s="8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2">
        <f t="shared" si="314"/>
        <v>42065.679027777776</v>
      </c>
      <c r="L3332" s="12">
        <f t="shared" si="315"/>
        <v>42095.637361111112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312"/>
        <v>1.0626666666666666</v>
      </c>
      <c r="R3332" s="8">
        <f t="shared" si="313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8">
        <v>5000</v>
      </c>
      <c r="E3333" s="8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2">
        <f t="shared" si="314"/>
        <v>42248.48942129629</v>
      </c>
      <c r="L3333" s="12">
        <f t="shared" si="315"/>
        <v>42283.48942129629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312"/>
        <v>1.0451999999999999</v>
      </c>
      <c r="R3333" s="8">
        <f t="shared" si="313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8">
        <v>6000</v>
      </c>
      <c r="E3334" s="8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2">
        <f t="shared" si="314"/>
        <v>41809.651967592588</v>
      </c>
      <c r="L3334" s="12">
        <f t="shared" si="315"/>
        <v>41839.651967592588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312"/>
        <v>1</v>
      </c>
      <c r="R3334" s="8">
        <f t="shared" si="313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8">
        <v>3500</v>
      </c>
      <c r="E3335" s="8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2">
        <f t="shared" si="314"/>
        <v>42148.468518518515</v>
      </c>
      <c r="L3335" s="12">
        <f t="shared" si="315"/>
        <v>42170.468518518515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312"/>
        <v>1.0457142857142858</v>
      </c>
      <c r="R3335" s="8">
        <f t="shared" si="313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8">
        <v>3871</v>
      </c>
      <c r="E3336" s="8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2">
        <f t="shared" si="314"/>
        <v>42185.312754629624</v>
      </c>
      <c r="L3336" s="12">
        <f t="shared" si="315"/>
        <v>42215.312754629624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312"/>
        <v>1.3862051149573753</v>
      </c>
      <c r="R3336" s="8">
        <f t="shared" si="313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8">
        <v>5000</v>
      </c>
      <c r="E3337" s="8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2">
        <f t="shared" si="314"/>
        <v>41827.465810185182</v>
      </c>
      <c r="L3337" s="12">
        <f t="shared" si="315"/>
        <v>41854.75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312"/>
        <v>1.0032000000000001</v>
      </c>
      <c r="R3337" s="8">
        <f t="shared" si="313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8">
        <v>250</v>
      </c>
      <c r="E3338" s="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2">
        <f t="shared" si="314"/>
        <v>42437.190347222218</v>
      </c>
      <c r="L3338" s="12">
        <f t="shared" si="315"/>
        <v>42465.148680555554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312"/>
        <v>1</v>
      </c>
      <c r="R3338" s="8">
        <f t="shared" si="313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8">
        <v>2500</v>
      </c>
      <c r="E3339" s="8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2">
        <f t="shared" si="314"/>
        <v>41901.073692129627</v>
      </c>
      <c r="L3339" s="12">
        <f t="shared" si="315"/>
        <v>41922.666666666664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312"/>
        <v>1.1020000000000001</v>
      </c>
      <c r="R3339" s="8">
        <f t="shared" si="313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8">
        <v>15000</v>
      </c>
      <c r="E3340" s="8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2">
        <f t="shared" si="314"/>
        <v>42769.366666666661</v>
      </c>
      <c r="L3340" s="12">
        <f t="shared" si="315"/>
        <v>42790.366666666661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312"/>
        <v>1.0218</v>
      </c>
      <c r="R3340" s="8">
        <f t="shared" si="313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8">
        <v>8000</v>
      </c>
      <c r="E3341" s="8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2">
        <f t="shared" si="314"/>
        <v>42549.457384259258</v>
      </c>
      <c r="L3341" s="12">
        <f t="shared" si="315"/>
        <v>42579.457384259258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312"/>
        <v>1.0435000000000001</v>
      </c>
      <c r="R3341" s="8">
        <f t="shared" si="313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8">
        <v>3000</v>
      </c>
      <c r="E3342" s="8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2">
        <f t="shared" si="314"/>
        <v>42685.765671296293</v>
      </c>
      <c r="L3342" s="12">
        <f t="shared" si="315"/>
        <v>42710.765671296293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312"/>
        <v>1.3816666666666666</v>
      </c>
      <c r="R3342" s="8">
        <f t="shared" si="313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8">
        <v>3350</v>
      </c>
      <c r="E3343" s="8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2">
        <f t="shared" si="314"/>
        <v>42510.590520833335</v>
      </c>
      <c r="L3343" s="12">
        <f t="shared" si="315"/>
        <v>42533.499999999993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312"/>
        <v>1</v>
      </c>
      <c r="R3343" s="8">
        <f t="shared" si="313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8">
        <v>6000</v>
      </c>
      <c r="E3344" s="8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2">
        <f t="shared" si="314"/>
        <v>42062.088078703702</v>
      </c>
      <c r="L3344" s="12">
        <f t="shared" si="315"/>
        <v>42094.999305555553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312"/>
        <v>1.0166666666666666</v>
      </c>
      <c r="R3344" s="8">
        <f t="shared" si="313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8">
        <v>700</v>
      </c>
      <c r="E3345" s="8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2">
        <f t="shared" si="314"/>
        <v>42452.708148148151</v>
      </c>
      <c r="L3345" s="12">
        <f t="shared" si="315"/>
        <v>42473.345833333333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312"/>
        <v>1.7142857142857142</v>
      </c>
      <c r="R3345" s="8">
        <f t="shared" si="313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8">
        <v>4500</v>
      </c>
      <c r="E3346" s="8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2">
        <f t="shared" si="314"/>
        <v>41850.991817129623</v>
      </c>
      <c r="L3346" s="12">
        <f t="shared" si="315"/>
        <v>41880.991817129623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312"/>
        <v>1.0144444444444445</v>
      </c>
      <c r="R3346" s="8">
        <f t="shared" si="313"/>
        <v>114.125</v>
      </c>
      <c r="S3346" t="str">
        <f t="shared" si="316"/>
        <v>theater</v>
      </c>
      <c r="T3346" t="str">
        <f t="shared" si="317"/>
        <v>plays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8">
        <v>500</v>
      </c>
      <c r="E3347" s="8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2">
        <f t="shared" si="314"/>
        <v>42052.897777777776</v>
      </c>
      <c r="L3347" s="12">
        <f t="shared" si="315"/>
        <v>42111.817361111105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312"/>
        <v>1.3</v>
      </c>
      <c r="R3347" s="8">
        <f t="shared" si="313"/>
        <v>50</v>
      </c>
      <c r="S3347" t="str">
        <f t="shared" si="316"/>
        <v>theater</v>
      </c>
      <c r="T3347" t="str">
        <f t="shared" si="317"/>
        <v>plays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8">
        <v>1500</v>
      </c>
      <c r="E3348" s="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2">
        <f t="shared" si="314"/>
        <v>42053.816087962965</v>
      </c>
      <c r="L3348" s="12">
        <f t="shared" si="315"/>
        <v>42060.816087962965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312"/>
        <v>1.1000000000000001</v>
      </c>
      <c r="R3348" s="8">
        <f t="shared" si="313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8">
        <v>2000</v>
      </c>
      <c r="E3349" s="8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2">
        <f t="shared" si="314"/>
        <v>42484.343217592592</v>
      </c>
      <c r="L3349" s="12">
        <f t="shared" si="315"/>
        <v>42498.666666666664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312"/>
        <v>1.1944999999999999</v>
      </c>
      <c r="R3349" s="8">
        <f t="shared" si="313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8">
        <v>5500</v>
      </c>
      <c r="E3350" s="8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2">
        <f t="shared" si="314"/>
        <v>42466.350462962961</v>
      </c>
      <c r="L3350" s="12">
        <f t="shared" si="315"/>
        <v>42489.957638888889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312"/>
        <v>1.002909090909091</v>
      </c>
      <c r="R3350" s="8">
        <f t="shared" si="313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8">
        <v>1000</v>
      </c>
      <c r="E3351" s="8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2">
        <f t="shared" si="314"/>
        <v>42512.902453703697</v>
      </c>
      <c r="L3351" s="12">
        <f t="shared" si="315"/>
        <v>42534.499999999993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312"/>
        <v>1.534</v>
      </c>
      <c r="R3351" s="8">
        <f t="shared" si="313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8">
        <v>3500</v>
      </c>
      <c r="E3352" s="8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2">
        <f t="shared" si="314"/>
        <v>42302.493182870363</v>
      </c>
      <c r="L3352" s="12">
        <f t="shared" si="315"/>
        <v>42337.749999999993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312"/>
        <v>1.0442857142857143</v>
      </c>
      <c r="R3352" s="8">
        <f t="shared" si="313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8">
        <v>5000</v>
      </c>
      <c r="E3353" s="8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2">
        <f t="shared" si="314"/>
        <v>41806.187094907407</v>
      </c>
      <c r="L3353" s="12">
        <f t="shared" si="315"/>
        <v>41843.25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312"/>
        <v>1.0109999999999999</v>
      </c>
      <c r="R3353" s="8">
        <f t="shared" si="313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8">
        <v>5000</v>
      </c>
      <c r="E3354" s="8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2">
        <f t="shared" si="314"/>
        <v>42495.784467592595</v>
      </c>
      <c r="L3354" s="12">
        <f t="shared" si="315"/>
        <v>42552.749999999993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312"/>
        <v>1.0751999999999999</v>
      </c>
      <c r="R3354" s="8">
        <f t="shared" si="313"/>
        <v>76.8</v>
      </c>
      <c r="S3354" t="str">
        <f t="shared" si="316"/>
        <v>theater</v>
      </c>
      <c r="T3354" t="str">
        <f t="shared" si="317"/>
        <v>plays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8">
        <v>500</v>
      </c>
      <c r="E3355" s="8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2">
        <f t="shared" si="314"/>
        <v>42479.223958333336</v>
      </c>
      <c r="L3355" s="12">
        <f t="shared" si="315"/>
        <v>42492.749999999993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312"/>
        <v>3.15</v>
      </c>
      <c r="R3355" s="8">
        <f t="shared" si="313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8">
        <v>3000</v>
      </c>
      <c r="E3356" s="8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2">
        <f t="shared" si="314"/>
        <v>42270.518587962964</v>
      </c>
      <c r="L3356" s="12">
        <f t="shared" si="315"/>
        <v>42305.959027777775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312"/>
        <v>1.0193333333333334</v>
      </c>
      <c r="R3356" s="8">
        <f t="shared" si="313"/>
        <v>55.6</v>
      </c>
      <c r="S3356" t="str">
        <f t="shared" si="316"/>
        <v>theater</v>
      </c>
      <c r="T3356" t="str">
        <f t="shared" si="317"/>
        <v>plays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8">
        <v>1750</v>
      </c>
      <c r="E3357" s="8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2">
        <f t="shared" si="314"/>
        <v>42489.411192129628</v>
      </c>
      <c r="L3357" s="12">
        <f t="shared" si="315"/>
        <v>42500.261805555558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312"/>
        <v>1.2628571428571429</v>
      </c>
      <c r="R3357" s="8">
        <f t="shared" si="313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8">
        <v>1500</v>
      </c>
      <c r="E3358" s="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2">
        <f t="shared" si="314"/>
        <v>42536.607314814813</v>
      </c>
      <c r="L3358" s="12">
        <f t="shared" si="315"/>
        <v>42566.607314814813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312"/>
        <v>1.014</v>
      </c>
      <c r="R3358" s="8">
        <f t="shared" si="313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8">
        <v>2000</v>
      </c>
      <c r="E3359" s="8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2">
        <f t="shared" si="314"/>
        <v>41822.209606481476</v>
      </c>
      <c r="L3359" s="12">
        <f t="shared" si="315"/>
        <v>41852.209606481476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312"/>
        <v>1.01</v>
      </c>
      <c r="R3359" s="8">
        <f t="shared" si="313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8">
        <v>10000</v>
      </c>
      <c r="E3360" s="8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2">
        <f t="shared" si="314"/>
        <v>41932.102766203701</v>
      </c>
      <c r="L3360" s="12">
        <f t="shared" si="315"/>
        <v>41962.144432870373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312"/>
        <v>1.0299</v>
      </c>
      <c r="R3360" s="8">
        <f t="shared" si="313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8">
        <v>4000</v>
      </c>
      <c r="E3361" s="8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2">
        <f t="shared" si="314"/>
        <v>42745.848773148151</v>
      </c>
      <c r="L3361" s="12">
        <f t="shared" si="315"/>
        <v>42790.848773148151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312"/>
        <v>1.0625</v>
      </c>
      <c r="R3361" s="8">
        <f t="shared" si="313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8">
        <v>9000</v>
      </c>
      <c r="E3362" s="8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2">
        <f t="shared" si="314"/>
        <v>42696.874340277776</v>
      </c>
      <c r="L3362" s="12">
        <f t="shared" si="315"/>
        <v>42718.457638888889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312"/>
        <v>1.0137777777777779</v>
      </c>
      <c r="R3362" s="8">
        <f t="shared" si="313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8">
        <v>5000</v>
      </c>
      <c r="E3363" s="8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2">
        <f t="shared" si="314"/>
        <v>41865.817013888889</v>
      </c>
      <c r="L3363" s="12">
        <f t="shared" si="315"/>
        <v>41883.457638888889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312"/>
        <v>1.1346000000000001</v>
      </c>
      <c r="R3363" s="8">
        <f t="shared" si="313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8">
        <v>500</v>
      </c>
      <c r="E3364" s="8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2">
        <f t="shared" si="314"/>
        <v>42055.883298611108</v>
      </c>
      <c r="L3364" s="12">
        <f t="shared" si="315"/>
        <v>42069.996527777774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312"/>
        <v>2.1800000000000002</v>
      </c>
      <c r="R3364" s="8">
        <f t="shared" si="313"/>
        <v>54.5</v>
      </c>
      <c r="S3364" t="str">
        <f t="shared" si="316"/>
        <v>theater</v>
      </c>
      <c r="T3364" t="str">
        <f t="shared" si="317"/>
        <v>plays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8">
        <v>7750</v>
      </c>
      <c r="E3365" s="8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2">
        <f t="shared" si="314"/>
        <v>41851.563020833331</v>
      </c>
      <c r="L3365" s="12">
        <f t="shared" si="315"/>
        <v>41870.458333333328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312"/>
        <v>1.0141935483870967</v>
      </c>
      <c r="R3365" s="8">
        <f t="shared" si="313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8">
        <v>3000</v>
      </c>
      <c r="E3366" s="8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2">
        <f t="shared" si="314"/>
        <v>42422.769085648142</v>
      </c>
      <c r="L3366" s="12">
        <f t="shared" si="315"/>
        <v>42444.666666666664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312"/>
        <v>1.0593333333333332</v>
      </c>
      <c r="R3366" s="8">
        <f t="shared" si="313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8">
        <v>2500</v>
      </c>
      <c r="E3367" s="8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2">
        <f t="shared" si="314"/>
        <v>42320.893425925919</v>
      </c>
      <c r="L3367" s="12">
        <f t="shared" si="315"/>
        <v>42350.893425925919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312"/>
        <v>1.04</v>
      </c>
      <c r="R3367" s="8">
        <f t="shared" si="313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8">
        <v>500</v>
      </c>
      <c r="E3368" s="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2">
        <f t="shared" si="314"/>
        <v>42106.859224537031</v>
      </c>
      <c r="L3368" s="12">
        <f t="shared" si="315"/>
        <v>42136.859224537031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312"/>
        <v>2.21</v>
      </c>
      <c r="R3368" s="8">
        <f t="shared" si="313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8">
        <v>750</v>
      </c>
      <c r="E3369" s="8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2">
        <f t="shared" si="314"/>
        <v>42192.725624999999</v>
      </c>
      <c r="L3369" s="12">
        <f t="shared" si="315"/>
        <v>42217.725624999999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312"/>
        <v>1.1866666666666668</v>
      </c>
      <c r="R3369" s="8">
        <f t="shared" si="313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8">
        <v>1000</v>
      </c>
      <c r="E3370" s="8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2">
        <f t="shared" si="314"/>
        <v>41968.991423611107</v>
      </c>
      <c r="L3370" s="12">
        <f t="shared" si="315"/>
        <v>42004.999999999993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312"/>
        <v>1.046</v>
      </c>
      <c r="R3370" s="8">
        <f t="shared" si="313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8">
        <v>5000</v>
      </c>
      <c r="E3371" s="8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2">
        <f t="shared" si="314"/>
        <v>42689.833101851851</v>
      </c>
      <c r="L3371" s="12">
        <f t="shared" si="315"/>
        <v>42749.833101851851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312"/>
        <v>1.0389999999999999</v>
      </c>
      <c r="R3371" s="8">
        <f t="shared" si="313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8">
        <v>1500</v>
      </c>
      <c r="E3372" s="8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2">
        <f t="shared" si="314"/>
        <v>42690.125983796293</v>
      </c>
      <c r="L3372" s="12">
        <f t="shared" si="315"/>
        <v>42721.124999999993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312"/>
        <v>1.1773333333333333</v>
      </c>
      <c r="R3372" s="8">
        <f t="shared" si="313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8">
        <v>200</v>
      </c>
      <c r="E3373" s="8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2">
        <f t="shared" si="314"/>
        <v>42312.666261574072</v>
      </c>
      <c r="L3373" s="12">
        <f t="shared" si="315"/>
        <v>42340.666261574072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312"/>
        <v>1.385</v>
      </c>
      <c r="R3373" s="8">
        <f t="shared" si="313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8">
        <v>1000</v>
      </c>
      <c r="E3374" s="8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2">
        <f t="shared" si="314"/>
        <v>41855.339768518512</v>
      </c>
      <c r="L3374" s="12">
        <f t="shared" si="315"/>
        <v>41875.999305555553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312"/>
        <v>1.0349999999999999</v>
      </c>
      <c r="R3374" s="8">
        <f t="shared" si="313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8">
        <v>2000</v>
      </c>
      <c r="E3375" s="8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2">
        <f t="shared" si="314"/>
        <v>42179.646296296291</v>
      </c>
      <c r="L3375" s="12">
        <f t="shared" si="315"/>
        <v>42203.458333333336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312"/>
        <v>1.0024999999999999</v>
      </c>
      <c r="R3375" s="8">
        <f t="shared" si="313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8">
        <v>3500</v>
      </c>
      <c r="E3376" s="8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2">
        <f t="shared" si="314"/>
        <v>42275.523333333331</v>
      </c>
      <c r="L3376" s="12">
        <f t="shared" si="315"/>
        <v>42305.523333333331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312"/>
        <v>1.0657142857142856</v>
      </c>
      <c r="R3376" s="8">
        <f t="shared" si="313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8">
        <v>3000</v>
      </c>
      <c r="E3377" s="8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2">
        <f t="shared" si="314"/>
        <v>41765.402465277773</v>
      </c>
      <c r="L3377" s="12">
        <f t="shared" si="315"/>
        <v>41777.402465277773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312"/>
        <v>1</v>
      </c>
      <c r="R3377" s="8">
        <f t="shared" si="313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8">
        <v>8000</v>
      </c>
      <c r="E3378" s="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2">
        <f t="shared" si="314"/>
        <v>42059.492986111109</v>
      </c>
      <c r="L3378" s="12">
        <f t="shared" si="315"/>
        <v>42119.451319444437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312"/>
        <v>1.0001249999999999</v>
      </c>
      <c r="R3378" s="8">
        <f t="shared" si="313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8">
        <v>8000</v>
      </c>
      <c r="E3379" s="8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2">
        <f t="shared" si="314"/>
        <v>42053.524293981478</v>
      </c>
      <c r="L3379" s="12">
        <f t="shared" si="315"/>
        <v>42083.49722222222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312"/>
        <v>1.0105</v>
      </c>
      <c r="R3379" s="8">
        <f t="shared" si="313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8">
        <v>550</v>
      </c>
      <c r="E3380" s="8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2">
        <f t="shared" si="314"/>
        <v>41858.147060185183</v>
      </c>
      <c r="L3380" s="12">
        <f t="shared" si="315"/>
        <v>41882.338888888888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312"/>
        <v>1.0763636363636364</v>
      </c>
      <c r="R3380" s="8">
        <f t="shared" si="313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8">
        <v>2000</v>
      </c>
      <c r="E3381" s="8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2">
        <f t="shared" si="314"/>
        <v>42225.305555555555</v>
      </c>
      <c r="L3381" s="12">
        <f t="shared" si="315"/>
        <v>42242.749999999993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312"/>
        <v>1.0365</v>
      </c>
      <c r="R3381" s="8">
        <f t="shared" si="313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8">
        <v>3000</v>
      </c>
      <c r="E3382" s="8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2">
        <f t="shared" si="314"/>
        <v>41937.745115740741</v>
      </c>
      <c r="L3382" s="12">
        <f t="shared" si="315"/>
        <v>41972.786782407406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312"/>
        <v>1.0443333333333333</v>
      </c>
      <c r="R3382" s="8">
        <f t="shared" si="313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8">
        <v>4000</v>
      </c>
      <c r="E3383" s="8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2">
        <f t="shared" si="314"/>
        <v>42043.976655092592</v>
      </c>
      <c r="L3383" s="12">
        <f t="shared" si="315"/>
        <v>42073.934988425921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312"/>
        <v>1.0225</v>
      </c>
      <c r="R3383" s="8">
        <f t="shared" si="313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8">
        <v>3500</v>
      </c>
      <c r="E3384" s="8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2">
        <f t="shared" si="314"/>
        <v>42559.222870370366</v>
      </c>
      <c r="L3384" s="12">
        <f t="shared" si="315"/>
        <v>42583.749305555553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312"/>
        <v>1.0074285714285713</v>
      </c>
      <c r="R3384" s="8">
        <f t="shared" si="313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8">
        <v>1750</v>
      </c>
      <c r="E3385" s="8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2">
        <f t="shared" si="314"/>
        <v>42524.574305555558</v>
      </c>
      <c r="L3385" s="12">
        <f t="shared" si="315"/>
        <v>42544.574305555558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312"/>
        <v>1.1171428571428572</v>
      </c>
      <c r="R3385" s="8">
        <f t="shared" si="313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8">
        <v>6000</v>
      </c>
      <c r="E3386" s="8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2">
        <f t="shared" si="314"/>
        <v>42291.879259259258</v>
      </c>
      <c r="L3386" s="12">
        <f t="shared" si="315"/>
        <v>42328.916666666664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312"/>
        <v>1.0001100000000001</v>
      </c>
      <c r="R3386" s="8">
        <f t="shared" si="313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8">
        <v>2000</v>
      </c>
      <c r="E3387" s="8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2">
        <f t="shared" si="314"/>
        <v>41953.659166666665</v>
      </c>
      <c r="L3387" s="12">
        <f t="shared" si="315"/>
        <v>41983.659166666665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312"/>
        <v>1</v>
      </c>
      <c r="R3387" s="8">
        <f t="shared" si="313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8">
        <v>2000</v>
      </c>
      <c r="E3388" s="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2">
        <f t="shared" si="314"/>
        <v>41946.436412037037</v>
      </c>
      <c r="L3388" s="12">
        <f t="shared" si="315"/>
        <v>41976.436412037037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312"/>
        <v>1.05</v>
      </c>
      <c r="R3388" s="8">
        <f t="shared" si="313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8">
        <v>3000</v>
      </c>
      <c r="E3389" s="8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2">
        <f t="shared" si="314"/>
        <v>41947.554259259261</v>
      </c>
      <c r="L3389" s="12">
        <f t="shared" si="315"/>
        <v>41987.554259259261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312"/>
        <v>1.1686666666666667</v>
      </c>
      <c r="R3389" s="8">
        <f t="shared" si="313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8">
        <v>1500</v>
      </c>
      <c r="E3390" s="8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2">
        <f t="shared" si="314"/>
        <v>42143.252789351849</v>
      </c>
      <c r="L3390" s="12">
        <f t="shared" si="315"/>
        <v>42173.252789351849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312"/>
        <v>1.038</v>
      </c>
      <c r="R3390" s="8">
        <f t="shared" si="313"/>
        <v>34.6</v>
      </c>
      <c r="S3390" t="str">
        <f t="shared" si="316"/>
        <v>theater</v>
      </c>
      <c r="T3390" t="str">
        <f t="shared" si="317"/>
        <v>plays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8">
        <v>10000</v>
      </c>
      <c r="E3391" s="8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2">
        <f t="shared" si="314"/>
        <v>42494.355115740742</v>
      </c>
      <c r="L3391" s="12">
        <f t="shared" si="315"/>
        <v>42524.355115740742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312"/>
        <v>1.145</v>
      </c>
      <c r="R3391" s="8">
        <f t="shared" si="313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8">
        <v>1500</v>
      </c>
      <c r="E3392" s="8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2">
        <f t="shared" si="314"/>
        <v>41815.566493055558</v>
      </c>
      <c r="L3392" s="12">
        <f t="shared" si="315"/>
        <v>41830.566493055558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312"/>
        <v>1.024</v>
      </c>
      <c r="R3392" s="8">
        <f t="shared" si="313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8">
        <v>500</v>
      </c>
      <c r="E3393" s="8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2">
        <f t="shared" si="314"/>
        <v>41830.337361111109</v>
      </c>
      <c r="L3393" s="12">
        <f t="shared" si="315"/>
        <v>41859.727777777771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312"/>
        <v>2.23</v>
      </c>
      <c r="R3393" s="8">
        <f t="shared" si="313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8">
        <v>500</v>
      </c>
      <c r="E3394" s="8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2">
        <f t="shared" si="314"/>
        <v>42446.63721064815</v>
      </c>
      <c r="L3394" s="12">
        <f t="shared" si="315"/>
        <v>42496.63721064815</v>
      </c>
      <c r="M3394" t="b">
        <v>0</v>
      </c>
      <c r="N3394">
        <v>12</v>
      </c>
      <c r="O3394" t="b">
        <v>1</v>
      </c>
      <c r="P3394" t="s">
        <v>8271</v>
      </c>
      <c r="Q3394" s="6">
        <f t="shared" ref="Q3394:Q3457" si="318">E3394/D3394</f>
        <v>1</v>
      </c>
      <c r="R3394" s="8">
        <f t="shared" ref="R3394:R3457" si="319">IF(E3394=0,"-",E3394/N3394)</f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8">
        <v>1500</v>
      </c>
      <c r="E3395" s="8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2">
        <f t="shared" ref="K3395:K3458" si="320">(J3395/86400)+25569+(-5/24)</f>
        <v>41923.713310185187</v>
      </c>
      <c r="L3395" s="12">
        <f t="shared" ref="L3395:L3458" si="321">(I3395/86400)+25569+(-5/24)</f>
        <v>41948.823611111111</v>
      </c>
      <c r="M3395" t="b">
        <v>0</v>
      </c>
      <c r="N3395">
        <v>44</v>
      </c>
      <c r="O3395" t="b">
        <v>1</v>
      </c>
      <c r="P3395" t="s">
        <v>8271</v>
      </c>
      <c r="Q3395" s="6">
        <f t="shared" si="318"/>
        <v>1.0580000000000001</v>
      </c>
      <c r="R3395" s="8">
        <f t="shared" si="319"/>
        <v>36.06818181818182</v>
      </c>
      <c r="S3395" t="str">
        <f t="shared" ref="S3395:S3458" si="322">LEFT($P3395, SEARCH("/",$P3395,1)-1)</f>
        <v>theater</v>
      </c>
      <c r="T3395" t="str">
        <f t="shared" ref="T3395:T3458" si="323">RIGHT($P3395,LEN($P3395) - SEARCH("/", $P3395, 1))</f>
        <v>plays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8">
        <v>550</v>
      </c>
      <c r="E3396" s="8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2">
        <f t="shared" si="320"/>
        <v>41817.387094907404</v>
      </c>
      <c r="L3396" s="12">
        <f t="shared" si="321"/>
        <v>41847.387094907404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318"/>
        <v>1.4236363636363636</v>
      </c>
      <c r="R3396" s="8">
        <f t="shared" si="319"/>
        <v>29</v>
      </c>
      <c r="S3396" t="str">
        <f t="shared" si="322"/>
        <v>theater</v>
      </c>
      <c r="T3396" t="str">
        <f t="shared" si="323"/>
        <v>plays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8">
        <v>500</v>
      </c>
      <c r="E3397" s="8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2">
        <f t="shared" si="320"/>
        <v>42140.503981481474</v>
      </c>
      <c r="L3397" s="12">
        <f t="shared" si="321"/>
        <v>42154.548611111109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318"/>
        <v>1.84</v>
      </c>
      <c r="R3397" s="8">
        <f t="shared" si="319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8">
        <v>1500</v>
      </c>
      <c r="E3398" s="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2">
        <f t="shared" si="320"/>
        <v>41764.238298611112</v>
      </c>
      <c r="L3398" s="12">
        <f t="shared" si="321"/>
        <v>41790.957638888889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318"/>
        <v>1.0433333333333332</v>
      </c>
      <c r="R3398" s="8">
        <f t="shared" si="319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8">
        <v>250</v>
      </c>
      <c r="E3399" s="8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2">
        <f t="shared" si="320"/>
        <v>42378.270011574066</v>
      </c>
      <c r="L3399" s="12">
        <f t="shared" si="321"/>
        <v>42418.708333333336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318"/>
        <v>1.1200000000000001</v>
      </c>
      <c r="R3399" s="8">
        <f t="shared" si="319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8">
        <v>4000</v>
      </c>
      <c r="E3400" s="8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2">
        <f t="shared" si="320"/>
        <v>41941.543703703697</v>
      </c>
      <c r="L3400" s="12">
        <f t="shared" si="321"/>
        <v>41964.499999999993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318"/>
        <v>1.1107499999999999</v>
      </c>
      <c r="R3400" s="8">
        <f t="shared" si="319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8">
        <v>1200</v>
      </c>
      <c r="E3401" s="8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2">
        <f t="shared" si="320"/>
        <v>42026.712094907409</v>
      </c>
      <c r="L3401" s="12">
        <f t="shared" si="321"/>
        <v>42056.712094907409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318"/>
        <v>1.0375000000000001</v>
      </c>
      <c r="R3401" s="8">
        <f t="shared" si="319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8">
        <v>10000</v>
      </c>
      <c r="E3402" s="8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2">
        <f t="shared" si="320"/>
        <v>41834.745532407404</v>
      </c>
      <c r="L3402" s="12">
        <f t="shared" si="321"/>
        <v>41879.745532407404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318"/>
        <v>1.0041</v>
      </c>
      <c r="R3402" s="8">
        <f t="shared" si="319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8">
        <v>2900</v>
      </c>
      <c r="E3403" s="8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2">
        <f t="shared" si="320"/>
        <v>42193.5155787037</v>
      </c>
      <c r="L3403" s="12">
        <f t="shared" si="321"/>
        <v>42223.5155787037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318"/>
        <v>1.0186206896551724</v>
      </c>
      <c r="R3403" s="8">
        <f t="shared" si="319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8">
        <v>15000</v>
      </c>
      <c r="E3404" s="8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2">
        <f t="shared" si="320"/>
        <v>42290.410219907404</v>
      </c>
      <c r="L3404" s="12">
        <f t="shared" si="321"/>
        <v>42319.896527777775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318"/>
        <v>1.0976666666666666</v>
      </c>
      <c r="R3404" s="8">
        <f t="shared" si="319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8">
        <v>2000</v>
      </c>
      <c r="E3405" s="8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2">
        <f t="shared" si="320"/>
        <v>42150.253749999996</v>
      </c>
      <c r="L3405" s="12">
        <f t="shared" si="321"/>
        <v>42180.253749999996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318"/>
        <v>1</v>
      </c>
      <c r="R3405" s="8">
        <f t="shared" si="319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8">
        <v>500</v>
      </c>
      <c r="E3406" s="8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2">
        <f t="shared" si="320"/>
        <v>42152.295162037037</v>
      </c>
      <c r="L3406" s="12">
        <f t="shared" si="321"/>
        <v>42172.295162037037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318"/>
        <v>1.22</v>
      </c>
      <c r="R3406" s="8">
        <f t="shared" si="319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8">
        <v>350</v>
      </c>
      <c r="E3407" s="8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2">
        <f t="shared" si="320"/>
        <v>42409.808865740742</v>
      </c>
      <c r="L3407" s="12">
        <f t="shared" si="321"/>
        <v>42430.790972222218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318"/>
        <v>1.3757142857142857</v>
      </c>
      <c r="R3407" s="8">
        <f t="shared" si="319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8">
        <v>10000</v>
      </c>
      <c r="E3408" s="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2">
        <f t="shared" si="320"/>
        <v>41791.284444444442</v>
      </c>
      <c r="L3408" s="12">
        <f t="shared" si="321"/>
        <v>41836.284444444442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318"/>
        <v>1.0031000000000001</v>
      </c>
      <c r="R3408" s="8">
        <f t="shared" si="319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8">
        <v>2000</v>
      </c>
      <c r="E3409" s="8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2">
        <f t="shared" si="320"/>
        <v>41796.21399305555</v>
      </c>
      <c r="L3409" s="12">
        <f t="shared" si="321"/>
        <v>41826.21399305555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318"/>
        <v>1.071</v>
      </c>
      <c r="R3409" s="8">
        <f t="shared" si="319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8">
        <v>500</v>
      </c>
      <c r="E3410" s="8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2">
        <f t="shared" si="320"/>
        <v>41808.78361111111</v>
      </c>
      <c r="L3410" s="12">
        <f t="shared" si="321"/>
        <v>41838.78361111111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318"/>
        <v>2.11</v>
      </c>
      <c r="R3410" s="8">
        <f t="shared" si="319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8">
        <v>500</v>
      </c>
      <c r="E3411" s="8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2">
        <f t="shared" si="320"/>
        <v>42544.605995370366</v>
      </c>
      <c r="L3411" s="12">
        <f t="shared" si="321"/>
        <v>42582.665277777771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318"/>
        <v>1.236</v>
      </c>
      <c r="R3411" s="8">
        <f t="shared" si="319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8">
        <v>3000</v>
      </c>
      <c r="E3412" s="8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2">
        <f t="shared" si="320"/>
        <v>42499.83321759259</v>
      </c>
      <c r="L3412" s="12">
        <f t="shared" si="321"/>
        <v>42527.083333333336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318"/>
        <v>1.085</v>
      </c>
      <c r="R3412" s="8">
        <f t="shared" si="319"/>
        <v>81.375</v>
      </c>
      <c r="S3412" t="str">
        <f t="shared" si="322"/>
        <v>theater</v>
      </c>
      <c r="T3412" t="str">
        <f t="shared" si="323"/>
        <v>plays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8">
        <v>15000</v>
      </c>
      <c r="E3413" s="8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2">
        <f t="shared" si="320"/>
        <v>42264.814490740733</v>
      </c>
      <c r="L3413" s="12">
        <f t="shared" si="321"/>
        <v>42284.814490740733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318"/>
        <v>1.0356666666666667</v>
      </c>
      <c r="R3413" s="8">
        <f t="shared" si="319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8">
        <v>3000</v>
      </c>
      <c r="E3414" s="8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2">
        <f t="shared" si="320"/>
        <v>41879.750717592593</v>
      </c>
      <c r="L3414" s="12">
        <f t="shared" si="321"/>
        <v>41909.750717592593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318"/>
        <v>1</v>
      </c>
      <c r="R3414" s="8">
        <f t="shared" si="319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8">
        <v>500</v>
      </c>
      <c r="E3415" s="8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2">
        <f t="shared" si="320"/>
        <v>42053.524745370371</v>
      </c>
      <c r="L3415" s="12">
        <f t="shared" si="321"/>
        <v>42062.999305555553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318"/>
        <v>1.3</v>
      </c>
      <c r="R3415" s="8">
        <f t="shared" si="319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8">
        <v>3000</v>
      </c>
      <c r="E3416" s="8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2">
        <f t="shared" si="320"/>
        <v>42675.624131944445</v>
      </c>
      <c r="L3416" s="12">
        <f t="shared" si="321"/>
        <v>42705.124305555553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318"/>
        <v>1.0349999999999999</v>
      </c>
      <c r="R3416" s="8">
        <f t="shared" si="319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8">
        <v>200</v>
      </c>
      <c r="E3417" s="8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2">
        <f t="shared" si="320"/>
        <v>42466.935833333329</v>
      </c>
      <c r="L3417" s="12">
        <f t="shared" si="321"/>
        <v>42477.770833333336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318"/>
        <v>1</v>
      </c>
      <c r="R3417" s="8">
        <f t="shared" si="319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8">
        <v>4000</v>
      </c>
      <c r="E3418" s="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2">
        <f t="shared" si="320"/>
        <v>42089.204224537032</v>
      </c>
      <c r="L3418" s="12">
        <f t="shared" si="321"/>
        <v>42117.562499999993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318"/>
        <v>1.196</v>
      </c>
      <c r="R3418" s="8">
        <f t="shared" si="319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8">
        <v>1700</v>
      </c>
      <c r="E3419" s="8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2">
        <f t="shared" si="320"/>
        <v>41894.705416666664</v>
      </c>
      <c r="L3419" s="12">
        <f t="shared" si="321"/>
        <v>41937.821527777771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318"/>
        <v>1.0000058823529412</v>
      </c>
      <c r="R3419" s="8">
        <f t="shared" si="319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8">
        <v>4000</v>
      </c>
      <c r="E3420" s="8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2">
        <f t="shared" si="320"/>
        <v>41752.626238425924</v>
      </c>
      <c r="L3420" s="12">
        <f t="shared" si="321"/>
        <v>41782.626238425924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318"/>
        <v>1.00875</v>
      </c>
      <c r="R3420" s="8">
        <f t="shared" si="319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8">
        <v>2750</v>
      </c>
      <c r="E3421" s="8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2">
        <f t="shared" si="320"/>
        <v>42448.613252314812</v>
      </c>
      <c r="L3421" s="12">
        <f t="shared" si="321"/>
        <v>42466.687499999993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318"/>
        <v>1.0654545454545454</v>
      </c>
      <c r="R3421" s="8">
        <f t="shared" si="319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8">
        <v>700</v>
      </c>
      <c r="E3422" s="8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2">
        <f t="shared" si="320"/>
        <v>42404.881967592592</v>
      </c>
      <c r="L3422" s="12">
        <f t="shared" si="321"/>
        <v>42413.791666666664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318"/>
        <v>1.38</v>
      </c>
      <c r="R3422" s="8">
        <f t="shared" si="319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8">
        <v>10000</v>
      </c>
      <c r="E3423" s="8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2">
        <f t="shared" si="320"/>
        <v>42037.582905092589</v>
      </c>
      <c r="L3423" s="12">
        <f t="shared" si="321"/>
        <v>42067.582905092589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318"/>
        <v>1.0115000000000001</v>
      </c>
      <c r="R3423" s="8">
        <f t="shared" si="319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8">
        <v>3000</v>
      </c>
      <c r="E3424" s="8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2">
        <f t="shared" si="320"/>
        <v>42323.353888888887</v>
      </c>
      <c r="L3424" s="12">
        <f t="shared" si="321"/>
        <v>42351.791666666664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318"/>
        <v>1.091</v>
      </c>
      <c r="R3424" s="8">
        <f t="shared" si="319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8">
        <v>250</v>
      </c>
      <c r="E3425" s="8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2">
        <f t="shared" si="320"/>
        <v>42088.703020833331</v>
      </c>
      <c r="L3425" s="12">
        <f t="shared" si="321"/>
        <v>42118.703020833331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318"/>
        <v>1.4</v>
      </c>
      <c r="R3425" s="8">
        <f t="shared" si="319"/>
        <v>35</v>
      </c>
      <c r="S3425" t="str">
        <f t="shared" si="322"/>
        <v>theater</v>
      </c>
      <c r="T3425" t="str">
        <f t="shared" si="323"/>
        <v>plays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8">
        <v>6000</v>
      </c>
      <c r="E3426" s="8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2">
        <f t="shared" si="320"/>
        <v>42018.468564814808</v>
      </c>
      <c r="L3426" s="12">
        <f t="shared" si="321"/>
        <v>42040.082638888889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318"/>
        <v>1.0358333333333334</v>
      </c>
      <c r="R3426" s="8">
        <f t="shared" si="319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8">
        <v>30000</v>
      </c>
      <c r="E3427" s="8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2">
        <f t="shared" si="320"/>
        <v>41884.40898148148</v>
      </c>
      <c r="L3427" s="12">
        <f t="shared" si="321"/>
        <v>41916.40898148148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318"/>
        <v>1.0297033333333332</v>
      </c>
      <c r="R3427" s="8">
        <f t="shared" si="319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8">
        <v>3750</v>
      </c>
      <c r="E3428" s="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2">
        <f t="shared" si="320"/>
        <v>41883.848414351851</v>
      </c>
      <c r="L3428" s="12">
        <f t="shared" si="321"/>
        <v>41902.875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318"/>
        <v>1.0813333333333333</v>
      </c>
      <c r="R3428" s="8">
        <f t="shared" si="319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8">
        <v>1500</v>
      </c>
      <c r="E3429" s="8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2">
        <f t="shared" si="320"/>
        <v>41792.436944444438</v>
      </c>
      <c r="L3429" s="12">
        <f t="shared" si="321"/>
        <v>41822.436944444438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318"/>
        <v>1</v>
      </c>
      <c r="R3429" s="8">
        <f t="shared" si="319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8">
        <v>2000</v>
      </c>
      <c r="E3430" s="8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2">
        <f t="shared" si="320"/>
        <v>42038.512118055551</v>
      </c>
      <c r="L3430" s="12">
        <f t="shared" si="321"/>
        <v>42063.499999999993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318"/>
        <v>1.0275000000000001</v>
      </c>
      <c r="R3430" s="8">
        <f t="shared" si="319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8">
        <v>150</v>
      </c>
      <c r="E3431" s="8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2">
        <f t="shared" si="320"/>
        <v>42661.813206018516</v>
      </c>
      <c r="L3431" s="12">
        <f t="shared" si="321"/>
        <v>42675.813206018516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318"/>
        <v>1.3</v>
      </c>
      <c r="R3431" s="8">
        <f t="shared" si="319"/>
        <v>16.25</v>
      </c>
      <c r="S3431" t="str">
        <f t="shared" si="322"/>
        <v>theater</v>
      </c>
      <c r="T3431" t="str">
        <f t="shared" si="323"/>
        <v>plays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8">
        <v>2000</v>
      </c>
      <c r="E3432" s="8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2">
        <f t="shared" si="320"/>
        <v>41820.737280092588</v>
      </c>
      <c r="L3432" s="12">
        <f t="shared" si="321"/>
        <v>41850.737280092588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318"/>
        <v>1.0854949999999999</v>
      </c>
      <c r="R3432" s="8">
        <f t="shared" si="319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8">
        <v>2000</v>
      </c>
      <c r="E3433" s="8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2">
        <f t="shared" si="320"/>
        <v>41839.522604166668</v>
      </c>
      <c r="L3433" s="12">
        <f t="shared" si="321"/>
        <v>41869.522604166668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318"/>
        <v>1</v>
      </c>
      <c r="R3433" s="8">
        <f t="shared" si="319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8">
        <v>2000</v>
      </c>
      <c r="E3434" s="8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2">
        <f t="shared" si="320"/>
        <v>42380.372847222221</v>
      </c>
      <c r="L3434" s="12">
        <f t="shared" si="321"/>
        <v>42405.708333333336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318"/>
        <v>1.0965</v>
      </c>
      <c r="R3434" s="8">
        <f t="shared" si="319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8">
        <v>9500</v>
      </c>
      <c r="E3435" s="8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2">
        <f t="shared" si="320"/>
        <v>41775.854803240734</v>
      </c>
      <c r="L3435" s="12">
        <f t="shared" si="321"/>
        <v>41806.916666666664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318"/>
        <v>1.0026315789473683</v>
      </c>
      <c r="R3435" s="8">
        <f t="shared" si="319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8">
        <v>10000</v>
      </c>
      <c r="E3436" s="8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2">
        <f t="shared" si="320"/>
        <v>41800.172094907401</v>
      </c>
      <c r="L3436" s="12">
        <f t="shared" si="321"/>
        <v>41830.172094907401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318"/>
        <v>1.0555000000000001</v>
      </c>
      <c r="R3436" s="8">
        <f t="shared" si="319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8">
        <v>1000</v>
      </c>
      <c r="E3437" s="8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2">
        <f t="shared" si="320"/>
        <v>42572.408483796295</v>
      </c>
      <c r="L3437" s="12">
        <f t="shared" si="321"/>
        <v>42588.916666666664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318"/>
        <v>1.1200000000000001</v>
      </c>
      <c r="R3437" s="8">
        <f t="shared" si="319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8">
        <v>5000</v>
      </c>
      <c r="E3438" s="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2">
        <f t="shared" si="320"/>
        <v>41851.333252314813</v>
      </c>
      <c r="L3438" s="12">
        <f t="shared" si="321"/>
        <v>41872.477777777771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318"/>
        <v>1.0589999999999999</v>
      </c>
      <c r="R3438" s="8">
        <f t="shared" si="319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8">
        <v>3000</v>
      </c>
      <c r="E3439" s="8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2">
        <f t="shared" si="320"/>
        <v>42205.502546296295</v>
      </c>
      <c r="L3439" s="12">
        <f t="shared" si="321"/>
        <v>42235.502546296295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318"/>
        <v>1.01</v>
      </c>
      <c r="R3439" s="8">
        <f t="shared" si="319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8">
        <v>2500</v>
      </c>
      <c r="E3440" s="8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2">
        <f t="shared" si="320"/>
        <v>42100.719525462962</v>
      </c>
      <c r="L3440" s="12">
        <f t="shared" si="321"/>
        <v>42126.666666666664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318"/>
        <v>1.042</v>
      </c>
      <c r="R3440" s="8">
        <f t="shared" si="319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8">
        <v>1200</v>
      </c>
      <c r="E3441" s="8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2">
        <f t="shared" si="320"/>
        <v>42374.702893518515</v>
      </c>
      <c r="L3441" s="12">
        <f t="shared" si="321"/>
        <v>42387.999305555553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318"/>
        <v>1.3467833333333334</v>
      </c>
      <c r="R3441" s="8">
        <f t="shared" si="319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8">
        <v>5000</v>
      </c>
      <c r="E3442" s="8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2">
        <f t="shared" si="320"/>
        <v>41808.914675925924</v>
      </c>
      <c r="L3442" s="12">
        <f t="shared" si="321"/>
        <v>41831.46875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318"/>
        <v>1.052184</v>
      </c>
      <c r="R3442" s="8">
        <f t="shared" si="319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8">
        <v>2500</v>
      </c>
      <c r="E3443" s="8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2">
        <f t="shared" si="320"/>
        <v>42294.221307870372</v>
      </c>
      <c r="L3443" s="12">
        <f t="shared" si="321"/>
        <v>42321.636805555558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318"/>
        <v>1.026</v>
      </c>
      <c r="R3443" s="8">
        <f t="shared" si="319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8">
        <v>250</v>
      </c>
      <c r="E3444" s="8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2">
        <f t="shared" si="320"/>
        <v>42124.632777777777</v>
      </c>
      <c r="L3444" s="12">
        <f t="shared" si="321"/>
        <v>42154.632777777777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318"/>
        <v>1</v>
      </c>
      <c r="R3444" s="8">
        <f t="shared" si="319"/>
        <v>31.25</v>
      </c>
      <c r="S3444" t="str">
        <f t="shared" si="322"/>
        <v>theater</v>
      </c>
      <c r="T3444" t="str">
        <f t="shared" si="323"/>
        <v>plays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8">
        <v>1000</v>
      </c>
      <c r="E3445" s="8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2">
        <f t="shared" si="320"/>
        <v>41861.316504629627</v>
      </c>
      <c r="L3445" s="12">
        <f t="shared" si="321"/>
        <v>41891.316504629627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318"/>
        <v>1.855</v>
      </c>
      <c r="R3445" s="8">
        <f t="shared" si="319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8">
        <v>300</v>
      </c>
      <c r="E3446" s="8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2">
        <f t="shared" si="320"/>
        <v>42521.08317129629</v>
      </c>
      <c r="L3446" s="12">
        <f t="shared" si="321"/>
        <v>42529.374305555553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318"/>
        <v>2.89</v>
      </c>
      <c r="R3446" s="8">
        <f t="shared" si="319"/>
        <v>43.35</v>
      </c>
      <c r="S3446" t="str">
        <f t="shared" si="322"/>
        <v>theater</v>
      </c>
      <c r="T3446" t="str">
        <f t="shared" si="323"/>
        <v>plays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8">
        <v>2000</v>
      </c>
      <c r="E3447" s="8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2">
        <f t="shared" si="320"/>
        <v>42272.322175925925</v>
      </c>
      <c r="L3447" s="12">
        <f t="shared" si="321"/>
        <v>42300.322175925925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318"/>
        <v>1</v>
      </c>
      <c r="R3447" s="8">
        <f t="shared" si="319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8">
        <v>1000</v>
      </c>
      <c r="E3448" s="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2">
        <f t="shared" si="320"/>
        <v>42016.624131944445</v>
      </c>
      <c r="L3448" s="12">
        <f t="shared" si="321"/>
        <v>42040.305555555555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318"/>
        <v>1.0820000000000001</v>
      </c>
      <c r="R3448" s="8">
        <f t="shared" si="319"/>
        <v>43.28</v>
      </c>
      <c r="S3448" t="str">
        <f t="shared" si="322"/>
        <v>theater</v>
      </c>
      <c r="T3448" t="str">
        <f t="shared" si="323"/>
        <v>plays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8">
        <v>1000</v>
      </c>
      <c r="E3449" s="8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2">
        <f t="shared" si="320"/>
        <v>42402.680694444447</v>
      </c>
      <c r="L3449" s="12">
        <f t="shared" si="321"/>
        <v>42447.639027777775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318"/>
        <v>1.0780000000000001</v>
      </c>
      <c r="R3449" s="8">
        <f t="shared" si="319"/>
        <v>77</v>
      </c>
      <c r="S3449" t="str">
        <f t="shared" si="322"/>
        <v>theater</v>
      </c>
      <c r="T3449" t="str">
        <f t="shared" si="323"/>
        <v>plays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8">
        <v>2100</v>
      </c>
      <c r="E3450" s="8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2">
        <f t="shared" si="320"/>
        <v>41959.910752314812</v>
      </c>
      <c r="L3450" s="12">
        <f t="shared" si="321"/>
        <v>41989.910752314812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318"/>
        <v>1.0976190476190477</v>
      </c>
      <c r="R3450" s="8">
        <f t="shared" si="319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8">
        <v>800</v>
      </c>
      <c r="E3451" s="8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2">
        <f t="shared" si="320"/>
        <v>42531.844189814808</v>
      </c>
      <c r="L3451" s="12">
        <f t="shared" si="321"/>
        <v>42559.958333333336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318"/>
        <v>1.70625</v>
      </c>
      <c r="R3451" s="8">
        <f t="shared" si="319"/>
        <v>68.25</v>
      </c>
      <c r="S3451" t="str">
        <f t="shared" si="322"/>
        <v>theater</v>
      </c>
      <c r="T3451" t="str">
        <f t="shared" si="323"/>
        <v>plays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8">
        <v>500</v>
      </c>
      <c r="E3452" s="8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2">
        <f t="shared" si="320"/>
        <v>42036.496192129627</v>
      </c>
      <c r="L3452" s="12">
        <f t="shared" si="321"/>
        <v>42096.454525462956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318"/>
        <v>1.52</v>
      </c>
      <c r="R3452" s="8">
        <f t="shared" si="319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8">
        <v>650</v>
      </c>
      <c r="E3453" s="8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2">
        <f t="shared" si="320"/>
        <v>42088.515358796292</v>
      </c>
      <c r="L3453" s="12">
        <f t="shared" si="321"/>
        <v>42115.515358796292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318"/>
        <v>1.0123076923076924</v>
      </c>
      <c r="R3453" s="8">
        <f t="shared" si="319"/>
        <v>41.125</v>
      </c>
      <c r="S3453" t="str">
        <f t="shared" si="322"/>
        <v>theater</v>
      </c>
      <c r="T3453" t="str">
        <f t="shared" si="323"/>
        <v>plays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8">
        <v>1000</v>
      </c>
      <c r="E3454" s="8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2">
        <f t="shared" si="320"/>
        <v>41820.430856481478</v>
      </c>
      <c r="L3454" s="12">
        <f t="shared" si="321"/>
        <v>41842.957638888889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318"/>
        <v>1.532</v>
      </c>
      <c r="R3454" s="8">
        <f t="shared" si="319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8">
        <v>300</v>
      </c>
      <c r="E3455" s="8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2">
        <f t="shared" si="320"/>
        <v>42535.770324074074</v>
      </c>
      <c r="L3455" s="12">
        <f t="shared" si="321"/>
        <v>42595.770324074074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318"/>
        <v>1.2833333333333334</v>
      </c>
      <c r="R3455" s="8">
        <f t="shared" si="319"/>
        <v>27.5</v>
      </c>
      <c r="S3455" t="str">
        <f t="shared" si="322"/>
        <v>theater</v>
      </c>
      <c r="T3455" t="str">
        <f t="shared" si="323"/>
        <v>plays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8">
        <v>700</v>
      </c>
      <c r="E3456" s="8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2">
        <f t="shared" si="320"/>
        <v>41821.490266203698</v>
      </c>
      <c r="L3456" s="12">
        <f t="shared" si="321"/>
        <v>41851.490266203698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318"/>
        <v>1.0071428571428571</v>
      </c>
      <c r="R3456" s="8">
        <f t="shared" si="319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8">
        <v>10000</v>
      </c>
      <c r="E3457" s="8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2">
        <f t="shared" si="320"/>
        <v>42626.541979166665</v>
      </c>
      <c r="L3457" s="12">
        <f t="shared" si="321"/>
        <v>42656.541979166665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318"/>
        <v>1.0065</v>
      </c>
      <c r="R3457" s="8">
        <f t="shared" si="319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8">
        <v>3000</v>
      </c>
      <c r="E3458" s="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2">
        <f t="shared" si="320"/>
        <v>41820.997303240736</v>
      </c>
      <c r="L3458" s="12">
        <f t="shared" si="321"/>
        <v>41852.082638888889</v>
      </c>
      <c r="M3458" t="b">
        <v>0</v>
      </c>
      <c r="N3458">
        <v>16</v>
      </c>
      <c r="O3458" t="b">
        <v>1</v>
      </c>
      <c r="P3458" t="s">
        <v>8271</v>
      </c>
      <c r="Q3458" s="6">
        <f t="shared" ref="Q3458:Q3521" si="324">E3458/D3458</f>
        <v>1.913</v>
      </c>
      <c r="R3458" s="8">
        <f t="shared" ref="R3458:R3521" si="325">IF(E3458=0,"-",E3458/N3458)</f>
        <v>358.6875</v>
      </c>
      <c r="S3458" t="str">
        <f t="shared" si="322"/>
        <v>theater</v>
      </c>
      <c r="T3458" t="str">
        <f t="shared" si="323"/>
        <v>plays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8">
        <v>2000</v>
      </c>
      <c r="E3459" s="8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2">
        <f t="shared" ref="K3459:K3522" si="326">(J3459/86400)+25569+(-5/24)</f>
        <v>42016.498344907406</v>
      </c>
      <c r="L3459" s="12">
        <f t="shared" ref="L3459:L3522" si="327">(I3459/86400)+25569+(-5/24)</f>
        <v>42047.040972222218</v>
      </c>
      <c r="M3459" t="b">
        <v>0</v>
      </c>
      <c r="N3459">
        <v>55</v>
      </c>
      <c r="O3459" t="b">
        <v>1</v>
      </c>
      <c r="P3459" t="s">
        <v>8271</v>
      </c>
      <c r="Q3459" s="6">
        <f t="shared" si="324"/>
        <v>1.4019999999999999</v>
      </c>
      <c r="R3459" s="8">
        <f t="shared" si="325"/>
        <v>50.981818181818184</v>
      </c>
      <c r="S3459" t="str">
        <f t="shared" ref="S3459:S3522" si="328">LEFT($P3459, SEARCH("/",$P3459,1)-1)</f>
        <v>theater</v>
      </c>
      <c r="T3459" t="str">
        <f t="shared" ref="T3459:T3522" si="329">RIGHT($P3459,LEN($P3459) - SEARCH("/", $P3459, 1))</f>
        <v>plays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8">
        <v>978</v>
      </c>
      <c r="E3460" s="8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2">
        <f t="shared" si="326"/>
        <v>42010.994247685179</v>
      </c>
      <c r="L3460" s="12">
        <f t="shared" si="327"/>
        <v>42037.977083333331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324"/>
        <v>1.2433537832310839</v>
      </c>
      <c r="R3460" s="8">
        <f t="shared" si="325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8">
        <v>500</v>
      </c>
      <c r="E3461" s="8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2">
        <f t="shared" si="326"/>
        <v>42480.271527777775</v>
      </c>
      <c r="L3461" s="12">
        <f t="shared" si="327"/>
        <v>42510.271527777775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324"/>
        <v>1.262</v>
      </c>
      <c r="R3461" s="8">
        <f t="shared" si="325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8">
        <v>500</v>
      </c>
      <c r="E3462" s="8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2">
        <f t="shared" si="326"/>
        <v>41852.318888888891</v>
      </c>
      <c r="L3462" s="12">
        <f t="shared" si="327"/>
        <v>41866.318888888891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324"/>
        <v>1.9</v>
      </c>
      <c r="R3462" s="8">
        <f t="shared" si="325"/>
        <v>50</v>
      </c>
      <c r="S3462" t="str">
        <f t="shared" si="328"/>
        <v>theater</v>
      </c>
      <c r="T3462" t="str">
        <f t="shared" si="329"/>
        <v>plays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8">
        <v>500</v>
      </c>
      <c r="E3463" s="8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2">
        <f t="shared" si="326"/>
        <v>42643.424525462957</v>
      </c>
      <c r="L3463" s="12">
        <f t="shared" si="327"/>
        <v>42671.916666666664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324"/>
        <v>1.39</v>
      </c>
      <c r="R3463" s="8">
        <f t="shared" si="325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8">
        <v>250</v>
      </c>
      <c r="E3464" s="8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2">
        <f t="shared" si="326"/>
        <v>42179.690138888887</v>
      </c>
      <c r="L3464" s="12">
        <f t="shared" si="327"/>
        <v>42195.541666666664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324"/>
        <v>2.02</v>
      </c>
      <c r="R3464" s="8">
        <f t="shared" si="325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8">
        <v>10000</v>
      </c>
      <c r="E3465" s="8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2">
        <f t="shared" si="326"/>
        <v>42612.710474537038</v>
      </c>
      <c r="L3465" s="12">
        <f t="shared" si="327"/>
        <v>42653.957638888889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324"/>
        <v>1.0338000000000001</v>
      </c>
      <c r="R3465" s="8">
        <f t="shared" si="325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8">
        <v>5000</v>
      </c>
      <c r="E3466" s="8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2">
        <f t="shared" si="326"/>
        <v>42574.921724537031</v>
      </c>
      <c r="L3466" s="12">
        <f t="shared" si="327"/>
        <v>42604.921724537031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324"/>
        <v>1.023236</v>
      </c>
      <c r="R3466" s="8">
        <f t="shared" si="325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8">
        <v>2000</v>
      </c>
      <c r="E3467" s="8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2">
        <f t="shared" si="326"/>
        <v>42200.417499999996</v>
      </c>
      <c r="L3467" s="12">
        <f t="shared" si="327"/>
        <v>42225.458333333336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324"/>
        <v>1.03</v>
      </c>
      <c r="R3467" s="8">
        <f t="shared" si="325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8">
        <v>3500</v>
      </c>
      <c r="E3468" s="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2">
        <f t="shared" si="326"/>
        <v>42419.810763888883</v>
      </c>
      <c r="L3468" s="12">
        <f t="shared" si="327"/>
        <v>42479.769097222219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324"/>
        <v>1.2714285714285714</v>
      </c>
      <c r="R3468" s="8">
        <f t="shared" si="325"/>
        <v>72.950819672131146</v>
      </c>
      <c r="S3468" t="str">
        <f t="shared" si="328"/>
        <v>theater</v>
      </c>
      <c r="T3468" t="str">
        <f t="shared" si="329"/>
        <v>plays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8">
        <v>3000</v>
      </c>
      <c r="E3469" s="8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2">
        <f t="shared" si="326"/>
        <v>42053.463333333326</v>
      </c>
      <c r="L3469" s="12">
        <f t="shared" si="327"/>
        <v>42083.421666666669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324"/>
        <v>1.01</v>
      </c>
      <c r="R3469" s="8">
        <f t="shared" si="325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8">
        <v>10000</v>
      </c>
      <c r="E3470" s="8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2">
        <f t="shared" si="326"/>
        <v>42605.55704861111</v>
      </c>
      <c r="L3470" s="12">
        <f t="shared" si="327"/>
        <v>42633.916666666664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324"/>
        <v>1.2178</v>
      </c>
      <c r="R3470" s="8">
        <f t="shared" si="325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8">
        <v>2800</v>
      </c>
      <c r="E3471" s="8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2">
        <f t="shared" si="326"/>
        <v>42458.433391203704</v>
      </c>
      <c r="L3471" s="12">
        <f t="shared" si="327"/>
        <v>42488.433391203704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324"/>
        <v>1.1339285714285714</v>
      </c>
      <c r="R3471" s="8">
        <f t="shared" si="325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8">
        <v>250</v>
      </c>
      <c r="E3472" s="8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2">
        <f t="shared" si="326"/>
        <v>42528.813680555548</v>
      </c>
      <c r="L3472" s="12">
        <f t="shared" si="327"/>
        <v>42566.693055555552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324"/>
        <v>1.5</v>
      </c>
      <c r="R3472" s="8">
        <f t="shared" si="325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58" hidden="1" x14ac:dyDescent="0.35">
      <c r="A3473">
        <v>3471</v>
      </c>
      <c r="B3473" s="3" t="s">
        <v>3470</v>
      </c>
      <c r="C3473" s="3" t="s">
        <v>7581</v>
      </c>
      <c r="D3473" s="8">
        <v>500</v>
      </c>
      <c r="E3473" s="8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2">
        <f t="shared" si="326"/>
        <v>41841.61215277778</v>
      </c>
      <c r="L3473" s="12">
        <f t="shared" si="327"/>
        <v>41882.625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324"/>
        <v>2.1459999999999999</v>
      </c>
      <c r="R3473" s="8">
        <f t="shared" si="325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8">
        <v>2000</v>
      </c>
      <c r="E3474" s="8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2">
        <f t="shared" si="326"/>
        <v>41927.962164351848</v>
      </c>
      <c r="L3474" s="12">
        <f t="shared" si="327"/>
        <v>41949.040972222218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324"/>
        <v>1.0205</v>
      </c>
      <c r="R3474" s="8">
        <f t="shared" si="325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8">
        <v>4900</v>
      </c>
      <c r="E3475" s="8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2">
        <f t="shared" si="326"/>
        <v>42062.626111111109</v>
      </c>
      <c r="L3475" s="12">
        <f t="shared" si="327"/>
        <v>42083.643749999996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324"/>
        <v>1</v>
      </c>
      <c r="R3475" s="8">
        <f t="shared" si="325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8">
        <v>2000</v>
      </c>
      <c r="E3476" s="8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2">
        <f t="shared" si="326"/>
        <v>42541.293182870366</v>
      </c>
      <c r="L3476" s="12">
        <f t="shared" si="327"/>
        <v>42571.293182870366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324"/>
        <v>1.01</v>
      </c>
      <c r="R3476" s="8">
        <f t="shared" si="325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8">
        <v>300</v>
      </c>
      <c r="E3477" s="8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2">
        <f t="shared" si="326"/>
        <v>41918.672499999993</v>
      </c>
      <c r="L3477" s="12">
        <f t="shared" si="327"/>
        <v>41945.791666666664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324"/>
        <v>1.1333333333333333</v>
      </c>
      <c r="R3477" s="8">
        <f t="shared" si="325"/>
        <v>20</v>
      </c>
      <c r="S3477" t="str">
        <f t="shared" si="328"/>
        <v>theater</v>
      </c>
      <c r="T3477" t="str">
        <f t="shared" si="329"/>
        <v>plays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8">
        <v>300</v>
      </c>
      <c r="E3478" s="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2">
        <f t="shared" si="326"/>
        <v>41921.071643518517</v>
      </c>
      <c r="L3478" s="12">
        <f t="shared" si="327"/>
        <v>41938.916666666664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324"/>
        <v>1.04</v>
      </c>
      <c r="R3478" s="8">
        <f t="shared" si="325"/>
        <v>52</v>
      </c>
      <c r="S3478" t="str">
        <f t="shared" si="328"/>
        <v>theater</v>
      </c>
      <c r="T3478" t="str">
        <f t="shared" si="329"/>
        <v>plays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8">
        <v>1800</v>
      </c>
      <c r="E3479" s="8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2">
        <f t="shared" si="326"/>
        <v>42128.528275462959</v>
      </c>
      <c r="L3479" s="12">
        <f t="shared" si="327"/>
        <v>42140.916666666664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324"/>
        <v>1.1533333333333333</v>
      </c>
      <c r="R3479" s="8">
        <f t="shared" si="325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8">
        <v>2000</v>
      </c>
      <c r="E3480" s="8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2">
        <f t="shared" si="326"/>
        <v>42053.708587962959</v>
      </c>
      <c r="L3480" s="12">
        <f t="shared" si="327"/>
        <v>42079.666666666664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324"/>
        <v>1.1285000000000001</v>
      </c>
      <c r="R3480" s="8">
        <f t="shared" si="325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8">
        <v>1500</v>
      </c>
      <c r="E3481" s="8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2">
        <f t="shared" si="326"/>
        <v>41781.64675925926</v>
      </c>
      <c r="L3481" s="12">
        <f t="shared" si="327"/>
        <v>41811.64675925926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324"/>
        <v>1.2786666666666666</v>
      </c>
      <c r="R3481" s="8">
        <f t="shared" si="325"/>
        <v>34.25</v>
      </c>
      <c r="S3481" t="str">
        <f t="shared" si="328"/>
        <v>theater</v>
      </c>
      <c r="T3481" t="str">
        <f t="shared" si="329"/>
        <v>plays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8">
        <v>1500</v>
      </c>
      <c r="E3482" s="8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2">
        <f t="shared" si="326"/>
        <v>42171.109108796292</v>
      </c>
      <c r="L3482" s="12">
        <f t="shared" si="327"/>
        <v>42195.666666666664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324"/>
        <v>1.4266666666666667</v>
      </c>
      <c r="R3482" s="8">
        <f t="shared" si="325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8">
        <v>10000</v>
      </c>
      <c r="E3483" s="8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2">
        <f t="shared" si="326"/>
        <v>41989.039212962962</v>
      </c>
      <c r="L3483" s="12">
        <f t="shared" si="327"/>
        <v>42006.039212962962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324"/>
        <v>1.1879999999999999</v>
      </c>
      <c r="R3483" s="8">
        <f t="shared" si="325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8">
        <v>3000</v>
      </c>
      <c r="E3484" s="8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2">
        <f t="shared" si="326"/>
        <v>41796.563263888886</v>
      </c>
      <c r="L3484" s="12">
        <f t="shared" si="327"/>
        <v>41826.563263888886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324"/>
        <v>1.3833333333333333</v>
      </c>
      <c r="R3484" s="8">
        <f t="shared" si="325"/>
        <v>51.875</v>
      </c>
      <c r="S3484" t="str">
        <f t="shared" si="328"/>
        <v>theater</v>
      </c>
      <c r="T3484" t="str">
        <f t="shared" si="329"/>
        <v>plays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8">
        <v>3350</v>
      </c>
      <c r="E3485" s="8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2">
        <f t="shared" si="326"/>
        <v>41793.460428240738</v>
      </c>
      <c r="L3485" s="12">
        <f t="shared" si="327"/>
        <v>41823.460428240738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324"/>
        <v>1.599402985074627</v>
      </c>
      <c r="R3485" s="8">
        <f t="shared" si="325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8">
        <v>2500</v>
      </c>
      <c r="E3486" s="8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2">
        <f t="shared" si="326"/>
        <v>42506.552071759252</v>
      </c>
      <c r="L3486" s="12">
        <f t="shared" si="327"/>
        <v>42536.552071759252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324"/>
        <v>1.1424000000000001</v>
      </c>
      <c r="R3486" s="8">
        <f t="shared" si="325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8">
        <v>1650</v>
      </c>
      <c r="E3487" s="8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2">
        <f t="shared" si="326"/>
        <v>42372.484722222223</v>
      </c>
      <c r="L3487" s="12">
        <f t="shared" si="327"/>
        <v>42402.484722222223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324"/>
        <v>1.0060606060606061</v>
      </c>
      <c r="R3487" s="8">
        <f t="shared" si="325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8">
        <v>3000</v>
      </c>
      <c r="E3488" s="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2">
        <f t="shared" si="326"/>
        <v>42126.666678240734</v>
      </c>
      <c r="L3488" s="12">
        <f t="shared" si="327"/>
        <v>42158.082638888889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324"/>
        <v>1.552</v>
      </c>
      <c r="R3488" s="8">
        <f t="shared" si="325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8">
        <v>2000</v>
      </c>
      <c r="E3489" s="8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2">
        <f t="shared" si="326"/>
        <v>42149.732083333329</v>
      </c>
      <c r="L3489" s="12">
        <f t="shared" si="327"/>
        <v>42179.732083333329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324"/>
        <v>1.2775000000000001</v>
      </c>
      <c r="R3489" s="8">
        <f t="shared" si="325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8">
        <v>3000</v>
      </c>
      <c r="E3490" s="8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2">
        <f t="shared" si="326"/>
        <v>42087.55972222222</v>
      </c>
      <c r="L3490" s="12">
        <f t="shared" si="327"/>
        <v>42111.458333333336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324"/>
        <v>1.212</v>
      </c>
      <c r="R3490" s="8">
        <f t="shared" si="325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8">
        <v>5000</v>
      </c>
      <c r="E3491" s="8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2">
        <f t="shared" si="326"/>
        <v>41753.427442129629</v>
      </c>
      <c r="L3491" s="12">
        <f t="shared" si="327"/>
        <v>41783.666666666664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324"/>
        <v>1.127</v>
      </c>
      <c r="R3491" s="8">
        <f t="shared" si="325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8">
        <v>1000</v>
      </c>
      <c r="E3492" s="8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2">
        <f t="shared" si="326"/>
        <v>42443.594027777777</v>
      </c>
      <c r="L3492" s="12">
        <f t="shared" si="327"/>
        <v>42473.594027777777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324"/>
        <v>1.2749999999999999</v>
      </c>
      <c r="R3492" s="8">
        <f t="shared" si="325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8">
        <v>500</v>
      </c>
      <c r="E3493" s="8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2">
        <f t="shared" si="326"/>
        <v>42121.041481481479</v>
      </c>
      <c r="L3493" s="12">
        <f t="shared" si="327"/>
        <v>42142.041481481479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324"/>
        <v>1.5820000000000001</v>
      </c>
      <c r="R3493" s="8">
        <f t="shared" si="325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8">
        <v>3800</v>
      </c>
      <c r="E3494" s="8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2">
        <f t="shared" si="326"/>
        <v>42267.800891203697</v>
      </c>
      <c r="L3494" s="12">
        <f t="shared" si="327"/>
        <v>42302.800891203697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324"/>
        <v>1.0526894736842105</v>
      </c>
      <c r="R3494" s="8">
        <f t="shared" si="325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8">
        <v>1500</v>
      </c>
      <c r="E3495" s="8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2">
        <f t="shared" si="326"/>
        <v>41848.657824074071</v>
      </c>
      <c r="L3495" s="12">
        <f t="shared" si="327"/>
        <v>41868.007638888885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324"/>
        <v>1</v>
      </c>
      <c r="R3495" s="8">
        <f t="shared" si="325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8">
        <v>400</v>
      </c>
      <c r="E3496" s="8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2">
        <f t="shared" si="326"/>
        <v>42689.006655092591</v>
      </c>
      <c r="L3496" s="12">
        <f t="shared" si="327"/>
        <v>42700.041666666664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324"/>
        <v>1</v>
      </c>
      <c r="R3496" s="8">
        <f t="shared" si="325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8">
        <v>5000</v>
      </c>
      <c r="E3497" s="8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2">
        <f t="shared" si="326"/>
        <v>41915.554502314808</v>
      </c>
      <c r="L3497" s="12">
        <f t="shared" si="327"/>
        <v>41944.512499999997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324"/>
        <v>1.0686</v>
      </c>
      <c r="R3497" s="8">
        <f t="shared" si="325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8">
        <v>3000</v>
      </c>
      <c r="E3498" s="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2">
        <f t="shared" si="326"/>
        <v>42584.638495370367</v>
      </c>
      <c r="L3498" s="12">
        <f t="shared" si="327"/>
        <v>42624.638495370367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324"/>
        <v>1.244</v>
      </c>
      <c r="R3498" s="8">
        <f t="shared" si="325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8">
        <v>1551</v>
      </c>
      <c r="E3499" s="8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2">
        <f t="shared" si="326"/>
        <v>42511.53361111111</v>
      </c>
      <c r="L3499" s="12">
        <f t="shared" si="327"/>
        <v>42523.708333333336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324"/>
        <v>1.0870406189555126</v>
      </c>
      <c r="R3499" s="8">
        <f t="shared" si="325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8">
        <v>1650</v>
      </c>
      <c r="E3500" s="8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2">
        <f t="shared" si="326"/>
        <v>42458.950277777774</v>
      </c>
      <c r="L3500" s="12">
        <f t="shared" si="327"/>
        <v>42518.697222222218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324"/>
        <v>1.0242424242424242</v>
      </c>
      <c r="R3500" s="8">
        <f t="shared" si="325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8">
        <v>2000</v>
      </c>
      <c r="E3501" s="8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2">
        <f t="shared" si="326"/>
        <v>42131.827835648146</v>
      </c>
      <c r="L3501" s="12">
        <f t="shared" si="327"/>
        <v>42186.082638888889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324"/>
        <v>1.0549999999999999</v>
      </c>
      <c r="R3501" s="8">
        <f t="shared" si="325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8">
        <v>1000</v>
      </c>
      <c r="E3502" s="8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2">
        <f t="shared" si="326"/>
        <v>42419.711087962962</v>
      </c>
      <c r="L3502" s="12">
        <f t="shared" si="327"/>
        <v>42435.999305555553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324"/>
        <v>1.0629999999999999</v>
      </c>
      <c r="R3502" s="8">
        <f t="shared" si="325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8">
        <v>1500</v>
      </c>
      <c r="E3503" s="8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2">
        <f t="shared" si="326"/>
        <v>42233.555497685178</v>
      </c>
      <c r="L3503" s="12">
        <f t="shared" si="327"/>
        <v>42258.555497685178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324"/>
        <v>1.0066666666666666</v>
      </c>
      <c r="R3503" s="8">
        <f t="shared" si="325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8">
        <v>4000</v>
      </c>
      <c r="E3504" s="8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2">
        <f t="shared" si="326"/>
        <v>42430.631064814814</v>
      </c>
      <c r="L3504" s="12">
        <f t="shared" si="327"/>
        <v>42444.957638888889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324"/>
        <v>1.054</v>
      </c>
      <c r="R3504" s="8">
        <f t="shared" si="325"/>
        <v>136</v>
      </c>
      <c r="S3504" t="str">
        <f t="shared" si="328"/>
        <v>theater</v>
      </c>
      <c r="T3504" t="str">
        <f t="shared" si="329"/>
        <v>plays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8">
        <v>2500</v>
      </c>
      <c r="E3505" s="8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2">
        <f t="shared" si="326"/>
        <v>42545.27</v>
      </c>
      <c r="L3505" s="12">
        <f t="shared" si="327"/>
        <v>42575.27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324"/>
        <v>1.0755999999999999</v>
      </c>
      <c r="R3505" s="8">
        <f t="shared" si="325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58" hidden="1" x14ac:dyDescent="0.35">
      <c r="A3506">
        <v>3504</v>
      </c>
      <c r="B3506" s="3" t="s">
        <v>3503</v>
      </c>
      <c r="C3506" s="3" t="s">
        <v>7614</v>
      </c>
      <c r="D3506" s="8">
        <v>1000</v>
      </c>
      <c r="E3506" s="8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2">
        <f t="shared" si="326"/>
        <v>42297.540405092594</v>
      </c>
      <c r="L3506" s="12">
        <f t="shared" si="327"/>
        <v>42327.582071759258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324"/>
        <v>1</v>
      </c>
      <c r="R3506" s="8">
        <f t="shared" si="325"/>
        <v>125</v>
      </c>
      <c r="S3506" t="str">
        <f t="shared" si="328"/>
        <v>theater</v>
      </c>
      <c r="T3506" t="str">
        <f t="shared" si="329"/>
        <v>plays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8">
        <v>2500</v>
      </c>
      <c r="E3507" s="8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2">
        <f t="shared" si="326"/>
        <v>41760.727372685185</v>
      </c>
      <c r="L3507" s="12">
        <f t="shared" si="327"/>
        <v>41771.958333333328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324"/>
        <v>1.0376000000000001</v>
      </c>
      <c r="R3507" s="8">
        <f t="shared" si="325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8">
        <v>3000</v>
      </c>
      <c r="E3508" s="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2">
        <f t="shared" si="326"/>
        <v>41829.525925925926</v>
      </c>
      <c r="L3508" s="12">
        <f t="shared" si="327"/>
        <v>41874.525925925926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324"/>
        <v>1.0149999999999999</v>
      </c>
      <c r="R3508" s="8">
        <f t="shared" si="325"/>
        <v>105</v>
      </c>
      <c r="S3508" t="str">
        <f t="shared" si="328"/>
        <v>theater</v>
      </c>
      <c r="T3508" t="str">
        <f t="shared" si="329"/>
        <v>plays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8">
        <v>10000</v>
      </c>
      <c r="E3509" s="8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2">
        <f t="shared" si="326"/>
        <v>42491.714548611104</v>
      </c>
      <c r="L3509" s="12">
        <f t="shared" si="327"/>
        <v>42521.714548611104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324"/>
        <v>1.044</v>
      </c>
      <c r="R3509" s="8">
        <f t="shared" si="325"/>
        <v>145</v>
      </c>
      <c r="S3509" t="str">
        <f t="shared" si="328"/>
        <v>theater</v>
      </c>
      <c r="T3509" t="str">
        <f t="shared" si="329"/>
        <v>plays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8">
        <v>100</v>
      </c>
      <c r="E3510" s="8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2">
        <f t="shared" si="326"/>
        <v>42477.521446759252</v>
      </c>
      <c r="L3510" s="12">
        <f t="shared" si="327"/>
        <v>42500.666666666664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324"/>
        <v>1.8</v>
      </c>
      <c r="R3510" s="8">
        <f t="shared" si="325"/>
        <v>12</v>
      </c>
      <c r="S3510" t="str">
        <f t="shared" si="328"/>
        <v>theater</v>
      </c>
      <c r="T3510" t="str">
        <f t="shared" si="329"/>
        <v>plays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8">
        <v>3000</v>
      </c>
      <c r="E3511" s="8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2">
        <f t="shared" si="326"/>
        <v>41950.651226851849</v>
      </c>
      <c r="L3511" s="12">
        <f t="shared" si="327"/>
        <v>41963.996527777774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324"/>
        <v>1.0633333333333332</v>
      </c>
      <c r="R3511" s="8">
        <f t="shared" si="325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8">
        <v>900</v>
      </c>
      <c r="E3512" s="8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2">
        <f t="shared" si="326"/>
        <v>41802.412569444445</v>
      </c>
      <c r="L3512" s="12">
        <f t="shared" si="327"/>
        <v>41822.412569444445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324"/>
        <v>1.0055555555555555</v>
      </c>
      <c r="R3512" s="8">
        <f t="shared" si="325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8">
        <v>1500</v>
      </c>
      <c r="E3513" s="8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2">
        <f t="shared" si="326"/>
        <v>41927.665451388886</v>
      </c>
      <c r="L3513" s="12">
        <f t="shared" si="327"/>
        <v>41950.5625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324"/>
        <v>1.012</v>
      </c>
      <c r="R3513" s="8">
        <f t="shared" si="325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8">
        <v>1000</v>
      </c>
      <c r="E3514" s="8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2">
        <f t="shared" si="326"/>
        <v>42057.328611111108</v>
      </c>
      <c r="L3514" s="12">
        <f t="shared" si="327"/>
        <v>42117.286944444444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324"/>
        <v>1</v>
      </c>
      <c r="R3514" s="8">
        <f t="shared" si="325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8">
        <v>2800</v>
      </c>
      <c r="E3515" s="8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2">
        <f t="shared" si="326"/>
        <v>41780.887870370367</v>
      </c>
      <c r="L3515" s="12">
        <f t="shared" si="327"/>
        <v>41793.999305555553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324"/>
        <v>1.1839285714285714</v>
      </c>
      <c r="R3515" s="8">
        <f t="shared" si="325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8">
        <v>500</v>
      </c>
      <c r="E3516" s="8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2">
        <f t="shared" si="326"/>
        <v>42020.638333333329</v>
      </c>
      <c r="L3516" s="12">
        <f t="shared" si="327"/>
        <v>42036.999305555553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324"/>
        <v>1.1000000000000001</v>
      </c>
      <c r="R3516" s="8">
        <f t="shared" si="325"/>
        <v>55</v>
      </c>
      <c r="S3516" t="str">
        <f t="shared" si="328"/>
        <v>theater</v>
      </c>
      <c r="T3516" t="str">
        <f t="shared" si="329"/>
        <v>plays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8">
        <v>3000</v>
      </c>
      <c r="E3517" s="8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2">
        <f t="shared" si="326"/>
        <v>42125.564479166664</v>
      </c>
      <c r="L3517" s="12">
        <f t="shared" si="327"/>
        <v>42155.564479166664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324"/>
        <v>1.0266666666666666</v>
      </c>
      <c r="R3517" s="8">
        <f t="shared" si="325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8">
        <v>2500</v>
      </c>
      <c r="E3518" s="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2">
        <f t="shared" si="326"/>
        <v>41855.801736111105</v>
      </c>
      <c r="L3518" s="12">
        <f t="shared" si="327"/>
        <v>41889.916666666664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324"/>
        <v>1</v>
      </c>
      <c r="R3518" s="8">
        <f t="shared" si="325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8">
        <v>4000</v>
      </c>
      <c r="E3519" s="8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2">
        <f t="shared" si="326"/>
        <v>41794.609189814808</v>
      </c>
      <c r="L3519" s="12">
        <f t="shared" si="327"/>
        <v>41824.25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324"/>
        <v>1</v>
      </c>
      <c r="R3519" s="8">
        <f t="shared" si="325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8">
        <v>1500</v>
      </c>
      <c r="E3520" s="8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2">
        <f t="shared" si="326"/>
        <v>41893.575219907405</v>
      </c>
      <c r="L3520" s="12">
        <f t="shared" si="327"/>
        <v>41914.38958333333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324"/>
        <v>1.10046</v>
      </c>
      <c r="R3520" s="8">
        <f t="shared" si="325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8">
        <v>2000</v>
      </c>
      <c r="E3521" s="8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2">
        <f t="shared" si="326"/>
        <v>42037.390624999993</v>
      </c>
      <c r="L3521" s="12">
        <f t="shared" si="327"/>
        <v>42067.390624999993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324"/>
        <v>1.0135000000000001</v>
      </c>
      <c r="R3521" s="8">
        <f t="shared" si="325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8">
        <v>2000</v>
      </c>
      <c r="E3522" s="8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2">
        <f t="shared" si="326"/>
        <v>42227.615879629629</v>
      </c>
      <c r="L3522" s="12">
        <f t="shared" si="327"/>
        <v>42253.365972222215</v>
      </c>
      <c r="M3522" t="b">
        <v>0</v>
      </c>
      <c r="N3522">
        <v>21</v>
      </c>
      <c r="O3522" t="b">
        <v>1</v>
      </c>
      <c r="P3522" t="s">
        <v>8271</v>
      </c>
      <c r="Q3522" s="6">
        <f t="shared" ref="Q3522:Q3585" si="330">E3522/D3522</f>
        <v>1.0075000000000001</v>
      </c>
      <c r="R3522" s="8">
        <f t="shared" ref="R3522:R3585" si="331">IF(E3522=0,"-",E3522/N3522)</f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8">
        <v>350</v>
      </c>
      <c r="E3523" s="8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2">
        <f t="shared" ref="K3523:K3586" si="332">(J3523/86400)+25569+(-5/24)</f>
        <v>41881.153009259258</v>
      </c>
      <c r="L3523" s="12">
        <f t="shared" ref="L3523:L3586" si="333">(I3523/86400)+25569+(-5/24)</f>
        <v>41911.153009259258</v>
      </c>
      <c r="M3523" t="b">
        <v>0</v>
      </c>
      <c r="N3523">
        <v>13</v>
      </c>
      <c r="O3523" t="b">
        <v>1</v>
      </c>
      <c r="P3523" t="s">
        <v>8271</v>
      </c>
      <c r="Q3523" s="6">
        <f t="shared" si="330"/>
        <v>1.6942857142857144</v>
      </c>
      <c r="R3523" s="8">
        <f t="shared" si="331"/>
        <v>45.615384615384613</v>
      </c>
      <c r="S3523" t="str">
        <f t="shared" ref="S3523:S3586" si="334">LEFT($P3523, SEARCH("/",$P3523,1)-1)</f>
        <v>theater</v>
      </c>
      <c r="T3523" t="str">
        <f t="shared" ref="T3523:T3586" si="335">RIGHT($P3523,LEN($P3523) - SEARCH("/", $P3523, 1))</f>
        <v>plays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8">
        <v>1395</v>
      </c>
      <c r="E3524" s="8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2">
        <f t="shared" si="332"/>
        <v>42234.581550925919</v>
      </c>
      <c r="L3524" s="12">
        <f t="shared" si="333"/>
        <v>42262.212500000001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330"/>
        <v>1</v>
      </c>
      <c r="R3524" s="8">
        <f t="shared" si="331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8">
        <v>4000</v>
      </c>
      <c r="E3525" s="8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2">
        <f t="shared" si="332"/>
        <v>42581.189212962963</v>
      </c>
      <c r="L3525" s="12">
        <f t="shared" si="333"/>
        <v>42638.749999999993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330"/>
        <v>1.1365000000000001</v>
      </c>
      <c r="R3525" s="8">
        <f t="shared" si="331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8">
        <v>10000</v>
      </c>
      <c r="E3526" s="8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2">
        <f t="shared" si="332"/>
        <v>41880.555243055554</v>
      </c>
      <c r="L3526" s="12">
        <f t="shared" si="333"/>
        <v>41894.958333333328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330"/>
        <v>1.0156000000000001</v>
      </c>
      <c r="R3526" s="8">
        <f t="shared" si="331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8">
        <v>500</v>
      </c>
      <c r="E3527" s="8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2">
        <f t="shared" si="332"/>
        <v>42214.487337962964</v>
      </c>
      <c r="L3527" s="12">
        <f t="shared" si="333"/>
        <v>42225.458333333336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330"/>
        <v>1.06</v>
      </c>
      <c r="R3527" s="8">
        <f t="shared" si="331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8">
        <v>3300</v>
      </c>
      <c r="E3528" s="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2">
        <f t="shared" si="332"/>
        <v>42460.126979166664</v>
      </c>
      <c r="L3528" s="12">
        <f t="shared" si="333"/>
        <v>42488.040972222218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330"/>
        <v>1.02</v>
      </c>
      <c r="R3528" s="8">
        <f t="shared" si="331"/>
        <v>99</v>
      </c>
      <c r="S3528" t="str">
        <f t="shared" si="334"/>
        <v>theater</v>
      </c>
      <c r="T3528" t="str">
        <f t="shared" si="335"/>
        <v>plays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8">
        <v>6000</v>
      </c>
      <c r="E3529" s="8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2">
        <f t="shared" si="332"/>
        <v>42166.814872685187</v>
      </c>
      <c r="L3529" s="12">
        <f t="shared" si="333"/>
        <v>42195.957638888889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330"/>
        <v>1.1691666666666667</v>
      </c>
      <c r="R3529" s="8">
        <f t="shared" si="331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8">
        <v>1650</v>
      </c>
      <c r="E3530" s="8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2">
        <f t="shared" si="332"/>
        <v>42733.293032407404</v>
      </c>
      <c r="L3530" s="12">
        <f t="shared" si="333"/>
        <v>42753.293032407404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330"/>
        <v>1.0115151515151515</v>
      </c>
      <c r="R3530" s="8">
        <f t="shared" si="331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8">
        <v>500</v>
      </c>
      <c r="E3531" s="8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2">
        <f t="shared" si="332"/>
        <v>42177.553449074076</v>
      </c>
      <c r="L3531" s="12">
        <f t="shared" si="333"/>
        <v>42197.833333333336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330"/>
        <v>1.32</v>
      </c>
      <c r="R3531" s="8">
        <f t="shared" si="331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8">
        <v>2750</v>
      </c>
      <c r="E3532" s="8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2">
        <f t="shared" si="332"/>
        <v>42442.41501157407</v>
      </c>
      <c r="L3532" s="12">
        <f t="shared" si="333"/>
        <v>42470.624999999993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330"/>
        <v>1</v>
      </c>
      <c r="R3532" s="8">
        <f t="shared" si="331"/>
        <v>125</v>
      </c>
      <c r="S3532" t="str">
        <f t="shared" si="334"/>
        <v>theater</v>
      </c>
      <c r="T3532" t="str">
        <f t="shared" si="335"/>
        <v>plays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8">
        <v>1000</v>
      </c>
      <c r="E3533" s="8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2">
        <f t="shared" si="332"/>
        <v>42521.44599537037</v>
      </c>
      <c r="L3533" s="12">
        <f t="shared" si="333"/>
        <v>42551.44599537037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330"/>
        <v>1.28</v>
      </c>
      <c r="R3533" s="8">
        <f t="shared" si="331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8">
        <v>960</v>
      </c>
      <c r="E3534" s="8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2">
        <f t="shared" si="332"/>
        <v>41884.391516203701</v>
      </c>
      <c r="L3534" s="12">
        <f t="shared" si="333"/>
        <v>41899.957638888889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330"/>
        <v>1.1895833333333334</v>
      </c>
      <c r="R3534" s="8">
        <f t="shared" si="331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8">
        <v>500</v>
      </c>
      <c r="E3535" s="8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2">
        <f t="shared" si="332"/>
        <v>42289.552858796298</v>
      </c>
      <c r="L3535" s="12">
        <f t="shared" si="333"/>
        <v>42319.594525462962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330"/>
        <v>1.262</v>
      </c>
      <c r="R3535" s="8">
        <f t="shared" si="331"/>
        <v>78.875</v>
      </c>
      <c r="S3535" t="str">
        <f t="shared" si="334"/>
        <v>theater</v>
      </c>
      <c r="T3535" t="str">
        <f t="shared" si="335"/>
        <v>plays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8">
        <v>5000</v>
      </c>
      <c r="E3536" s="8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2">
        <f t="shared" si="332"/>
        <v>42243.416932870365</v>
      </c>
      <c r="L3536" s="12">
        <f t="shared" si="333"/>
        <v>42278.416932870365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330"/>
        <v>1.5620000000000001</v>
      </c>
      <c r="R3536" s="8">
        <f t="shared" si="331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8">
        <v>2000</v>
      </c>
      <c r="E3537" s="8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2">
        <f t="shared" si="332"/>
        <v>42248.431828703702</v>
      </c>
      <c r="L3537" s="12">
        <f t="shared" si="333"/>
        <v>42279.541666666664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330"/>
        <v>1.0315000000000001</v>
      </c>
      <c r="R3537" s="8">
        <f t="shared" si="331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8">
        <v>150</v>
      </c>
      <c r="E3538" s="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2">
        <f t="shared" si="332"/>
        <v>42328.518807870372</v>
      </c>
      <c r="L3538" s="12">
        <f t="shared" si="333"/>
        <v>42358.290972222218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330"/>
        <v>1.5333333333333334</v>
      </c>
      <c r="R3538" s="8">
        <f t="shared" si="331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8">
        <v>675</v>
      </c>
      <c r="E3539" s="8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2">
        <f t="shared" si="332"/>
        <v>41923.146018518521</v>
      </c>
      <c r="L3539" s="12">
        <f t="shared" si="333"/>
        <v>41960.124305555553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330"/>
        <v>1.8044444444444445</v>
      </c>
      <c r="R3539" s="8">
        <f t="shared" si="331"/>
        <v>43.5</v>
      </c>
      <c r="S3539" t="str">
        <f t="shared" si="334"/>
        <v>theater</v>
      </c>
      <c r="T3539" t="str">
        <f t="shared" si="335"/>
        <v>plays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8">
        <v>2000</v>
      </c>
      <c r="E3540" s="8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2">
        <f t="shared" si="332"/>
        <v>42571.212268518517</v>
      </c>
      <c r="L3540" s="12">
        <f t="shared" si="333"/>
        <v>42599.212268518517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330"/>
        <v>1.2845</v>
      </c>
      <c r="R3540" s="8">
        <f t="shared" si="331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8">
        <v>600</v>
      </c>
      <c r="E3541" s="8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2">
        <f t="shared" si="332"/>
        <v>42600.547708333332</v>
      </c>
      <c r="L3541" s="12">
        <f t="shared" si="333"/>
        <v>42621.547708333332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330"/>
        <v>1.1966666666666668</v>
      </c>
      <c r="R3541" s="8">
        <f t="shared" si="331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8">
        <v>300</v>
      </c>
      <c r="E3542" s="8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2">
        <f t="shared" si="332"/>
        <v>42516.795034722221</v>
      </c>
      <c r="L3542" s="12">
        <f t="shared" si="333"/>
        <v>42546.795034722221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330"/>
        <v>1.23</v>
      </c>
      <c r="R3542" s="8">
        <f t="shared" si="331"/>
        <v>46.125</v>
      </c>
      <c r="S3542" t="str">
        <f t="shared" si="334"/>
        <v>theater</v>
      </c>
      <c r="T3542" t="str">
        <f t="shared" si="335"/>
        <v>plays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8">
        <v>1200</v>
      </c>
      <c r="E3543" s="8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2">
        <f t="shared" si="332"/>
        <v>42222.521701388883</v>
      </c>
      <c r="L3543" s="12">
        <f t="shared" si="333"/>
        <v>42247.521701388883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330"/>
        <v>1.05</v>
      </c>
      <c r="R3543" s="8">
        <f t="shared" si="331"/>
        <v>39.375</v>
      </c>
      <c r="S3543" t="str">
        <f t="shared" si="334"/>
        <v>theater</v>
      </c>
      <c r="T3543" t="str">
        <f t="shared" si="335"/>
        <v>plays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8">
        <v>5500</v>
      </c>
      <c r="E3544" s="8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2">
        <f t="shared" si="332"/>
        <v>41829.391458333332</v>
      </c>
      <c r="L3544" s="12">
        <f t="shared" si="333"/>
        <v>41889.391458333332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330"/>
        <v>1.0223636363636364</v>
      </c>
      <c r="R3544" s="8">
        <f t="shared" si="331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8">
        <v>1500</v>
      </c>
      <c r="E3545" s="8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2">
        <f t="shared" si="332"/>
        <v>42150.546979166662</v>
      </c>
      <c r="L3545" s="12">
        <f t="shared" si="333"/>
        <v>42180.546979166662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330"/>
        <v>1.0466666666666666</v>
      </c>
      <c r="R3545" s="8">
        <f t="shared" si="331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8">
        <v>2500</v>
      </c>
      <c r="E3546" s="8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2">
        <f t="shared" si="332"/>
        <v>42040.623344907406</v>
      </c>
      <c r="L3546" s="12">
        <f t="shared" si="333"/>
        <v>42070.623344907406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330"/>
        <v>1</v>
      </c>
      <c r="R3546" s="8">
        <f t="shared" si="331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8">
        <v>250</v>
      </c>
      <c r="E3547" s="8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2">
        <f t="shared" si="332"/>
        <v>42075.599062499998</v>
      </c>
      <c r="L3547" s="12">
        <f t="shared" si="333"/>
        <v>42105.599062499998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330"/>
        <v>1.004</v>
      </c>
      <c r="R3547" s="8">
        <f t="shared" si="331"/>
        <v>31.375</v>
      </c>
      <c r="S3547" t="str">
        <f t="shared" si="334"/>
        <v>theater</v>
      </c>
      <c r="T3547" t="str">
        <f t="shared" si="335"/>
        <v>plays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8">
        <v>1100</v>
      </c>
      <c r="E3548" s="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2">
        <f t="shared" si="332"/>
        <v>42073.452361111107</v>
      </c>
      <c r="L3548" s="12">
        <f t="shared" si="333"/>
        <v>42094.957638888889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330"/>
        <v>1.0227272727272727</v>
      </c>
      <c r="R3548" s="8">
        <f t="shared" si="331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8">
        <v>35000</v>
      </c>
      <c r="E3549" s="8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2">
        <f t="shared" si="332"/>
        <v>42479.870381944442</v>
      </c>
      <c r="L3549" s="12">
        <f t="shared" si="333"/>
        <v>42503.957638888889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330"/>
        <v>1.1440928571428572</v>
      </c>
      <c r="R3549" s="8">
        <f t="shared" si="331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8">
        <v>2100</v>
      </c>
      <c r="E3550" s="8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2">
        <f t="shared" si="332"/>
        <v>42411.733958333331</v>
      </c>
      <c r="L3550" s="12">
        <f t="shared" si="333"/>
        <v>42433.833333333336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330"/>
        <v>1.019047619047619</v>
      </c>
      <c r="R3550" s="8">
        <f t="shared" si="331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8">
        <v>1000</v>
      </c>
      <c r="E3551" s="8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2">
        <f t="shared" si="332"/>
        <v>42223.186030092591</v>
      </c>
      <c r="L3551" s="12">
        <f t="shared" si="333"/>
        <v>42251.186030092591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330"/>
        <v>1.02</v>
      </c>
      <c r="R3551" s="8">
        <f t="shared" si="331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8">
        <v>2500</v>
      </c>
      <c r="E3552" s="8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2">
        <f t="shared" si="332"/>
        <v>42462.685162037036</v>
      </c>
      <c r="L3552" s="12">
        <f t="shared" si="333"/>
        <v>42492.685162037036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330"/>
        <v>1.048</v>
      </c>
      <c r="R3552" s="8">
        <f t="shared" si="331"/>
        <v>40.9375</v>
      </c>
      <c r="S3552" t="str">
        <f t="shared" si="334"/>
        <v>theater</v>
      </c>
      <c r="T3552" t="str">
        <f t="shared" si="335"/>
        <v>plays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8">
        <v>1500</v>
      </c>
      <c r="E3553" s="8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2">
        <f t="shared" si="332"/>
        <v>41753.307523148142</v>
      </c>
      <c r="L3553" s="12">
        <f t="shared" si="333"/>
        <v>41781.713194444441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330"/>
        <v>1.0183333333333333</v>
      </c>
      <c r="R3553" s="8">
        <f t="shared" si="331"/>
        <v>61.1</v>
      </c>
      <c r="S3553" t="str">
        <f t="shared" si="334"/>
        <v>theater</v>
      </c>
      <c r="T3553" t="str">
        <f t="shared" si="335"/>
        <v>plays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8">
        <v>773</v>
      </c>
      <c r="E3554" s="8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2">
        <f t="shared" si="332"/>
        <v>41788.378749999996</v>
      </c>
      <c r="L3554" s="12">
        <f t="shared" si="333"/>
        <v>41818.378749999996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330"/>
        <v>1</v>
      </c>
      <c r="R3554" s="8">
        <f t="shared" si="331"/>
        <v>38.65</v>
      </c>
      <c r="S3554" t="str">
        <f t="shared" si="334"/>
        <v>theater</v>
      </c>
      <c r="T3554" t="str">
        <f t="shared" si="335"/>
        <v>plays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8">
        <v>5500</v>
      </c>
      <c r="E3555" s="8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2">
        <f t="shared" si="332"/>
        <v>42195.820370370369</v>
      </c>
      <c r="L3555" s="12">
        <f t="shared" si="333"/>
        <v>42227.791666666664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330"/>
        <v>1.0627272727272727</v>
      </c>
      <c r="R3555" s="8">
        <f t="shared" si="331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8">
        <v>5000</v>
      </c>
      <c r="E3556" s="8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2">
        <f t="shared" si="332"/>
        <v>42015.842118055552</v>
      </c>
      <c r="L3556" s="12">
        <f t="shared" si="333"/>
        <v>42046.499999999993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330"/>
        <v>1.1342219999999998</v>
      </c>
      <c r="R3556" s="8">
        <f t="shared" si="331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8">
        <v>2400</v>
      </c>
      <c r="E3557" s="8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2">
        <f t="shared" si="332"/>
        <v>42661.233726851853</v>
      </c>
      <c r="L3557" s="12">
        <f t="shared" si="333"/>
        <v>42691.275393518517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330"/>
        <v>1</v>
      </c>
      <c r="R3557" s="8">
        <f t="shared" si="331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8">
        <v>2200</v>
      </c>
      <c r="E3558" s="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2">
        <f t="shared" si="332"/>
        <v>41808.441249999996</v>
      </c>
      <c r="L3558" s="12">
        <f t="shared" si="333"/>
        <v>41868.441249999996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330"/>
        <v>1.0045454545454546</v>
      </c>
      <c r="R3558" s="8">
        <f t="shared" si="331"/>
        <v>110.5</v>
      </c>
      <c r="S3558" t="str">
        <f t="shared" si="334"/>
        <v>theater</v>
      </c>
      <c r="T3558" t="str">
        <f t="shared" si="335"/>
        <v>plays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8">
        <v>100000</v>
      </c>
      <c r="E3559" s="8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2">
        <f t="shared" si="332"/>
        <v>41730.068414351852</v>
      </c>
      <c r="L3559" s="12">
        <f t="shared" si="333"/>
        <v>41764.068414351852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330"/>
        <v>1.0003599999999999</v>
      </c>
      <c r="R3559" s="8">
        <f t="shared" si="331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8">
        <v>350</v>
      </c>
      <c r="E3560" s="8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2">
        <f t="shared" si="332"/>
        <v>42139.608506944445</v>
      </c>
      <c r="L3560" s="12">
        <f t="shared" si="333"/>
        <v>42181.666666666664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330"/>
        <v>1.44</v>
      </c>
      <c r="R3560" s="8">
        <f t="shared" si="331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8">
        <v>1000</v>
      </c>
      <c r="E3561" s="8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2">
        <f t="shared" si="332"/>
        <v>42193.887824074067</v>
      </c>
      <c r="L3561" s="12">
        <f t="shared" si="333"/>
        <v>42216.165277777771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330"/>
        <v>1.0349999999999999</v>
      </c>
      <c r="R3561" s="8">
        <f t="shared" si="331"/>
        <v>43.125</v>
      </c>
      <c r="S3561" t="str">
        <f t="shared" si="334"/>
        <v>theater</v>
      </c>
      <c r="T3561" t="str">
        <f t="shared" si="335"/>
        <v>plays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8">
        <v>3200</v>
      </c>
      <c r="E3562" s="8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2">
        <f t="shared" si="332"/>
        <v>42115.68131944444</v>
      </c>
      <c r="L3562" s="12">
        <f t="shared" si="333"/>
        <v>42150.906249999993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330"/>
        <v>1.0843750000000001</v>
      </c>
      <c r="R3562" s="8">
        <f t="shared" si="331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8">
        <v>2500</v>
      </c>
      <c r="E3563" s="8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2">
        <f t="shared" si="332"/>
        <v>42203.471967592595</v>
      </c>
      <c r="L3563" s="12">
        <f t="shared" si="333"/>
        <v>42221.566666666666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330"/>
        <v>1.024</v>
      </c>
      <c r="R3563" s="8">
        <f t="shared" si="331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8">
        <v>315</v>
      </c>
      <c r="E3564" s="8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2">
        <f t="shared" si="332"/>
        <v>42433.553553240738</v>
      </c>
      <c r="L3564" s="12">
        <f t="shared" si="333"/>
        <v>42442.708333333336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330"/>
        <v>1.4888888888888889</v>
      </c>
      <c r="R3564" s="8">
        <f t="shared" si="331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8">
        <v>500</v>
      </c>
      <c r="E3565" s="8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2">
        <f t="shared" si="332"/>
        <v>42555.46361111111</v>
      </c>
      <c r="L3565" s="12">
        <f t="shared" si="333"/>
        <v>42583.583333333336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330"/>
        <v>1.0549000000000002</v>
      </c>
      <c r="R3565" s="8">
        <f t="shared" si="331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8">
        <v>1000</v>
      </c>
      <c r="E3566" s="8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2">
        <f t="shared" si="332"/>
        <v>42236.414918981478</v>
      </c>
      <c r="L3566" s="12">
        <f t="shared" si="333"/>
        <v>42282.458333333336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330"/>
        <v>1.0049999999999999</v>
      </c>
      <c r="R3566" s="8">
        <f t="shared" si="331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8">
        <v>900</v>
      </c>
      <c r="E3567" s="8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2">
        <f t="shared" si="332"/>
        <v>41974.534814814811</v>
      </c>
      <c r="L3567" s="12">
        <f t="shared" si="333"/>
        <v>42004.534814814811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330"/>
        <v>1.3055555555555556</v>
      </c>
      <c r="R3567" s="8">
        <f t="shared" si="331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8">
        <v>2000</v>
      </c>
      <c r="E3568" s="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2">
        <f t="shared" si="332"/>
        <v>41997.299571759257</v>
      </c>
      <c r="L3568" s="12">
        <f t="shared" si="333"/>
        <v>42027.299571759257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330"/>
        <v>1.0475000000000001</v>
      </c>
      <c r="R3568" s="8">
        <f t="shared" si="331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8">
        <v>1000</v>
      </c>
      <c r="E3569" s="8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2">
        <f t="shared" si="332"/>
        <v>42135.602361111109</v>
      </c>
      <c r="L3569" s="12">
        <f t="shared" si="333"/>
        <v>42165.602361111109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330"/>
        <v>1.0880000000000001</v>
      </c>
      <c r="R3569" s="8">
        <f t="shared" si="331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8">
        <v>1000</v>
      </c>
      <c r="E3570" s="8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2">
        <f t="shared" si="332"/>
        <v>41869.532337962963</v>
      </c>
      <c r="L3570" s="12">
        <f t="shared" si="333"/>
        <v>41899.532337962963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330"/>
        <v>1.1100000000000001</v>
      </c>
      <c r="R3570" s="8">
        <f t="shared" si="331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8">
        <v>5000</v>
      </c>
      <c r="E3571" s="8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2">
        <f t="shared" si="332"/>
        <v>41982.480277777773</v>
      </c>
      <c r="L3571" s="12">
        <f t="shared" si="333"/>
        <v>42012.480277777773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330"/>
        <v>1.0047999999999999</v>
      </c>
      <c r="R3571" s="8">
        <f t="shared" si="331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8">
        <v>2000</v>
      </c>
      <c r="E3572" s="8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2">
        <f t="shared" si="332"/>
        <v>41976.12364583333</v>
      </c>
      <c r="L3572" s="12">
        <f t="shared" si="333"/>
        <v>42004.083333333336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330"/>
        <v>1.1435</v>
      </c>
      <c r="R3572" s="8">
        <f t="shared" si="331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8">
        <v>1500</v>
      </c>
      <c r="E3573" s="8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2">
        <f t="shared" si="332"/>
        <v>41912.650613425925</v>
      </c>
      <c r="L3573" s="12">
        <f t="shared" si="333"/>
        <v>41942.650613425925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330"/>
        <v>1.2206666666666666</v>
      </c>
      <c r="R3573" s="8">
        <f t="shared" si="331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8">
        <v>500</v>
      </c>
      <c r="E3574" s="8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2">
        <f t="shared" si="332"/>
        <v>42146.36206018518</v>
      </c>
      <c r="L3574" s="12">
        <f t="shared" si="333"/>
        <v>42176.36206018518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330"/>
        <v>1</v>
      </c>
      <c r="R3574" s="8">
        <f t="shared" si="331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8">
        <v>3000</v>
      </c>
      <c r="E3575" s="8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2">
        <f t="shared" si="332"/>
        <v>41921.167199074072</v>
      </c>
      <c r="L3575" s="12">
        <f t="shared" si="333"/>
        <v>41951.208865740737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330"/>
        <v>1.028</v>
      </c>
      <c r="R3575" s="8">
        <f t="shared" si="331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8">
        <v>5800</v>
      </c>
      <c r="E3576" s="8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2">
        <f t="shared" si="332"/>
        <v>41926.734351851854</v>
      </c>
      <c r="L3576" s="12">
        <f t="shared" si="333"/>
        <v>41956.776018518511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330"/>
        <v>1.0612068965517241</v>
      </c>
      <c r="R3576" s="8">
        <f t="shared" si="331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8">
        <v>10000</v>
      </c>
      <c r="E3577" s="8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2">
        <f t="shared" si="332"/>
        <v>42561.575543981475</v>
      </c>
      <c r="L3577" s="12">
        <f t="shared" si="333"/>
        <v>42592.957638888889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330"/>
        <v>1.0133000000000001</v>
      </c>
      <c r="R3577" s="8">
        <f t="shared" si="331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8">
        <v>100</v>
      </c>
      <c r="E3578" s="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2">
        <f t="shared" si="332"/>
        <v>42649.340902777774</v>
      </c>
      <c r="L3578" s="12">
        <f t="shared" si="333"/>
        <v>42709.382569444446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330"/>
        <v>1</v>
      </c>
      <c r="R3578" s="8">
        <f t="shared" si="331"/>
        <v>20</v>
      </c>
      <c r="S3578" t="str">
        <f t="shared" si="334"/>
        <v>theater</v>
      </c>
      <c r="T3578" t="str">
        <f t="shared" si="335"/>
        <v>plays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8">
        <v>600</v>
      </c>
      <c r="E3579" s="8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2">
        <f t="shared" si="332"/>
        <v>42093.578506944446</v>
      </c>
      <c r="L3579" s="12">
        <f t="shared" si="333"/>
        <v>42120.061111111114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330"/>
        <v>1.3</v>
      </c>
      <c r="R3579" s="8">
        <f t="shared" si="331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8">
        <v>1500</v>
      </c>
      <c r="E3580" s="8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2">
        <f t="shared" si="332"/>
        <v>42460.525196759256</v>
      </c>
      <c r="L3580" s="12">
        <f t="shared" si="333"/>
        <v>42490.525196759256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330"/>
        <v>1.0001333333333333</v>
      </c>
      <c r="R3580" s="8">
        <f t="shared" si="331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8">
        <v>500</v>
      </c>
      <c r="E3581" s="8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2">
        <f t="shared" si="332"/>
        <v>42430.553888888891</v>
      </c>
      <c r="L3581" s="12">
        <f t="shared" si="333"/>
        <v>42460.51222222222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330"/>
        <v>1</v>
      </c>
      <c r="R3581" s="8">
        <f t="shared" si="331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8">
        <v>900</v>
      </c>
      <c r="E3582" s="8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2">
        <f t="shared" si="332"/>
        <v>42025.967847222222</v>
      </c>
      <c r="L3582" s="12">
        <f t="shared" si="333"/>
        <v>42063.999305555553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330"/>
        <v>1.1388888888888888</v>
      </c>
      <c r="R3582" s="8">
        <f t="shared" si="331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58" hidden="1" x14ac:dyDescent="0.35">
      <c r="A3583">
        <v>3581</v>
      </c>
      <c r="B3583" s="3" t="s">
        <v>3580</v>
      </c>
      <c r="C3583" s="3" t="s">
        <v>7691</v>
      </c>
      <c r="D3583" s="8">
        <v>1500</v>
      </c>
      <c r="E3583" s="8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2">
        <f t="shared" si="332"/>
        <v>41836.26284722222</v>
      </c>
      <c r="L3583" s="12">
        <f t="shared" si="333"/>
        <v>41850.26284722222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330"/>
        <v>1</v>
      </c>
      <c r="R3583" s="8">
        <f t="shared" si="331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8">
        <v>1000</v>
      </c>
      <c r="E3584" s="8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2">
        <f t="shared" si="332"/>
        <v>42450.887523148143</v>
      </c>
      <c r="L3584" s="12">
        <f t="shared" si="333"/>
        <v>42464.887523148143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330"/>
        <v>2.87</v>
      </c>
      <c r="R3584" s="8">
        <f t="shared" si="331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8">
        <v>3000</v>
      </c>
      <c r="E3585" s="8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2">
        <f t="shared" si="332"/>
        <v>42418.217650462961</v>
      </c>
      <c r="L3585" s="12">
        <f t="shared" si="333"/>
        <v>42478.175983796296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330"/>
        <v>1.085</v>
      </c>
      <c r="R3585" s="8">
        <f t="shared" si="331"/>
        <v>135.625</v>
      </c>
      <c r="S3585" t="str">
        <f t="shared" si="334"/>
        <v>theater</v>
      </c>
      <c r="T3585" t="str">
        <f t="shared" si="335"/>
        <v>plays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8">
        <v>3000</v>
      </c>
      <c r="E3586" s="8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2">
        <f t="shared" si="332"/>
        <v>42168.108148148145</v>
      </c>
      <c r="L3586" s="12">
        <f t="shared" si="333"/>
        <v>42198.108148148145</v>
      </c>
      <c r="M3586" t="b">
        <v>0</v>
      </c>
      <c r="N3586">
        <v>112</v>
      </c>
      <c r="O3586" t="b">
        <v>1</v>
      </c>
      <c r="P3586" t="s">
        <v>8271</v>
      </c>
      <c r="Q3586" s="6">
        <f t="shared" ref="Q3586:Q3649" si="336">E3586/D3586</f>
        <v>1.155</v>
      </c>
      <c r="R3586" s="8">
        <f t="shared" ref="R3586:R3649" si="337">IF(E3586=0,"-",E3586/N3586)</f>
        <v>30.9375</v>
      </c>
      <c r="S3586" t="str">
        <f t="shared" si="334"/>
        <v>theater</v>
      </c>
      <c r="T3586" t="str">
        <f t="shared" si="335"/>
        <v>plays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8">
        <v>3400</v>
      </c>
      <c r="E3587" s="8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2">
        <f t="shared" ref="K3587:K3650" si="338">(J3587/86400)+25569+(-5/24)</f>
        <v>41964.507986111108</v>
      </c>
      <c r="L3587" s="12">
        <f t="shared" ref="L3587:L3650" si="339">(I3587/86400)+25569+(-5/24)</f>
        <v>41994.507986111108</v>
      </c>
      <c r="M3587" t="b">
        <v>0</v>
      </c>
      <c r="N3587">
        <v>23</v>
      </c>
      <c r="O3587" t="b">
        <v>1</v>
      </c>
      <c r="P3587" t="s">
        <v>8271</v>
      </c>
      <c r="Q3587" s="6">
        <f t="shared" si="336"/>
        <v>1.1911764705882353</v>
      </c>
      <c r="R3587" s="8">
        <f t="shared" si="337"/>
        <v>176.08695652173913</v>
      </c>
      <c r="S3587" t="str">
        <f t="shared" ref="S3587:S3650" si="340">LEFT($P3587, SEARCH("/",$P3587,1)-1)</f>
        <v>theater</v>
      </c>
      <c r="T3587" t="str">
        <f t="shared" ref="T3587:T3650" si="341">RIGHT($P3587,LEN($P3587) - SEARCH("/", $P3587, 1))</f>
        <v>plays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8">
        <v>7500</v>
      </c>
      <c r="E3588" s="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2">
        <f t="shared" si="338"/>
        <v>42576.489236111105</v>
      </c>
      <c r="L3588" s="12">
        <f t="shared" si="339"/>
        <v>42636.489236111105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336"/>
        <v>1.0942666666666667</v>
      </c>
      <c r="R3588" s="8">
        <f t="shared" si="337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8">
        <v>500</v>
      </c>
      <c r="E3589" s="8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2">
        <f t="shared" si="338"/>
        <v>42503.331643518519</v>
      </c>
      <c r="L3589" s="12">
        <f t="shared" si="339"/>
        <v>42548.583333333336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336"/>
        <v>1.266</v>
      </c>
      <c r="R3589" s="8">
        <f t="shared" si="337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8">
        <v>200</v>
      </c>
      <c r="E3590" s="8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2">
        <f t="shared" si="338"/>
        <v>42101.620486111111</v>
      </c>
      <c r="L3590" s="12">
        <f t="shared" si="339"/>
        <v>42123.749999999993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336"/>
        <v>1.0049999999999999</v>
      </c>
      <c r="R3590" s="8">
        <f t="shared" si="337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8">
        <v>4000</v>
      </c>
      <c r="E3591" s="8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2">
        <f t="shared" si="338"/>
        <v>42125.439201388886</v>
      </c>
      <c r="L3591" s="12">
        <f t="shared" si="339"/>
        <v>42150.439201388886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336"/>
        <v>1.2749999999999999</v>
      </c>
      <c r="R3591" s="8">
        <f t="shared" si="337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8">
        <v>5000</v>
      </c>
      <c r="E3592" s="8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2">
        <f t="shared" si="338"/>
        <v>41902.125393518516</v>
      </c>
      <c r="L3592" s="12">
        <f t="shared" si="339"/>
        <v>41932.125393518516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336"/>
        <v>1.0005999999999999</v>
      </c>
      <c r="R3592" s="8">
        <f t="shared" si="337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8">
        <v>700</v>
      </c>
      <c r="E3593" s="8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2">
        <f t="shared" si="338"/>
        <v>42003.74009259259</v>
      </c>
      <c r="L3593" s="12">
        <f t="shared" si="339"/>
        <v>42027.999305555553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336"/>
        <v>1.75</v>
      </c>
      <c r="R3593" s="8">
        <f t="shared" si="337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8">
        <v>2000</v>
      </c>
      <c r="E3594" s="8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2">
        <f t="shared" si="338"/>
        <v>41988.621608796289</v>
      </c>
      <c r="L3594" s="12">
        <f t="shared" si="339"/>
        <v>42045.999305555553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336"/>
        <v>1.2725</v>
      </c>
      <c r="R3594" s="8">
        <f t="shared" si="337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8">
        <v>3000</v>
      </c>
      <c r="E3595" s="8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2">
        <f t="shared" si="338"/>
        <v>41974.690266203703</v>
      </c>
      <c r="L3595" s="12">
        <f t="shared" si="339"/>
        <v>42009.643055555549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336"/>
        <v>1.1063333333333334</v>
      </c>
      <c r="R3595" s="8">
        <f t="shared" si="337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8">
        <v>1600</v>
      </c>
      <c r="E3596" s="8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2">
        <f t="shared" si="338"/>
        <v>42591.858587962961</v>
      </c>
      <c r="L3596" s="12">
        <f t="shared" si="339"/>
        <v>42616.858587962961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336"/>
        <v>1.2593749999999999</v>
      </c>
      <c r="R3596" s="8">
        <f t="shared" si="337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8">
        <v>2600</v>
      </c>
      <c r="E3597" s="8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2">
        <f t="shared" si="338"/>
        <v>42049.800034722219</v>
      </c>
      <c r="L3597" s="12">
        <f t="shared" si="339"/>
        <v>42076.082638888889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336"/>
        <v>1.1850000000000001</v>
      </c>
      <c r="R3597" s="8">
        <f t="shared" si="337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8">
        <v>1100</v>
      </c>
      <c r="E3598" s="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2">
        <f t="shared" si="338"/>
        <v>41856.506736111107</v>
      </c>
      <c r="L3598" s="12">
        <f t="shared" si="339"/>
        <v>41877.506736111107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336"/>
        <v>1.0772727272727274</v>
      </c>
      <c r="R3598" s="8">
        <f t="shared" si="337"/>
        <v>79</v>
      </c>
      <c r="S3598" t="str">
        <f t="shared" si="340"/>
        <v>theater</v>
      </c>
      <c r="T3598" t="str">
        <f t="shared" si="341"/>
        <v>plays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8">
        <v>2500</v>
      </c>
      <c r="E3599" s="8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2">
        <f t="shared" si="338"/>
        <v>42417.377199074072</v>
      </c>
      <c r="L3599" s="12">
        <f t="shared" si="339"/>
        <v>42432.040972222218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336"/>
        <v>1.026</v>
      </c>
      <c r="R3599" s="8">
        <f t="shared" si="337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8">
        <v>1000</v>
      </c>
      <c r="E3600" s="8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2">
        <f t="shared" si="338"/>
        <v>41866.590532407405</v>
      </c>
      <c r="L3600" s="12">
        <f t="shared" si="339"/>
        <v>41884.999305555553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336"/>
        <v>1.101</v>
      </c>
      <c r="R3600" s="8">
        <f t="shared" si="337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8">
        <v>500</v>
      </c>
      <c r="E3601" s="8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2">
        <f t="shared" si="338"/>
        <v>42220.586539351854</v>
      </c>
      <c r="L3601" s="12">
        <f t="shared" si="339"/>
        <v>42245.791666666664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336"/>
        <v>2.02</v>
      </c>
      <c r="R3601" s="8">
        <f t="shared" si="337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8">
        <v>10</v>
      </c>
      <c r="E3602" s="8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2">
        <f t="shared" si="338"/>
        <v>42628.640787037039</v>
      </c>
      <c r="L3602" s="12">
        <f t="shared" si="339"/>
        <v>42656.640787037039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336"/>
        <v>1.3</v>
      </c>
      <c r="R3602" s="8">
        <f t="shared" si="337"/>
        <v>3.25</v>
      </c>
      <c r="S3602" t="str">
        <f t="shared" si="340"/>
        <v>theater</v>
      </c>
      <c r="T3602" t="str">
        <f t="shared" si="341"/>
        <v>plays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8">
        <v>2000</v>
      </c>
      <c r="E3603" s="8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2">
        <f t="shared" si="338"/>
        <v>41990.790300925924</v>
      </c>
      <c r="L3603" s="12">
        <f t="shared" si="339"/>
        <v>42020.790300925924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336"/>
        <v>1.0435000000000001</v>
      </c>
      <c r="R3603" s="8">
        <f t="shared" si="337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8">
        <v>4000</v>
      </c>
      <c r="E3604" s="8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2">
        <f t="shared" si="338"/>
        <v>42447.68609953703</v>
      </c>
      <c r="L3604" s="12">
        <f t="shared" si="339"/>
        <v>42507.68609953703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336"/>
        <v>1.0004999999999999</v>
      </c>
      <c r="R3604" s="8">
        <f t="shared" si="337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8">
        <v>1500</v>
      </c>
      <c r="E3605" s="8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2">
        <f t="shared" si="338"/>
        <v>42283.656018518515</v>
      </c>
      <c r="L3605" s="12">
        <f t="shared" si="339"/>
        <v>42313.697685185187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336"/>
        <v>1.7066666666666668</v>
      </c>
      <c r="R3605" s="8">
        <f t="shared" si="337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8">
        <v>3000</v>
      </c>
      <c r="E3606" s="8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2">
        <f t="shared" si="338"/>
        <v>42482.80736111111</v>
      </c>
      <c r="L3606" s="12">
        <f t="shared" si="339"/>
        <v>42489.082638888889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336"/>
        <v>1.1283333333333334</v>
      </c>
      <c r="R3606" s="8">
        <f t="shared" si="337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8">
        <v>250</v>
      </c>
      <c r="E3607" s="8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2">
        <f t="shared" si="338"/>
        <v>42383.584791666661</v>
      </c>
      <c r="L3607" s="12">
        <f t="shared" si="339"/>
        <v>42413.584791666661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336"/>
        <v>1.84</v>
      </c>
      <c r="R3607" s="8">
        <f t="shared" si="337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8">
        <v>3000</v>
      </c>
      <c r="E3608" s="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2">
        <f t="shared" si="338"/>
        <v>42566.396493055552</v>
      </c>
      <c r="L3608" s="12">
        <f t="shared" si="339"/>
        <v>42596.396493055552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336"/>
        <v>1.3026666666666666</v>
      </c>
      <c r="R3608" s="8">
        <f t="shared" si="337"/>
        <v>61.0625</v>
      </c>
      <c r="S3608" t="str">
        <f t="shared" si="340"/>
        <v>theater</v>
      </c>
      <c r="T3608" t="str">
        <f t="shared" si="341"/>
        <v>plays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8">
        <v>550</v>
      </c>
      <c r="E3609" s="8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2">
        <f t="shared" si="338"/>
        <v>42338.755578703705</v>
      </c>
      <c r="L3609" s="12">
        <f t="shared" si="339"/>
        <v>42352.791666666664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336"/>
        <v>1.0545454545454545</v>
      </c>
      <c r="R3609" s="8">
        <f t="shared" si="337"/>
        <v>29</v>
      </c>
      <c r="S3609" t="str">
        <f t="shared" si="340"/>
        <v>theater</v>
      </c>
      <c r="T3609" t="str">
        <f t="shared" si="341"/>
        <v>plays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8">
        <v>800</v>
      </c>
      <c r="E3610" s="8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2">
        <f t="shared" si="338"/>
        <v>42506.501041666663</v>
      </c>
      <c r="L3610" s="12">
        <f t="shared" si="339"/>
        <v>42538.374999999993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336"/>
        <v>1</v>
      </c>
      <c r="R3610" s="8">
        <f t="shared" si="337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8">
        <v>1960</v>
      </c>
      <c r="E3611" s="8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2">
        <f t="shared" si="338"/>
        <v>42429.783391203702</v>
      </c>
      <c r="L3611" s="12">
        <f t="shared" si="339"/>
        <v>42459.741724537038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336"/>
        <v>1.5331632653061225</v>
      </c>
      <c r="R3611" s="8">
        <f t="shared" si="337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8">
        <v>1000</v>
      </c>
      <c r="E3612" s="8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2">
        <f t="shared" si="338"/>
        <v>42203.22379629629</v>
      </c>
      <c r="L3612" s="12">
        <f t="shared" si="339"/>
        <v>42233.22379629629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336"/>
        <v>1.623</v>
      </c>
      <c r="R3612" s="8">
        <f t="shared" si="337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8">
        <v>2500</v>
      </c>
      <c r="E3613" s="8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2">
        <f t="shared" si="338"/>
        <v>42072.162048611113</v>
      </c>
      <c r="L3613" s="12">
        <f t="shared" si="339"/>
        <v>42102.162048611113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336"/>
        <v>1.36</v>
      </c>
      <c r="R3613" s="8">
        <f t="shared" si="337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8">
        <v>5000</v>
      </c>
      <c r="E3614" s="8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2">
        <f t="shared" si="338"/>
        <v>41789.518645833326</v>
      </c>
      <c r="L3614" s="12">
        <f t="shared" si="339"/>
        <v>41799.518645833326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336"/>
        <v>1.444</v>
      </c>
      <c r="R3614" s="8">
        <f t="shared" si="337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8">
        <v>1250</v>
      </c>
      <c r="E3615" s="8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2">
        <f t="shared" si="338"/>
        <v>41788.381643518514</v>
      </c>
      <c r="L3615" s="12">
        <f t="shared" si="339"/>
        <v>41818.381643518514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336"/>
        <v>1</v>
      </c>
      <c r="R3615" s="8">
        <f t="shared" si="337"/>
        <v>62.5</v>
      </c>
      <c r="S3615" t="str">
        <f t="shared" si="340"/>
        <v>theater</v>
      </c>
      <c r="T3615" t="str">
        <f t="shared" si="341"/>
        <v>plays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8">
        <v>2500</v>
      </c>
      <c r="E3616" s="8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2">
        <f t="shared" si="338"/>
        <v>42143.833518518521</v>
      </c>
      <c r="L3616" s="12">
        <f t="shared" si="339"/>
        <v>42173.833518518521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336"/>
        <v>1.008</v>
      </c>
      <c r="R3616" s="8">
        <f t="shared" si="337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 s="8">
        <v>2500</v>
      </c>
      <c r="E3617" s="8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2">
        <f t="shared" si="338"/>
        <v>42318.385370370372</v>
      </c>
      <c r="L3617" s="12">
        <f t="shared" si="339"/>
        <v>42348.385370370372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336"/>
        <v>1.0680000000000001</v>
      </c>
      <c r="R3617" s="8">
        <f t="shared" si="337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 s="8">
        <v>2500</v>
      </c>
      <c r="E3618" s="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2">
        <f t="shared" si="338"/>
        <v>42052.741481481477</v>
      </c>
      <c r="L3618" s="12">
        <f t="shared" si="339"/>
        <v>42082.699814814812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336"/>
        <v>1.248</v>
      </c>
      <c r="R3618" s="8">
        <f t="shared" si="337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 s="8">
        <v>740</v>
      </c>
      <c r="E3619" s="8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2">
        <f t="shared" si="338"/>
        <v>42779.401956018519</v>
      </c>
      <c r="L3619" s="12">
        <f t="shared" si="339"/>
        <v>42793.791666666664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336"/>
        <v>1.1891891891891893</v>
      </c>
      <c r="R3619" s="8">
        <f t="shared" si="337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8">
        <v>2000</v>
      </c>
      <c r="E3620" s="8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2">
        <f t="shared" si="338"/>
        <v>42128.419560185182</v>
      </c>
      <c r="L3620" s="12">
        <f t="shared" si="339"/>
        <v>42158.419560185182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336"/>
        <v>1.01</v>
      </c>
      <c r="R3620" s="8">
        <f t="shared" si="337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 s="8">
        <v>1000</v>
      </c>
      <c r="E3621" s="8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2">
        <f t="shared" si="338"/>
        <v>42660.923912037033</v>
      </c>
      <c r="L3621" s="12">
        <f t="shared" si="339"/>
        <v>42693.708333333336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336"/>
        <v>1.1299999999999999</v>
      </c>
      <c r="R3621" s="8">
        <f t="shared" si="337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 s="8">
        <v>10500</v>
      </c>
      <c r="E3622" s="8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2">
        <f t="shared" si="338"/>
        <v>42037.72987268518</v>
      </c>
      <c r="L3622" s="12">
        <f t="shared" si="339"/>
        <v>42067.958333333336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336"/>
        <v>1.0519047619047619</v>
      </c>
      <c r="R3622" s="8">
        <f t="shared" si="337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8">
        <v>3000</v>
      </c>
      <c r="E3623" s="8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2">
        <f t="shared" si="338"/>
        <v>42619.727361111109</v>
      </c>
      <c r="L3623" s="12">
        <f t="shared" si="339"/>
        <v>42643.666666666664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336"/>
        <v>1.0973333333333333</v>
      </c>
      <c r="R3623" s="8">
        <f t="shared" si="337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 s="8">
        <v>1000</v>
      </c>
      <c r="E3624" s="8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2">
        <f t="shared" si="338"/>
        <v>41877.013553240737</v>
      </c>
      <c r="L3624" s="12">
        <f t="shared" si="339"/>
        <v>41909.932638888888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336"/>
        <v>1.00099</v>
      </c>
      <c r="R3624" s="8">
        <f t="shared" si="337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8">
        <v>2500</v>
      </c>
      <c r="E3625" s="8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2">
        <f t="shared" si="338"/>
        <v>41828.528587962959</v>
      </c>
      <c r="L3625" s="12">
        <f t="shared" si="339"/>
        <v>41846.083333333328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336"/>
        <v>1.2</v>
      </c>
      <c r="R3625" s="8">
        <f t="shared" si="337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8">
        <v>3000</v>
      </c>
      <c r="E3626" s="8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2">
        <f t="shared" si="338"/>
        <v>42545.56585648148</v>
      </c>
      <c r="L3626" s="12">
        <f t="shared" si="339"/>
        <v>42605.56585648148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336"/>
        <v>1.0493333333333332</v>
      </c>
      <c r="R3626" s="8">
        <f t="shared" si="337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 s="8">
        <v>3000</v>
      </c>
      <c r="E3627" s="8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2">
        <f t="shared" si="338"/>
        <v>42157.444178240738</v>
      </c>
      <c r="L3627" s="12">
        <f t="shared" si="339"/>
        <v>42187.444178240738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336"/>
        <v>1.0266666666666666</v>
      </c>
      <c r="R3627" s="8">
        <f t="shared" si="337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8">
        <v>4000</v>
      </c>
      <c r="E3628" s="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2">
        <f t="shared" si="338"/>
        <v>41846.458993055552</v>
      </c>
      <c r="L3628" s="12">
        <f t="shared" si="339"/>
        <v>41867.458993055552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336"/>
        <v>1.0182500000000001</v>
      </c>
      <c r="R3628" s="8">
        <f t="shared" si="337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8">
        <v>2000</v>
      </c>
      <c r="E3629" s="8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2">
        <f t="shared" si="338"/>
        <v>42460.533414351848</v>
      </c>
      <c r="L3629" s="12">
        <f t="shared" si="339"/>
        <v>42510.957638888889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336"/>
        <v>1</v>
      </c>
      <c r="R3629" s="8">
        <f t="shared" si="337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58" hidden="1" x14ac:dyDescent="0.35">
      <c r="A3630">
        <v>3628</v>
      </c>
      <c r="B3630" s="3" t="s">
        <v>3626</v>
      </c>
      <c r="C3630" s="3" t="s">
        <v>7738</v>
      </c>
      <c r="D3630" s="8">
        <v>100000</v>
      </c>
      <c r="E3630" s="8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2">
        <f t="shared" si="338"/>
        <v>42291.6249537037</v>
      </c>
      <c r="L3630" s="12">
        <f t="shared" si="339"/>
        <v>42351.666620370372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336"/>
        <v>0</v>
      </c>
      <c r="R3630" s="8" t="str">
        <f t="shared" si="337"/>
        <v>-</v>
      </c>
      <c r="S3630" t="str">
        <f t="shared" si="340"/>
        <v>theater</v>
      </c>
      <c r="T3630" t="str">
        <f t="shared" si="341"/>
        <v>musical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8">
        <v>1000000</v>
      </c>
      <c r="E3631" s="8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2">
        <f t="shared" si="338"/>
        <v>42436.886157407404</v>
      </c>
      <c r="L3631" s="12">
        <f t="shared" si="339"/>
        <v>42495.499999999993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336"/>
        <v>1.9999999999999999E-6</v>
      </c>
      <c r="R3631" s="8">
        <f t="shared" si="337"/>
        <v>1</v>
      </c>
      <c r="S3631" t="str">
        <f t="shared" si="340"/>
        <v>theater</v>
      </c>
      <c r="T3631" t="str">
        <f t="shared" si="341"/>
        <v>musical</v>
      </c>
    </row>
    <row r="3632" spans="1:20" ht="43.5" hidden="1" x14ac:dyDescent="0.35">
      <c r="A3632">
        <v>3630</v>
      </c>
      <c r="B3632" s="3" t="s">
        <v>3628</v>
      </c>
      <c r="C3632" s="3" t="s">
        <v>7740</v>
      </c>
      <c r="D3632" s="8">
        <v>3000</v>
      </c>
      <c r="E3632" s="8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2">
        <f t="shared" si="338"/>
        <v>41942.638773148145</v>
      </c>
      <c r="L3632" s="12">
        <f t="shared" si="339"/>
        <v>41972.680439814816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336"/>
        <v>3.3333333333333332E-4</v>
      </c>
      <c r="R3632" s="8">
        <f t="shared" si="337"/>
        <v>1</v>
      </c>
      <c r="S3632" t="str">
        <f t="shared" si="340"/>
        <v>theater</v>
      </c>
      <c r="T3632" t="str">
        <f t="shared" si="341"/>
        <v>musical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8">
        <v>17100</v>
      </c>
      <c r="E3633" s="8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2">
        <f t="shared" si="338"/>
        <v>41880.54510416666</v>
      </c>
      <c r="L3633" s="12">
        <f t="shared" si="339"/>
        <v>41904.957638888889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336"/>
        <v>0.51023391812865493</v>
      </c>
      <c r="R3633" s="8">
        <f t="shared" si="337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3.5" hidden="1" x14ac:dyDescent="0.35">
      <c r="A3634">
        <v>3632</v>
      </c>
      <c r="B3634" s="3" t="s">
        <v>3630</v>
      </c>
      <c r="C3634" s="3" t="s">
        <v>7742</v>
      </c>
      <c r="D3634" s="8">
        <v>500</v>
      </c>
      <c r="E3634" s="8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2">
        <f t="shared" si="338"/>
        <v>41946.728576388887</v>
      </c>
      <c r="L3634" s="12">
        <f t="shared" si="339"/>
        <v>41966.728576388887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336"/>
        <v>0.2</v>
      </c>
      <c r="R3634" s="8">
        <f t="shared" si="337"/>
        <v>100</v>
      </c>
      <c r="S3634" t="str">
        <f t="shared" si="340"/>
        <v>theater</v>
      </c>
      <c r="T3634" t="str">
        <f t="shared" si="341"/>
        <v>musical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8">
        <v>5000</v>
      </c>
      <c r="E3635" s="8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2">
        <f t="shared" si="338"/>
        <v>42649.415127314809</v>
      </c>
      <c r="L3635" s="12">
        <f t="shared" si="339"/>
        <v>42692.833333333336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336"/>
        <v>0.35239999999999999</v>
      </c>
      <c r="R3635" s="8">
        <f t="shared" si="337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8">
        <v>75000</v>
      </c>
      <c r="E3636" s="8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2">
        <f t="shared" si="338"/>
        <v>42700.958032407405</v>
      </c>
      <c r="L3636" s="12">
        <f t="shared" si="339"/>
        <v>42748.957638888889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336"/>
        <v>4.2466666666666666E-2</v>
      </c>
      <c r="R3636" s="8">
        <f t="shared" si="337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8">
        <v>3500</v>
      </c>
      <c r="E3637" s="8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2">
        <f t="shared" si="338"/>
        <v>42450.674490740734</v>
      </c>
      <c r="L3637" s="12">
        <f t="shared" si="339"/>
        <v>42480.674490740734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336"/>
        <v>0.36457142857142855</v>
      </c>
      <c r="R3637" s="8">
        <f t="shared" si="337"/>
        <v>127.6</v>
      </c>
      <c r="S3637" t="str">
        <f t="shared" si="340"/>
        <v>theater</v>
      </c>
      <c r="T3637" t="str">
        <f t="shared" si="341"/>
        <v>musical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8">
        <v>150000</v>
      </c>
      <c r="E3638" s="8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2">
        <f t="shared" si="338"/>
        <v>42226.486446759256</v>
      </c>
      <c r="L3638" s="12">
        <f t="shared" si="339"/>
        <v>42261.486446759256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336"/>
        <v>0</v>
      </c>
      <c r="R3638" s="8" t="str">
        <f t="shared" si="337"/>
        <v>-</v>
      </c>
      <c r="S3638" t="str">
        <f t="shared" si="340"/>
        <v>theater</v>
      </c>
      <c r="T3638" t="str">
        <f t="shared" si="341"/>
        <v>musical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8">
        <v>3000</v>
      </c>
      <c r="E3639" s="8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2">
        <f t="shared" si="338"/>
        <v>41975.492303240739</v>
      </c>
      <c r="L3639" s="12">
        <f t="shared" si="339"/>
        <v>42005.492303240739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336"/>
        <v>0.30866666666666664</v>
      </c>
      <c r="R3639" s="8">
        <f t="shared" si="337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8">
        <v>3300</v>
      </c>
      <c r="E3640" s="8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2">
        <f t="shared" si="338"/>
        <v>42053.464490740742</v>
      </c>
      <c r="L3640" s="12">
        <f t="shared" si="339"/>
        <v>42113.42282407407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336"/>
        <v>6.545454545454546E-2</v>
      </c>
      <c r="R3640" s="8">
        <f t="shared" si="337"/>
        <v>108</v>
      </c>
      <c r="S3640" t="str">
        <f t="shared" si="340"/>
        <v>theater</v>
      </c>
      <c r="T3640" t="str">
        <f t="shared" si="341"/>
        <v>musical</v>
      </c>
    </row>
    <row r="3641" spans="1:20" ht="58" hidden="1" x14ac:dyDescent="0.35">
      <c r="A3641">
        <v>3639</v>
      </c>
      <c r="B3641" s="3" t="s">
        <v>3637</v>
      </c>
      <c r="C3641" s="3" t="s">
        <v>7749</v>
      </c>
      <c r="D3641" s="8">
        <v>25000</v>
      </c>
      <c r="E3641" s="8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2">
        <f t="shared" si="338"/>
        <v>42590.468819444439</v>
      </c>
      <c r="L3641" s="12">
        <f t="shared" si="339"/>
        <v>42650.424305555549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336"/>
        <v>4.0000000000000003E-5</v>
      </c>
      <c r="R3641" s="8">
        <f t="shared" si="337"/>
        <v>1</v>
      </c>
      <c r="S3641" t="str">
        <f t="shared" si="340"/>
        <v>theater</v>
      </c>
      <c r="T3641" t="str">
        <f t="shared" si="341"/>
        <v>musical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8">
        <v>1000</v>
      </c>
      <c r="E3642" s="8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2">
        <f t="shared" si="338"/>
        <v>42104.573263888888</v>
      </c>
      <c r="L3642" s="12">
        <f t="shared" si="339"/>
        <v>42134.573263888888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336"/>
        <v>5.5E-2</v>
      </c>
      <c r="R3642" s="8">
        <f t="shared" si="337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8">
        <v>3000</v>
      </c>
      <c r="E3643" s="8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2">
        <f t="shared" si="338"/>
        <v>41899.41873842592</v>
      </c>
      <c r="L3643" s="12">
        <f t="shared" si="339"/>
        <v>41917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336"/>
        <v>0</v>
      </c>
      <c r="R3643" s="8" t="str">
        <f t="shared" si="337"/>
        <v>-</v>
      </c>
      <c r="S3643" t="str">
        <f t="shared" si="340"/>
        <v>theater</v>
      </c>
      <c r="T3643" t="str">
        <f t="shared" si="341"/>
        <v>musical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8">
        <v>700</v>
      </c>
      <c r="E3644" s="8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2">
        <f t="shared" si="338"/>
        <v>42297.607951388891</v>
      </c>
      <c r="L3644" s="12">
        <f t="shared" si="339"/>
        <v>42338.499999999993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336"/>
        <v>2.1428571428571429E-2</v>
      </c>
      <c r="R3644" s="8">
        <f t="shared" si="337"/>
        <v>7.5</v>
      </c>
      <c r="S3644" t="str">
        <f t="shared" si="340"/>
        <v>theater</v>
      </c>
      <c r="T3644" t="str">
        <f t="shared" si="341"/>
        <v>musical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8">
        <v>25000</v>
      </c>
      <c r="E3645" s="8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2">
        <f t="shared" si="338"/>
        <v>42284.935636574075</v>
      </c>
      <c r="L3645" s="12">
        <f t="shared" si="339"/>
        <v>42324.977303240739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336"/>
        <v>0</v>
      </c>
      <c r="R3645" s="8" t="str">
        <f t="shared" si="337"/>
        <v>-</v>
      </c>
      <c r="S3645" t="str">
        <f t="shared" si="340"/>
        <v>theater</v>
      </c>
      <c r="T3645" t="str">
        <f t="shared" si="341"/>
        <v>musical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8">
        <v>5000</v>
      </c>
      <c r="E3646" s="8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2">
        <f t="shared" si="338"/>
        <v>42409.033414351848</v>
      </c>
      <c r="L3646" s="12">
        <f t="shared" si="339"/>
        <v>42436.999305555553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336"/>
        <v>0.16420000000000001</v>
      </c>
      <c r="R3646" s="8">
        <f t="shared" si="337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8">
        <v>1000</v>
      </c>
      <c r="E3647" s="8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2">
        <f t="shared" si="338"/>
        <v>42665.762013888881</v>
      </c>
      <c r="L3647" s="12">
        <f t="shared" si="339"/>
        <v>42695.803680555553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336"/>
        <v>1E-3</v>
      </c>
      <c r="R3647" s="8">
        <f t="shared" si="337"/>
        <v>1</v>
      </c>
      <c r="S3647" t="str">
        <f t="shared" si="340"/>
        <v>theater</v>
      </c>
      <c r="T3647" t="str">
        <f t="shared" si="341"/>
        <v>musical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8">
        <v>10000</v>
      </c>
      <c r="E3648" s="8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2">
        <f t="shared" si="338"/>
        <v>42140.21298611111</v>
      </c>
      <c r="L3648" s="12">
        <f t="shared" si="339"/>
        <v>42171.770833333336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336"/>
        <v>4.8099999999999997E-2</v>
      </c>
      <c r="R3648" s="8">
        <f t="shared" si="337"/>
        <v>60.125</v>
      </c>
      <c r="S3648" t="str">
        <f t="shared" si="340"/>
        <v>theater</v>
      </c>
      <c r="T3648" t="str">
        <f t="shared" si="341"/>
        <v>musical</v>
      </c>
    </row>
    <row r="3649" spans="1:20" ht="43.5" hidden="1" x14ac:dyDescent="0.35">
      <c r="A3649">
        <v>3647</v>
      </c>
      <c r="B3649" s="3" t="s">
        <v>3645</v>
      </c>
      <c r="C3649" s="3" t="s">
        <v>7757</v>
      </c>
      <c r="D3649" s="8">
        <v>500</v>
      </c>
      <c r="E3649" s="8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2">
        <f t="shared" si="338"/>
        <v>42598.540821759256</v>
      </c>
      <c r="L3649" s="12">
        <f t="shared" si="339"/>
        <v>42643.540821759256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336"/>
        <v>0.06</v>
      </c>
      <c r="R3649" s="8">
        <f t="shared" si="337"/>
        <v>15</v>
      </c>
      <c r="S3649" t="str">
        <f t="shared" si="340"/>
        <v>theater</v>
      </c>
      <c r="T3649" t="str">
        <f t="shared" si="341"/>
        <v>musical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 s="8">
        <v>40000</v>
      </c>
      <c r="E3650" s="8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2">
        <f t="shared" si="338"/>
        <v>41887.083854166667</v>
      </c>
      <c r="L3650" s="12">
        <f t="shared" si="339"/>
        <v>41917.083854166667</v>
      </c>
      <c r="M3650" t="b">
        <v>0</v>
      </c>
      <c r="N3650">
        <v>73</v>
      </c>
      <c r="O3650" t="b">
        <v>1</v>
      </c>
      <c r="P3650" t="s">
        <v>8271</v>
      </c>
      <c r="Q3650" s="6">
        <f t="shared" ref="Q3650:Q3713" si="342">E3650/D3650</f>
        <v>1.003825</v>
      </c>
      <c r="R3650" s="8">
        <f t="shared" ref="R3650:R3713" si="343">IF(E3650=0,"-",E3650/N3650)</f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8">
        <v>750</v>
      </c>
      <c r="E3651" s="8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2">
        <f t="shared" ref="K3651:K3714" si="344">(J3651/86400)+25569+(-5/24)</f>
        <v>41780.504560185182</v>
      </c>
      <c r="L3651" s="12">
        <f t="shared" ref="L3651:L3714" si="345">(I3651/86400)+25569+(-5/24)</f>
        <v>41806.504560185182</v>
      </c>
      <c r="M3651" t="b">
        <v>0</v>
      </c>
      <c r="N3651">
        <v>8</v>
      </c>
      <c r="O3651" t="b">
        <v>1</v>
      </c>
      <c r="P3651" t="s">
        <v>8271</v>
      </c>
      <c r="Q3651" s="6">
        <f t="shared" si="342"/>
        <v>1.04</v>
      </c>
      <c r="R3651" s="8">
        <f t="shared" si="343"/>
        <v>97.5</v>
      </c>
      <c r="S3651" t="str">
        <f t="shared" ref="S3651:S3714" si="346">LEFT($P3651, SEARCH("/",$P3651,1)-1)</f>
        <v>theater</v>
      </c>
      <c r="T3651" t="str">
        <f t="shared" ref="T3651:T3714" si="347">RIGHT($P3651,LEN($P3651) - SEARCH("/", $P3651, 1))</f>
        <v>plays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 s="8">
        <v>500</v>
      </c>
      <c r="E3652" s="8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2">
        <f t="shared" si="344"/>
        <v>42381.270648148151</v>
      </c>
      <c r="L3652" s="12">
        <f t="shared" si="345"/>
        <v>42402.270648148151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342"/>
        <v>1</v>
      </c>
      <c r="R3652" s="8">
        <f t="shared" si="343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 s="8">
        <v>500</v>
      </c>
      <c r="E3653" s="8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2">
        <f t="shared" si="344"/>
        <v>41828.437986111108</v>
      </c>
      <c r="L3653" s="12">
        <f t="shared" si="345"/>
        <v>41861.457638888889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342"/>
        <v>1.04</v>
      </c>
      <c r="R3653" s="8">
        <f t="shared" si="343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58" hidden="1" x14ac:dyDescent="0.35">
      <c r="A3654">
        <v>3652</v>
      </c>
      <c r="B3654" s="3" t="s">
        <v>2867</v>
      </c>
      <c r="C3654" s="3" t="s">
        <v>7762</v>
      </c>
      <c r="D3654" s="8">
        <v>300</v>
      </c>
      <c r="E3654" s="8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2">
        <f t="shared" si="344"/>
        <v>42596.436365740738</v>
      </c>
      <c r="L3654" s="12">
        <f t="shared" si="345"/>
        <v>42606.957638888889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342"/>
        <v>2.5066666666666668</v>
      </c>
      <c r="R3654" s="8">
        <f t="shared" si="343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 s="8">
        <v>2000</v>
      </c>
      <c r="E3655" s="8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2">
        <f t="shared" si="344"/>
        <v>42191.155173611107</v>
      </c>
      <c r="L3655" s="12">
        <f t="shared" si="345"/>
        <v>42221.155173611107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342"/>
        <v>1.0049999999999999</v>
      </c>
      <c r="R3655" s="8">
        <f t="shared" si="343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 s="8">
        <v>1500</v>
      </c>
      <c r="E3656" s="8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2">
        <f t="shared" si="344"/>
        <v>42440.20817129629</v>
      </c>
      <c r="L3656" s="12">
        <f t="shared" si="345"/>
        <v>42463.499999999993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342"/>
        <v>1.744</v>
      </c>
      <c r="R3656" s="8">
        <f t="shared" si="343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 s="8">
        <v>5000</v>
      </c>
      <c r="E3657" s="8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2">
        <f t="shared" si="344"/>
        <v>42173.594884259255</v>
      </c>
      <c r="L3657" s="12">
        <f t="shared" si="345"/>
        <v>42203.082638888889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342"/>
        <v>1.1626000000000001</v>
      </c>
      <c r="R3657" s="8">
        <f t="shared" si="343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8">
        <v>5000</v>
      </c>
      <c r="E3658" s="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2">
        <f t="shared" si="344"/>
        <v>42737.701805555553</v>
      </c>
      <c r="L3658" s="12">
        <f t="shared" si="345"/>
        <v>42767.749305555553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342"/>
        <v>1.0582</v>
      </c>
      <c r="R3658" s="8">
        <f t="shared" si="343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 s="8">
        <v>2000</v>
      </c>
      <c r="E3659" s="8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2">
        <f t="shared" si="344"/>
        <v>42499.4215162037</v>
      </c>
      <c r="L3659" s="12">
        <f t="shared" si="345"/>
        <v>42522.695833333331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342"/>
        <v>1.1074999999999999</v>
      </c>
      <c r="R3659" s="8">
        <f t="shared" si="343"/>
        <v>110.75</v>
      </c>
      <c r="S3659" t="str">
        <f t="shared" si="346"/>
        <v>theater</v>
      </c>
      <c r="T3659" t="str">
        <f t="shared" si="347"/>
        <v>plays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 s="8">
        <v>1500</v>
      </c>
      <c r="E3660" s="8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2">
        <f t="shared" si="344"/>
        <v>41775.650231481479</v>
      </c>
      <c r="L3660" s="12">
        <f t="shared" si="345"/>
        <v>41821.957638888889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342"/>
        <v>1.0066666666666666</v>
      </c>
      <c r="R3660" s="8">
        <f t="shared" si="343"/>
        <v>75.5</v>
      </c>
      <c r="S3660" t="str">
        <f t="shared" si="346"/>
        <v>theater</v>
      </c>
      <c r="T3660" t="str">
        <f t="shared" si="347"/>
        <v>plays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 s="8">
        <v>3000</v>
      </c>
      <c r="E3661" s="8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2">
        <f t="shared" si="344"/>
        <v>42055.068865740737</v>
      </c>
      <c r="L3661" s="12">
        <f t="shared" si="345"/>
        <v>42082.402083333327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342"/>
        <v>1.0203333333333333</v>
      </c>
      <c r="R3661" s="8">
        <f t="shared" si="343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 s="8">
        <v>250</v>
      </c>
      <c r="E3662" s="8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2">
        <f t="shared" si="344"/>
        <v>41971.672743055555</v>
      </c>
      <c r="L3662" s="12">
        <f t="shared" si="345"/>
        <v>41996.672743055555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342"/>
        <v>1</v>
      </c>
      <c r="R3662" s="8">
        <f t="shared" si="343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 s="8">
        <v>3000</v>
      </c>
      <c r="E3663" s="8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2">
        <f t="shared" si="344"/>
        <v>42447.688333333332</v>
      </c>
      <c r="L3663" s="12">
        <f t="shared" si="345"/>
        <v>42469.958333333336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342"/>
        <v>1.1100000000000001</v>
      </c>
      <c r="R3663" s="8">
        <f t="shared" si="343"/>
        <v>92.5</v>
      </c>
      <c r="S3663" t="str">
        <f t="shared" si="346"/>
        <v>theater</v>
      </c>
      <c r="T3663" t="str">
        <f t="shared" si="347"/>
        <v>plays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 s="8">
        <v>8000</v>
      </c>
      <c r="E3664" s="8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2">
        <f t="shared" si="344"/>
        <v>42064.011736111112</v>
      </c>
      <c r="L3664" s="12">
        <f t="shared" si="345"/>
        <v>42093.97006944444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342"/>
        <v>1.0142500000000001</v>
      </c>
      <c r="R3664" s="8">
        <f t="shared" si="343"/>
        <v>202.85</v>
      </c>
      <c r="S3664" t="str">
        <f t="shared" si="346"/>
        <v>theater</v>
      </c>
      <c r="T3664" t="str">
        <f t="shared" si="347"/>
        <v>plays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8">
        <v>225</v>
      </c>
      <c r="E3665" s="8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2">
        <f t="shared" si="344"/>
        <v>42665.243402777771</v>
      </c>
      <c r="L3665" s="12">
        <f t="shared" si="345"/>
        <v>42725.285069444442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342"/>
        <v>1.04</v>
      </c>
      <c r="R3665" s="8">
        <f t="shared" si="343"/>
        <v>26</v>
      </c>
      <c r="S3665" t="str">
        <f t="shared" si="346"/>
        <v>theater</v>
      </c>
      <c r="T3665" t="str">
        <f t="shared" si="347"/>
        <v>plays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8">
        <v>800</v>
      </c>
      <c r="E3666" s="8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2">
        <f t="shared" si="344"/>
        <v>42523.04038194444</v>
      </c>
      <c r="L3666" s="12">
        <f t="shared" si="345"/>
        <v>42537.04038194444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342"/>
        <v>1.09375</v>
      </c>
      <c r="R3666" s="8">
        <f t="shared" si="343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8">
        <v>620</v>
      </c>
      <c r="E3667" s="8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2">
        <f t="shared" si="344"/>
        <v>42294.59979166666</v>
      </c>
      <c r="L3667" s="12">
        <f t="shared" si="345"/>
        <v>42305.620833333327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342"/>
        <v>1.1516129032258065</v>
      </c>
      <c r="R3667" s="8">
        <f t="shared" si="343"/>
        <v>51</v>
      </c>
      <c r="S3667" t="str">
        <f t="shared" si="346"/>
        <v>theater</v>
      </c>
      <c r="T3667" t="str">
        <f t="shared" si="347"/>
        <v>plays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8">
        <v>1200</v>
      </c>
      <c r="E3668" s="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2">
        <f t="shared" si="344"/>
        <v>41822.696550925924</v>
      </c>
      <c r="L3668" s="12">
        <f t="shared" si="345"/>
        <v>41844.083333333328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342"/>
        <v>1</v>
      </c>
      <c r="R3668" s="8">
        <f t="shared" si="343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8">
        <v>3000</v>
      </c>
      <c r="E3669" s="8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2">
        <f t="shared" si="344"/>
        <v>42173.761793981474</v>
      </c>
      <c r="L3669" s="12">
        <f t="shared" si="345"/>
        <v>42203.761793981474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342"/>
        <v>1.0317033333333334</v>
      </c>
      <c r="R3669" s="8">
        <f t="shared" si="343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8">
        <v>1000</v>
      </c>
      <c r="E3670" s="8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2">
        <f t="shared" si="344"/>
        <v>42185.347824074073</v>
      </c>
      <c r="L3670" s="12">
        <f t="shared" si="345"/>
        <v>42208.564583333333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342"/>
        <v>1.0349999999999999</v>
      </c>
      <c r="R3670" s="8">
        <f t="shared" si="343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8">
        <v>1000</v>
      </c>
      <c r="E3671" s="8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2">
        <f t="shared" si="344"/>
        <v>42136.466863425921</v>
      </c>
      <c r="L3671" s="12">
        <f t="shared" si="345"/>
        <v>42166.466863425921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342"/>
        <v>1.3819999999999999</v>
      </c>
      <c r="R3671" s="8">
        <f t="shared" si="343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8">
        <v>220</v>
      </c>
      <c r="E3672" s="8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2">
        <f t="shared" si="344"/>
        <v>42142.305682870363</v>
      </c>
      <c r="L3672" s="12">
        <f t="shared" si="345"/>
        <v>42155.749999999993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342"/>
        <v>1.0954545454545455</v>
      </c>
      <c r="R3672" s="8">
        <f t="shared" si="343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8">
        <v>3500</v>
      </c>
      <c r="E3673" s="8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2">
        <f t="shared" si="344"/>
        <v>41820.419756944444</v>
      </c>
      <c r="L3673" s="12">
        <f t="shared" si="345"/>
        <v>41840.957638888889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342"/>
        <v>1.0085714285714287</v>
      </c>
      <c r="R3673" s="8">
        <f t="shared" si="343"/>
        <v>88.25</v>
      </c>
      <c r="S3673" t="str">
        <f t="shared" si="346"/>
        <v>theater</v>
      </c>
      <c r="T3673" t="str">
        <f t="shared" si="347"/>
        <v>plays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8">
        <v>3000</v>
      </c>
      <c r="E3674" s="8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2">
        <f t="shared" si="344"/>
        <v>41878.738240740735</v>
      </c>
      <c r="L3674" s="12">
        <f t="shared" si="345"/>
        <v>41908.738240740735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342"/>
        <v>1.0153333333333334</v>
      </c>
      <c r="R3674" s="8">
        <f t="shared" si="343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8">
        <v>4000</v>
      </c>
      <c r="E3675" s="8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2">
        <f t="shared" si="344"/>
        <v>41914.086770833332</v>
      </c>
      <c r="L3675" s="12">
        <f t="shared" si="345"/>
        <v>41948.327777777777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342"/>
        <v>1.13625</v>
      </c>
      <c r="R3675" s="8">
        <f t="shared" si="343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8">
        <v>4500</v>
      </c>
      <c r="E3676" s="8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2">
        <f t="shared" si="344"/>
        <v>42556.664687499993</v>
      </c>
      <c r="L3676" s="12">
        <f t="shared" si="345"/>
        <v>42616.664687499993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342"/>
        <v>1</v>
      </c>
      <c r="R3676" s="8">
        <f t="shared" si="343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8">
        <v>50</v>
      </c>
      <c r="E3677" s="8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2">
        <f t="shared" si="344"/>
        <v>42493.388680555552</v>
      </c>
      <c r="L3677" s="12">
        <f t="shared" si="345"/>
        <v>42505.749999999993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342"/>
        <v>1.4</v>
      </c>
      <c r="R3677" s="8">
        <f t="shared" si="343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8">
        <v>800</v>
      </c>
      <c r="E3678" s="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2">
        <f t="shared" si="344"/>
        <v>41876.607453703698</v>
      </c>
      <c r="L3678" s="12">
        <f t="shared" si="345"/>
        <v>41894.607453703698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342"/>
        <v>1.2875000000000001</v>
      </c>
      <c r="R3678" s="8">
        <f t="shared" si="343"/>
        <v>64.375</v>
      </c>
      <c r="S3678" t="str">
        <f t="shared" si="346"/>
        <v>theater</v>
      </c>
      <c r="T3678" t="str">
        <f t="shared" si="347"/>
        <v>plays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8">
        <v>12000</v>
      </c>
      <c r="E3679" s="8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2">
        <f t="shared" si="344"/>
        <v>41802.365949074076</v>
      </c>
      <c r="L3679" s="12">
        <f t="shared" si="345"/>
        <v>41822.957638888889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342"/>
        <v>1.0290416666666666</v>
      </c>
      <c r="R3679" s="8">
        <f t="shared" si="343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8">
        <v>2000</v>
      </c>
      <c r="E3680" s="8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2">
        <f t="shared" si="344"/>
        <v>42120.322893518511</v>
      </c>
      <c r="L3680" s="12">
        <f t="shared" si="345"/>
        <v>42155.322893518511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342"/>
        <v>1.0249999999999999</v>
      </c>
      <c r="R3680" s="8">
        <f t="shared" si="343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8">
        <v>2000</v>
      </c>
      <c r="E3681" s="8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2">
        <f t="shared" si="344"/>
        <v>41786.553020833329</v>
      </c>
      <c r="L3681" s="12">
        <f t="shared" si="345"/>
        <v>41820.999305555553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342"/>
        <v>1.101</v>
      </c>
      <c r="R3681" s="8">
        <f t="shared" si="343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8">
        <v>3000</v>
      </c>
      <c r="E3682" s="8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2">
        <f t="shared" si="344"/>
        <v>42627.245763888888</v>
      </c>
      <c r="L3682" s="12">
        <f t="shared" si="345"/>
        <v>42648.245763888888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342"/>
        <v>1.1276666666666666</v>
      </c>
      <c r="R3682" s="8">
        <f t="shared" si="343"/>
        <v>99.5</v>
      </c>
      <c r="S3682" t="str">
        <f t="shared" si="346"/>
        <v>theater</v>
      </c>
      <c r="T3682" t="str">
        <f t="shared" si="347"/>
        <v>plays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8">
        <v>1000</v>
      </c>
      <c r="E3683" s="8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2">
        <f t="shared" si="344"/>
        <v>42374.443171296291</v>
      </c>
      <c r="L3683" s="12">
        <f t="shared" si="345"/>
        <v>42384.443171296291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342"/>
        <v>1.119</v>
      </c>
      <c r="R3683" s="8">
        <f t="shared" si="343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8">
        <v>3000</v>
      </c>
      <c r="E3684" s="8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2">
        <f t="shared" si="344"/>
        <v>41772.477060185185</v>
      </c>
      <c r="L3684" s="12">
        <f t="shared" si="345"/>
        <v>41806.082638888889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342"/>
        <v>1.3919999999999999</v>
      </c>
      <c r="R3684" s="8">
        <f t="shared" si="343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8">
        <v>3500</v>
      </c>
      <c r="E3685" s="8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2">
        <f t="shared" si="344"/>
        <v>42632.908518518518</v>
      </c>
      <c r="L3685" s="12">
        <f t="shared" si="345"/>
        <v>42662.908518518518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342"/>
        <v>1.1085714285714285</v>
      </c>
      <c r="R3685" s="8">
        <f t="shared" si="343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8">
        <v>750</v>
      </c>
      <c r="E3686" s="8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2">
        <f t="shared" si="344"/>
        <v>42218.97206018518</v>
      </c>
      <c r="L3686" s="12">
        <f t="shared" si="345"/>
        <v>42248.97206018518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342"/>
        <v>1.3906666666666667</v>
      </c>
      <c r="R3686" s="8">
        <f t="shared" si="343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8">
        <v>5000</v>
      </c>
      <c r="E3687" s="8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2">
        <f t="shared" si="344"/>
        <v>41753.384942129625</v>
      </c>
      <c r="L3687" s="12">
        <f t="shared" si="345"/>
        <v>41778.666666666664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342"/>
        <v>1.0569999999999999</v>
      </c>
      <c r="R3687" s="8">
        <f t="shared" si="343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8">
        <v>350</v>
      </c>
      <c r="E3688" s="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2">
        <f t="shared" si="344"/>
        <v>42230.454398148147</v>
      </c>
      <c r="L3688" s="12">
        <f t="shared" si="345"/>
        <v>42244.957638888889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342"/>
        <v>1.0142857142857142</v>
      </c>
      <c r="R3688" s="8">
        <f t="shared" si="343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8">
        <v>5000</v>
      </c>
      <c r="E3689" s="8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2">
        <f t="shared" si="344"/>
        <v>41787.009895833333</v>
      </c>
      <c r="L3689" s="12">
        <f t="shared" si="345"/>
        <v>41817.009895833333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342"/>
        <v>1.0024500000000001</v>
      </c>
      <c r="R3689" s="8">
        <f t="shared" si="343"/>
        <v>200.49</v>
      </c>
      <c r="S3689" t="str">
        <f t="shared" si="346"/>
        <v>theater</v>
      </c>
      <c r="T3689" t="str">
        <f t="shared" si="347"/>
        <v>plays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8">
        <v>3000</v>
      </c>
      <c r="E3690" s="8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2">
        <f t="shared" si="344"/>
        <v>41829.578749999993</v>
      </c>
      <c r="L3690" s="12">
        <f t="shared" si="345"/>
        <v>41859.578749999993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342"/>
        <v>1.0916666666666666</v>
      </c>
      <c r="R3690" s="8">
        <f t="shared" si="343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8">
        <v>3000</v>
      </c>
      <c r="E3691" s="8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2">
        <f t="shared" si="344"/>
        <v>42147.61850694444</v>
      </c>
      <c r="L3691" s="12">
        <f t="shared" si="345"/>
        <v>42176.725694444445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342"/>
        <v>1.1833333333333333</v>
      </c>
      <c r="R3691" s="8">
        <f t="shared" si="343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8">
        <v>1500</v>
      </c>
      <c r="E3692" s="8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2">
        <f t="shared" si="344"/>
        <v>41940.38984953703</v>
      </c>
      <c r="L3692" s="12">
        <f t="shared" si="345"/>
        <v>41970.431516203702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342"/>
        <v>1.2</v>
      </c>
      <c r="R3692" s="8">
        <f t="shared" si="343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8">
        <v>40000</v>
      </c>
      <c r="E3693" s="8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2">
        <f t="shared" si="344"/>
        <v>42020.492233796293</v>
      </c>
      <c r="L3693" s="12">
        <f t="shared" si="345"/>
        <v>42064.999305555553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342"/>
        <v>1.2796000000000001</v>
      </c>
      <c r="R3693" s="8">
        <f t="shared" si="343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8">
        <v>1000</v>
      </c>
      <c r="E3694" s="8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2">
        <f t="shared" si="344"/>
        <v>41891.756701388884</v>
      </c>
      <c r="L3694" s="12">
        <f t="shared" si="345"/>
        <v>41900.791666666664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342"/>
        <v>1.26</v>
      </c>
      <c r="R3694" s="8">
        <f t="shared" si="343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8">
        <v>333</v>
      </c>
      <c r="E3695" s="8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2">
        <f t="shared" si="344"/>
        <v>42308.98297453703</v>
      </c>
      <c r="L3695" s="12">
        <f t="shared" si="345"/>
        <v>42338.729166666664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342"/>
        <v>1.2912912912912913</v>
      </c>
      <c r="R3695" s="8">
        <f t="shared" si="343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8">
        <v>3500</v>
      </c>
      <c r="E3696" s="8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2">
        <f t="shared" si="344"/>
        <v>42489.925543981481</v>
      </c>
      <c r="L3696" s="12">
        <f t="shared" si="345"/>
        <v>42526.874999999993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342"/>
        <v>1.0742857142857143</v>
      </c>
      <c r="R3696" s="8">
        <f t="shared" si="343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8">
        <v>4000</v>
      </c>
      <c r="E3697" s="8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2">
        <f t="shared" si="344"/>
        <v>41995.662152777775</v>
      </c>
      <c r="L3697" s="12">
        <f t="shared" si="345"/>
        <v>42015.662152777775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342"/>
        <v>1.00125</v>
      </c>
      <c r="R3697" s="8">
        <f t="shared" si="343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8">
        <v>2000</v>
      </c>
      <c r="E3698" s="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2">
        <f t="shared" si="344"/>
        <v>41988.408749999995</v>
      </c>
      <c r="L3698" s="12">
        <f t="shared" si="345"/>
        <v>42048.408749999995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342"/>
        <v>1.55</v>
      </c>
      <c r="R3698" s="8">
        <f t="shared" si="343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8">
        <v>2000</v>
      </c>
      <c r="E3699" s="8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2">
        <f t="shared" si="344"/>
        <v>42479.2575</v>
      </c>
      <c r="L3699" s="12">
        <f t="shared" si="345"/>
        <v>42500.2575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342"/>
        <v>1.08</v>
      </c>
      <c r="R3699" s="8">
        <f t="shared" si="343"/>
        <v>72</v>
      </c>
      <c r="S3699" t="str">
        <f t="shared" si="346"/>
        <v>theater</v>
      </c>
      <c r="T3699" t="str">
        <f t="shared" si="347"/>
        <v>plays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8">
        <v>5000</v>
      </c>
      <c r="E3700" s="8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2">
        <f t="shared" si="344"/>
        <v>42401.598229166666</v>
      </c>
      <c r="L3700" s="12">
        <f t="shared" si="345"/>
        <v>42431.598229166666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342"/>
        <v>1.1052</v>
      </c>
      <c r="R3700" s="8">
        <f t="shared" si="343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8">
        <v>2500</v>
      </c>
      <c r="E3701" s="8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2">
        <f t="shared" si="344"/>
        <v>41897.393703703703</v>
      </c>
      <c r="L3701" s="12">
        <f t="shared" si="345"/>
        <v>41927.393703703703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342"/>
        <v>1.008</v>
      </c>
      <c r="R3701" s="8">
        <f t="shared" si="343"/>
        <v>63</v>
      </c>
      <c r="S3701" t="str">
        <f t="shared" si="346"/>
        <v>theater</v>
      </c>
      <c r="T3701" t="str">
        <f t="shared" si="347"/>
        <v>plays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8">
        <v>500</v>
      </c>
      <c r="E3702" s="8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2">
        <f t="shared" si="344"/>
        <v>41882.37731481481</v>
      </c>
      <c r="L3702" s="12">
        <f t="shared" si="345"/>
        <v>41912.458333333328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342"/>
        <v>1.212</v>
      </c>
      <c r="R3702" s="8">
        <f t="shared" si="343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8">
        <v>1500</v>
      </c>
      <c r="E3703" s="8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2">
        <f t="shared" si="344"/>
        <v>42129.333252314813</v>
      </c>
      <c r="L3703" s="12">
        <f t="shared" si="345"/>
        <v>42159.333252314813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342"/>
        <v>1.0033333333333334</v>
      </c>
      <c r="R3703" s="8">
        <f t="shared" si="343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8">
        <v>3000</v>
      </c>
      <c r="E3704" s="8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2">
        <f t="shared" si="344"/>
        <v>42524.329675925925</v>
      </c>
      <c r="L3704" s="12">
        <f t="shared" si="345"/>
        <v>42561.749305555553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342"/>
        <v>1.0916666666666666</v>
      </c>
      <c r="R3704" s="8">
        <f t="shared" si="343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8">
        <v>1050</v>
      </c>
      <c r="E3705" s="8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2">
        <f t="shared" si="344"/>
        <v>42556.296157407407</v>
      </c>
      <c r="L3705" s="12">
        <f t="shared" si="345"/>
        <v>42595.082638888889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342"/>
        <v>1.2342857142857142</v>
      </c>
      <c r="R3705" s="8">
        <f t="shared" si="343"/>
        <v>43.2</v>
      </c>
      <c r="S3705" t="str">
        <f t="shared" si="346"/>
        <v>theater</v>
      </c>
      <c r="T3705" t="str">
        <f t="shared" si="347"/>
        <v>plays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8">
        <v>300</v>
      </c>
      <c r="E3706" s="8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2">
        <f t="shared" si="344"/>
        <v>42461.481412037036</v>
      </c>
      <c r="L3706" s="12">
        <f t="shared" si="345"/>
        <v>42521.481412037036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342"/>
        <v>1.3633666666666666</v>
      </c>
      <c r="R3706" s="8">
        <f t="shared" si="343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8">
        <v>2827</v>
      </c>
      <c r="E3707" s="8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2">
        <f t="shared" si="344"/>
        <v>41792.334652777776</v>
      </c>
      <c r="L3707" s="12">
        <f t="shared" si="345"/>
        <v>41813.541666666664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342"/>
        <v>1.0346657233816767</v>
      </c>
      <c r="R3707" s="8">
        <f t="shared" si="343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8">
        <v>1500</v>
      </c>
      <c r="E3708" s="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2">
        <f t="shared" si="344"/>
        <v>41879.705428240741</v>
      </c>
      <c r="L3708" s="12">
        <f t="shared" si="345"/>
        <v>41894.705428240741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342"/>
        <v>1.2133333333333334</v>
      </c>
      <c r="R3708" s="8">
        <f t="shared" si="343"/>
        <v>140</v>
      </c>
      <c r="S3708" t="str">
        <f t="shared" si="346"/>
        <v>theater</v>
      </c>
      <c r="T3708" t="str">
        <f t="shared" si="347"/>
        <v>plays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8">
        <v>1000</v>
      </c>
      <c r="E3709" s="8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2">
        <f t="shared" si="344"/>
        <v>42551.840023148143</v>
      </c>
      <c r="L3709" s="12">
        <f t="shared" si="345"/>
        <v>42573.018055555549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342"/>
        <v>1.86</v>
      </c>
      <c r="R3709" s="8">
        <f t="shared" si="343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8">
        <v>700</v>
      </c>
      <c r="E3710" s="8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2">
        <f t="shared" si="344"/>
        <v>41809.933865740742</v>
      </c>
      <c r="L3710" s="12">
        <f t="shared" si="345"/>
        <v>41823.933865740742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342"/>
        <v>3</v>
      </c>
      <c r="R3710" s="8">
        <f t="shared" si="343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8">
        <v>1000</v>
      </c>
      <c r="E3711" s="8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2">
        <f t="shared" si="344"/>
        <v>41785.499374999999</v>
      </c>
      <c r="L3711" s="12">
        <f t="shared" si="345"/>
        <v>41815.499374999999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342"/>
        <v>1.0825</v>
      </c>
      <c r="R3711" s="8">
        <f t="shared" si="343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8">
        <v>1300</v>
      </c>
      <c r="E3712" s="8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2">
        <f t="shared" si="344"/>
        <v>42072.367916666662</v>
      </c>
      <c r="L3712" s="12">
        <f t="shared" si="345"/>
        <v>42097.367916666662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342"/>
        <v>1.4115384615384616</v>
      </c>
      <c r="R3712" s="8">
        <f t="shared" si="343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8">
        <v>500</v>
      </c>
      <c r="E3713" s="8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2">
        <f t="shared" si="344"/>
        <v>41779.5158912037</v>
      </c>
      <c r="L3713" s="12">
        <f t="shared" si="345"/>
        <v>41805.458333333328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342"/>
        <v>1.1399999999999999</v>
      </c>
      <c r="R3713" s="8">
        <f t="shared" si="343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8">
        <v>7500</v>
      </c>
      <c r="E3714" s="8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2">
        <f t="shared" si="344"/>
        <v>42133.963738425919</v>
      </c>
      <c r="L3714" s="12">
        <f t="shared" si="345"/>
        <v>42155.082638888889</v>
      </c>
      <c r="M3714" t="b">
        <v>0</v>
      </c>
      <c r="N3714">
        <v>104</v>
      </c>
      <c r="O3714" t="b">
        <v>1</v>
      </c>
      <c r="P3714" t="s">
        <v>8271</v>
      </c>
      <c r="Q3714" s="6">
        <f t="shared" ref="Q3714:Q3777" si="348">E3714/D3714</f>
        <v>1.5373333333333334</v>
      </c>
      <c r="R3714" s="8">
        <f t="shared" ref="R3714:R3777" si="349">IF(E3714=0,"-",E3714/N3714)</f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8">
        <v>2000</v>
      </c>
      <c r="E3715" s="8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2">
        <f t="shared" ref="K3715:K3778" si="350">(J3715/86400)+25569+(-5/24)</f>
        <v>42505.529699074068</v>
      </c>
      <c r="L3715" s="12">
        <f t="shared" ref="L3715:L3778" si="351">(I3715/86400)+25569+(-5/24)</f>
        <v>42525.529699074068</v>
      </c>
      <c r="M3715" t="b">
        <v>0</v>
      </c>
      <c r="N3715">
        <v>19</v>
      </c>
      <c r="O3715" t="b">
        <v>1</v>
      </c>
      <c r="P3715" t="s">
        <v>8271</v>
      </c>
      <c r="Q3715" s="6">
        <f t="shared" si="348"/>
        <v>1.0149999999999999</v>
      </c>
      <c r="R3715" s="8">
        <f t="shared" si="349"/>
        <v>106.84210526315789</v>
      </c>
      <c r="S3715" t="str">
        <f t="shared" ref="S3715:S3778" si="352">LEFT($P3715, SEARCH("/",$P3715,1)-1)</f>
        <v>theater</v>
      </c>
      <c r="T3715" t="str">
        <f t="shared" ref="T3715:T3778" si="353">RIGHT($P3715,LEN($P3715) - SEARCH("/", $P3715, 1))</f>
        <v>plays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8">
        <v>10000</v>
      </c>
      <c r="E3716" s="8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2">
        <f t="shared" si="350"/>
        <v>42118.347997685181</v>
      </c>
      <c r="L3716" s="12">
        <f t="shared" si="351"/>
        <v>42149.957638888889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348"/>
        <v>1.0235000000000001</v>
      </c>
      <c r="R3716" s="8">
        <f t="shared" si="349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8">
        <v>3500</v>
      </c>
      <c r="E3717" s="8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2">
        <f t="shared" si="350"/>
        <v>42036.787256944437</v>
      </c>
      <c r="L3717" s="12">
        <f t="shared" si="351"/>
        <v>42094.327777777777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348"/>
        <v>1.0257142857142858</v>
      </c>
      <c r="R3717" s="8">
        <f t="shared" si="349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8">
        <v>800</v>
      </c>
      <c r="E3718" s="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2">
        <f t="shared" si="350"/>
        <v>42360.679502314808</v>
      </c>
      <c r="L3718" s="12">
        <f t="shared" si="351"/>
        <v>42390.679502314808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348"/>
        <v>1.5575000000000001</v>
      </c>
      <c r="R3718" s="8">
        <f t="shared" si="349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8">
        <v>4000</v>
      </c>
      <c r="E3719" s="8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2">
        <f t="shared" si="350"/>
        <v>42102.657974537033</v>
      </c>
      <c r="L3719" s="12">
        <f t="shared" si="351"/>
        <v>42133.657974537033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348"/>
        <v>1.0075000000000001</v>
      </c>
      <c r="R3719" s="8">
        <f t="shared" si="349"/>
        <v>310</v>
      </c>
      <c r="S3719" t="str">
        <f t="shared" si="352"/>
        <v>theater</v>
      </c>
      <c r="T3719" t="str">
        <f t="shared" si="353"/>
        <v>plays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8">
        <v>500</v>
      </c>
      <c r="E3720" s="8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2">
        <f t="shared" si="350"/>
        <v>42032.507812499993</v>
      </c>
      <c r="L3720" s="12">
        <f t="shared" si="351"/>
        <v>42062.507812499993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348"/>
        <v>2.3940000000000001</v>
      </c>
      <c r="R3720" s="8">
        <f t="shared" si="349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8">
        <v>200</v>
      </c>
      <c r="E3721" s="8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2">
        <f t="shared" si="350"/>
        <v>42147.521597222221</v>
      </c>
      <c r="L3721" s="12">
        <f t="shared" si="351"/>
        <v>42177.521597222221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348"/>
        <v>2.1</v>
      </c>
      <c r="R3721" s="8">
        <f t="shared" si="349"/>
        <v>105</v>
      </c>
      <c r="S3721" t="str">
        <f t="shared" si="352"/>
        <v>theater</v>
      </c>
      <c r="T3721" t="str">
        <f t="shared" si="353"/>
        <v>plays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8">
        <v>3300</v>
      </c>
      <c r="E3722" s="8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2">
        <f t="shared" si="350"/>
        <v>42165.784791666665</v>
      </c>
      <c r="L3722" s="12">
        <f t="shared" si="351"/>
        <v>42187.784791666665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348"/>
        <v>1.0451515151515152</v>
      </c>
      <c r="R3722" s="8">
        <f t="shared" si="349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8">
        <v>5000</v>
      </c>
      <c r="E3723" s="8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2">
        <f t="shared" si="350"/>
        <v>41927.727824074071</v>
      </c>
      <c r="L3723" s="12">
        <f t="shared" si="351"/>
        <v>41948.769490740735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348"/>
        <v>1.008</v>
      </c>
      <c r="R3723" s="8">
        <f t="shared" si="349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8">
        <v>1500</v>
      </c>
      <c r="E3724" s="8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2">
        <f t="shared" si="350"/>
        <v>42381.463506944441</v>
      </c>
      <c r="L3724" s="12">
        <f t="shared" si="351"/>
        <v>42411.749305555553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348"/>
        <v>1.1120000000000001</v>
      </c>
      <c r="R3724" s="8">
        <f t="shared" si="349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8">
        <v>4500</v>
      </c>
      <c r="E3725" s="8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2">
        <f t="shared" si="350"/>
        <v>41943.544699074067</v>
      </c>
      <c r="L3725" s="12">
        <f t="shared" si="351"/>
        <v>41973.586365740739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348"/>
        <v>1.0204444444444445</v>
      </c>
      <c r="R3725" s="8">
        <f t="shared" si="349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8">
        <v>4300</v>
      </c>
      <c r="E3726" s="8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2">
        <f t="shared" si="350"/>
        <v>42465.283101851848</v>
      </c>
      <c r="L3726" s="12">
        <f t="shared" si="351"/>
        <v>42494.749999999993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348"/>
        <v>1.0254767441860466</v>
      </c>
      <c r="R3726" s="8">
        <f t="shared" si="349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8">
        <v>300</v>
      </c>
      <c r="E3727" s="8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2">
        <f t="shared" si="350"/>
        <v>42401.736886574072</v>
      </c>
      <c r="L3727" s="12">
        <f t="shared" si="351"/>
        <v>42418.687499999993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348"/>
        <v>1.27</v>
      </c>
      <c r="R3727" s="8">
        <f t="shared" si="349"/>
        <v>25.4</v>
      </c>
      <c r="S3727" t="str">
        <f t="shared" si="352"/>
        <v>theater</v>
      </c>
      <c r="T3727" t="str">
        <f t="shared" si="353"/>
        <v>plays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8">
        <v>850</v>
      </c>
      <c r="E3728" s="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2">
        <f t="shared" si="350"/>
        <v>42461.932534722218</v>
      </c>
      <c r="L3728" s="12">
        <f t="shared" si="351"/>
        <v>42489.666666666664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348"/>
        <v>3.3870588235294119</v>
      </c>
      <c r="R3728" s="8">
        <f t="shared" si="349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8">
        <v>2000</v>
      </c>
      <c r="E3729" s="8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2">
        <f t="shared" si="350"/>
        <v>42632.139976851853</v>
      </c>
      <c r="L3729" s="12">
        <f t="shared" si="351"/>
        <v>42662.996527777774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348"/>
        <v>1.0075000000000001</v>
      </c>
      <c r="R3729" s="8">
        <f t="shared" si="349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 s="8">
        <v>20000</v>
      </c>
      <c r="E3730" s="8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2">
        <f t="shared" si="350"/>
        <v>42204.962685185186</v>
      </c>
      <c r="L3730" s="12">
        <f t="shared" si="351"/>
        <v>42234.962685185186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348"/>
        <v>9.3100000000000002E-2</v>
      </c>
      <c r="R3730" s="8">
        <f t="shared" si="349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 s="8">
        <v>5000</v>
      </c>
      <c r="E3731" s="8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2">
        <f t="shared" si="350"/>
        <v>42040.996666666666</v>
      </c>
      <c r="L3731" s="12">
        <f t="shared" si="351"/>
        <v>42085.954999999994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348"/>
        <v>7.2400000000000006E-2</v>
      </c>
      <c r="R3731" s="8">
        <f t="shared" si="349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8">
        <v>1000</v>
      </c>
      <c r="E3732" s="8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2">
        <f t="shared" si="350"/>
        <v>42203.46943287037</v>
      </c>
      <c r="L3732" s="12">
        <f t="shared" si="351"/>
        <v>42233.46943287037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348"/>
        <v>0.1</v>
      </c>
      <c r="R3732" s="8">
        <f t="shared" si="349"/>
        <v>100</v>
      </c>
      <c r="S3732" t="str">
        <f t="shared" si="352"/>
        <v>theater</v>
      </c>
      <c r="T3732" t="str">
        <f t="shared" si="353"/>
        <v>plays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8">
        <v>5500</v>
      </c>
      <c r="E3733" s="8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2">
        <f t="shared" si="350"/>
        <v>41983.544513888883</v>
      </c>
      <c r="L3733" s="12">
        <f t="shared" si="351"/>
        <v>42013.932638888888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348"/>
        <v>0.11272727272727273</v>
      </c>
      <c r="R3733" s="8">
        <f t="shared" si="349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8">
        <v>850</v>
      </c>
      <c r="E3734" s="8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2">
        <f t="shared" si="350"/>
        <v>41968.469131944446</v>
      </c>
      <c r="L3734" s="12">
        <f t="shared" si="351"/>
        <v>42028.291666666664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348"/>
        <v>0.15411764705882353</v>
      </c>
      <c r="R3734" s="8">
        <f t="shared" si="349"/>
        <v>32.75</v>
      </c>
      <c r="S3734" t="str">
        <f t="shared" si="352"/>
        <v>theater</v>
      </c>
      <c r="T3734" t="str">
        <f t="shared" si="353"/>
        <v>plays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8">
        <v>1500</v>
      </c>
      <c r="E3735" s="8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2">
        <f t="shared" si="350"/>
        <v>42102.816064814811</v>
      </c>
      <c r="L3735" s="12">
        <f t="shared" si="351"/>
        <v>42112.729166666664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348"/>
        <v>0</v>
      </c>
      <c r="R3735" s="8" t="str">
        <f t="shared" si="349"/>
        <v>-</v>
      </c>
      <c r="S3735" t="str">
        <f t="shared" si="352"/>
        <v>theater</v>
      </c>
      <c r="T3735" t="str">
        <f t="shared" si="353"/>
        <v>plays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 s="8">
        <v>1500</v>
      </c>
      <c r="E3736" s="8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2">
        <f t="shared" si="350"/>
        <v>42089.693240740737</v>
      </c>
      <c r="L3736" s="12">
        <f t="shared" si="351"/>
        <v>42149.693240740737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348"/>
        <v>0.28466666666666668</v>
      </c>
      <c r="R3736" s="8">
        <f t="shared" si="349"/>
        <v>61</v>
      </c>
      <c r="S3736" t="str">
        <f t="shared" si="352"/>
        <v>theater</v>
      </c>
      <c r="T3736" t="str">
        <f t="shared" si="353"/>
        <v>plays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8">
        <v>150</v>
      </c>
      <c r="E3737" s="8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2">
        <f t="shared" si="350"/>
        <v>42122.484826388885</v>
      </c>
      <c r="L3737" s="12">
        <f t="shared" si="351"/>
        <v>42152.484826388885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348"/>
        <v>0.13333333333333333</v>
      </c>
      <c r="R3737" s="8">
        <f t="shared" si="349"/>
        <v>10</v>
      </c>
      <c r="S3737" t="str">
        <f t="shared" si="352"/>
        <v>theater</v>
      </c>
      <c r="T3737" t="str">
        <f t="shared" si="353"/>
        <v>plays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8">
        <v>1500</v>
      </c>
      <c r="E3738" s="8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2">
        <f t="shared" si="350"/>
        <v>42048.503391203696</v>
      </c>
      <c r="L3738" s="12">
        <f t="shared" si="351"/>
        <v>42086.541666666664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348"/>
        <v>6.6666666666666671E-3</v>
      </c>
      <c r="R3738" s="8">
        <f t="shared" si="349"/>
        <v>10</v>
      </c>
      <c r="S3738" t="str">
        <f t="shared" si="352"/>
        <v>theater</v>
      </c>
      <c r="T3738" t="str">
        <f t="shared" si="353"/>
        <v>plays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 s="8">
        <v>700</v>
      </c>
      <c r="E3739" s="8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2">
        <f t="shared" si="350"/>
        <v>42297.482673611106</v>
      </c>
      <c r="L3739" s="12">
        <f t="shared" si="351"/>
        <v>42320.082638888889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348"/>
        <v>0.21428571428571427</v>
      </c>
      <c r="R3739" s="8">
        <f t="shared" si="349"/>
        <v>37.5</v>
      </c>
      <c r="S3739" t="str">
        <f t="shared" si="352"/>
        <v>theater</v>
      </c>
      <c r="T3739" t="str">
        <f t="shared" si="353"/>
        <v>plays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 s="8">
        <v>1500</v>
      </c>
      <c r="E3740" s="8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2">
        <f t="shared" si="350"/>
        <v>41813.730381944442</v>
      </c>
      <c r="L3740" s="12">
        <f t="shared" si="351"/>
        <v>41835.708333333328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348"/>
        <v>0.18</v>
      </c>
      <c r="R3740" s="8">
        <f t="shared" si="349"/>
        <v>45</v>
      </c>
      <c r="S3740" t="str">
        <f t="shared" si="352"/>
        <v>theater</v>
      </c>
      <c r="T3740" t="str">
        <f t="shared" si="353"/>
        <v>plays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8">
        <v>4000</v>
      </c>
      <c r="E3741" s="8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2">
        <f t="shared" si="350"/>
        <v>42548.241527777776</v>
      </c>
      <c r="L3741" s="12">
        <f t="shared" si="351"/>
        <v>42568.241527777776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348"/>
        <v>0.20125000000000001</v>
      </c>
      <c r="R3741" s="8">
        <f t="shared" si="349"/>
        <v>100.625</v>
      </c>
      <c r="S3741" t="str">
        <f t="shared" si="352"/>
        <v>theater</v>
      </c>
      <c r="T3741" t="str">
        <f t="shared" si="353"/>
        <v>plays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8">
        <v>2000</v>
      </c>
      <c r="E3742" s="8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2">
        <f t="shared" si="350"/>
        <v>41832.881423611107</v>
      </c>
      <c r="L3742" s="12">
        <f t="shared" si="351"/>
        <v>41862.870810185181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348"/>
        <v>0.17899999999999999</v>
      </c>
      <c r="R3742" s="8">
        <f t="shared" si="349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8">
        <v>20000</v>
      </c>
      <c r="E3743" s="8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2">
        <f t="shared" si="350"/>
        <v>42325.712384259255</v>
      </c>
      <c r="L3743" s="12">
        <f t="shared" si="351"/>
        <v>42355.712384259255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348"/>
        <v>0</v>
      </c>
      <c r="R3743" s="8" t="str">
        <f t="shared" si="349"/>
        <v>-</v>
      </c>
      <c r="S3743" t="str">
        <f t="shared" si="352"/>
        <v>theater</v>
      </c>
      <c r="T3743" t="str">
        <f t="shared" si="353"/>
        <v>plays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8">
        <v>5000</v>
      </c>
      <c r="E3744" s="8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2">
        <f t="shared" si="350"/>
        <v>41858.006296296291</v>
      </c>
      <c r="L3744" s="12">
        <f t="shared" si="351"/>
        <v>41888.006296296291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348"/>
        <v>0.02</v>
      </c>
      <c r="R3744" s="8">
        <f t="shared" si="349"/>
        <v>25</v>
      </c>
      <c r="S3744" t="str">
        <f t="shared" si="352"/>
        <v>theater</v>
      </c>
      <c r="T3744" t="str">
        <f t="shared" si="353"/>
        <v>plays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 s="8">
        <v>2200</v>
      </c>
      <c r="E3745" s="8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2">
        <f t="shared" si="350"/>
        <v>41793.501898148148</v>
      </c>
      <c r="L3745" s="12">
        <f t="shared" si="351"/>
        <v>41823.501898148148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348"/>
        <v>0</v>
      </c>
      <c r="R3745" s="8" t="str">
        <f t="shared" si="349"/>
        <v>-</v>
      </c>
      <c r="S3745" t="str">
        <f t="shared" si="352"/>
        <v>theater</v>
      </c>
      <c r="T3745" t="str">
        <f t="shared" si="353"/>
        <v>plays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 s="8">
        <v>1200</v>
      </c>
      <c r="E3746" s="8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2">
        <f t="shared" si="350"/>
        <v>41793.605925925927</v>
      </c>
      <c r="L3746" s="12">
        <f t="shared" si="351"/>
        <v>41824.957638888889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348"/>
        <v>0</v>
      </c>
      <c r="R3746" s="8" t="str">
        <f t="shared" si="349"/>
        <v>-</v>
      </c>
      <c r="S3746" t="str">
        <f t="shared" si="352"/>
        <v>theater</v>
      </c>
      <c r="T3746" t="str">
        <f t="shared" si="353"/>
        <v>plays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 s="8">
        <v>100</v>
      </c>
      <c r="E3747" s="8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2">
        <f t="shared" si="350"/>
        <v>41831.489606481475</v>
      </c>
      <c r="L3747" s="12">
        <f t="shared" si="351"/>
        <v>41861.489606481475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348"/>
        <v>0.1</v>
      </c>
      <c r="R3747" s="8">
        <f t="shared" si="349"/>
        <v>10</v>
      </c>
      <c r="S3747" t="str">
        <f t="shared" si="352"/>
        <v>theater</v>
      </c>
      <c r="T3747" t="str">
        <f t="shared" si="353"/>
        <v>plays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 s="8">
        <v>8500</v>
      </c>
      <c r="E3748" s="8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2">
        <f t="shared" si="350"/>
        <v>42621.18100694444</v>
      </c>
      <c r="L3748" s="12">
        <f t="shared" si="351"/>
        <v>42651.18100694444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348"/>
        <v>2.3764705882352941E-2</v>
      </c>
      <c r="R3748" s="8">
        <f t="shared" si="349"/>
        <v>202</v>
      </c>
      <c r="S3748" t="str">
        <f t="shared" si="352"/>
        <v>theater</v>
      </c>
      <c r="T3748" t="str">
        <f t="shared" si="353"/>
        <v>plays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 s="8">
        <v>2500</v>
      </c>
      <c r="E3749" s="8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2">
        <f t="shared" si="350"/>
        <v>42164.091388888883</v>
      </c>
      <c r="L3749" s="12">
        <f t="shared" si="351"/>
        <v>42190.749305555553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348"/>
        <v>0.01</v>
      </c>
      <c r="R3749" s="8">
        <f t="shared" si="349"/>
        <v>25</v>
      </c>
      <c r="S3749" t="str">
        <f t="shared" si="352"/>
        <v>theater</v>
      </c>
      <c r="T3749" t="str">
        <f t="shared" si="353"/>
        <v>plays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8">
        <v>5000</v>
      </c>
      <c r="E3750" s="8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2">
        <f t="shared" si="350"/>
        <v>42395.498101851852</v>
      </c>
      <c r="L3750" s="12">
        <f t="shared" si="351"/>
        <v>42416.040972222218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348"/>
        <v>1.0351999999999999</v>
      </c>
      <c r="R3750" s="8">
        <f t="shared" si="349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8">
        <v>500</v>
      </c>
      <c r="E3751" s="8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2">
        <f t="shared" si="350"/>
        <v>42457.918842592589</v>
      </c>
      <c r="L3751" s="12">
        <f t="shared" si="351"/>
        <v>42488.957638888889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348"/>
        <v>1.05</v>
      </c>
      <c r="R3751" s="8">
        <f t="shared" si="349"/>
        <v>75</v>
      </c>
      <c r="S3751" t="str">
        <f t="shared" si="352"/>
        <v>theater</v>
      </c>
      <c r="T3751" t="str">
        <f t="shared" si="353"/>
        <v>musical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8">
        <v>6000</v>
      </c>
      <c r="E3752" s="8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2">
        <f t="shared" si="350"/>
        <v>42016.773240740738</v>
      </c>
      <c r="L3752" s="12">
        <f t="shared" si="351"/>
        <v>42045.124305555553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348"/>
        <v>1.0044999999999999</v>
      </c>
      <c r="R3752" s="8">
        <f t="shared" si="349"/>
        <v>215.25</v>
      </c>
      <c r="S3752" t="str">
        <f t="shared" si="352"/>
        <v>theater</v>
      </c>
      <c r="T3752" t="str">
        <f t="shared" si="353"/>
        <v>musical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8">
        <v>1000</v>
      </c>
      <c r="E3753" s="8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2">
        <f t="shared" si="350"/>
        <v>42402.827233796292</v>
      </c>
      <c r="L3753" s="12">
        <f t="shared" si="351"/>
        <v>42462.785567129627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348"/>
        <v>1.3260000000000001</v>
      </c>
      <c r="R3753" s="8">
        <f t="shared" si="349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58" hidden="1" x14ac:dyDescent="0.35">
      <c r="A3754">
        <v>3752</v>
      </c>
      <c r="B3754" s="3" t="s">
        <v>3749</v>
      </c>
      <c r="C3754" s="3" t="s">
        <v>7862</v>
      </c>
      <c r="D3754" s="8">
        <v>500</v>
      </c>
      <c r="E3754" s="8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2">
        <f t="shared" si="350"/>
        <v>42619.594155092585</v>
      </c>
      <c r="L3754" s="12">
        <f t="shared" si="351"/>
        <v>42659.666666666664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348"/>
        <v>1.1299999999999999</v>
      </c>
      <c r="R3754" s="8">
        <f t="shared" si="349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8">
        <v>5000</v>
      </c>
      <c r="E3755" s="8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2">
        <f t="shared" si="350"/>
        <v>42128.615740740737</v>
      </c>
      <c r="L3755" s="12">
        <f t="shared" si="351"/>
        <v>42157.791666666664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348"/>
        <v>1.0334000000000001</v>
      </c>
      <c r="R3755" s="8">
        <f t="shared" si="349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8">
        <v>2500</v>
      </c>
      <c r="E3756" s="8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2">
        <f t="shared" si="350"/>
        <v>41808.67288194444</v>
      </c>
      <c r="L3756" s="12">
        <f t="shared" si="351"/>
        <v>41845.999305555553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348"/>
        <v>1.2</v>
      </c>
      <c r="R3756" s="8">
        <f t="shared" si="349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3.5" hidden="1" x14ac:dyDescent="0.35">
      <c r="A3757">
        <v>3755</v>
      </c>
      <c r="B3757" s="3" t="s">
        <v>3752</v>
      </c>
      <c r="C3757" s="3" t="s">
        <v>7865</v>
      </c>
      <c r="D3757" s="8">
        <v>550</v>
      </c>
      <c r="E3757" s="8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2">
        <f t="shared" si="350"/>
        <v>42445.658645833326</v>
      </c>
      <c r="L3757" s="12">
        <f t="shared" si="351"/>
        <v>42475.658645833326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348"/>
        <v>1.2963636363636364</v>
      </c>
      <c r="R3757" s="8">
        <f t="shared" si="349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8">
        <v>4500</v>
      </c>
      <c r="E3758" s="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2">
        <f t="shared" si="350"/>
        <v>41771.606458333328</v>
      </c>
      <c r="L3758" s="12">
        <f t="shared" si="351"/>
        <v>41801.606458333328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348"/>
        <v>1.0111111111111111</v>
      </c>
      <c r="R3758" s="8">
        <f t="shared" si="349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8">
        <v>3500</v>
      </c>
      <c r="E3759" s="8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2">
        <f t="shared" si="350"/>
        <v>41954.642534722218</v>
      </c>
      <c r="L3759" s="12">
        <f t="shared" si="351"/>
        <v>41974.642534722218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348"/>
        <v>1.0851428571428572</v>
      </c>
      <c r="R3759" s="8">
        <f t="shared" si="349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8">
        <v>1500</v>
      </c>
      <c r="E3760" s="8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2">
        <f t="shared" si="350"/>
        <v>41747.263171296298</v>
      </c>
      <c r="L3760" s="12">
        <f t="shared" si="351"/>
        <v>41778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348"/>
        <v>1.0233333333333334</v>
      </c>
      <c r="R3760" s="8">
        <f t="shared" si="349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8">
        <v>4000</v>
      </c>
      <c r="E3761" s="8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2">
        <f t="shared" si="350"/>
        <v>42181.899918981479</v>
      </c>
      <c r="L3761" s="12">
        <f t="shared" si="351"/>
        <v>42241.899918981479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348"/>
        <v>1.1024425000000002</v>
      </c>
      <c r="R3761" s="8">
        <f t="shared" si="349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8">
        <v>5000</v>
      </c>
      <c r="E3762" s="8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2">
        <f t="shared" si="350"/>
        <v>41739.316967592589</v>
      </c>
      <c r="L3762" s="12">
        <f t="shared" si="351"/>
        <v>41764.316967592589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348"/>
        <v>1.010154</v>
      </c>
      <c r="R3762" s="8">
        <f t="shared" si="349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58" hidden="1" x14ac:dyDescent="0.35">
      <c r="A3763">
        <v>3761</v>
      </c>
      <c r="B3763" s="3" t="s">
        <v>3758</v>
      </c>
      <c r="C3763" s="3" t="s">
        <v>7871</v>
      </c>
      <c r="D3763" s="8">
        <v>500</v>
      </c>
      <c r="E3763" s="8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2">
        <f t="shared" si="350"/>
        <v>42173.258530092593</v>
      </c>
      <c r="L3763" s="12">
        <f t="shared" si="351"/>
        <v>42226.749999999993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348"/>
        <v>1</v>
      </c>
      <c r="R3763" s="8">
        <f t="shared" si="349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3.5" hidden="1" x14ac:dyDescent="0.35">
      <c r="A3764">
        <v>3762</v>
      </c>
      <c r="B3764" s="3" t="s">
        <v>3759</v>
      </c>
      <c r="C3764" s="3" t="s">
        <v>7872</v>
      </c>
      <c r="D3764" s="8">
        <v>1250</v>
      </c>
      <c r="E3764" s="8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2">
        <f t="shared" si="350"/>
        <v>42193.605196759258</v>
      </c>
      <c r="L3764" s="12">
        <f t="shared" si="351"/>
        <v>42218.605196759258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348"/>
        <v>1.0624</v>
      </c>
      <c r="R3764" s="8">
        <f t="shared" si="349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8">
        <v>5000</v>
      </c>
      <c r="E3765" s="8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2">
        <f t="shared" si="350"/>
        <v>42065.541967592588</v>
      </c>
      <c r="L3765" s="12">
        <f t="shared" si="351"/>
        <v>42095.500300925924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348"/>
        <v>1</v>
      </c>
      <c r="R3765" s="8">
        <f t="shared" si="349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8">
        <v>1500</v>
      </c>
      <c r="E3766" s="8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2">
        <f t="shared" si="350"/>
        <v>42499.634629629632</v>
      </c>
      <c r="L3766" s="12">
        <f t="shared" si="351"/>
        <v>42518.816666666666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348"/>
        <v>1</v>
      </c>
      <c r="R3766" s="8">
        <f t="shared" si="349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8">
        <v>7000</v>
      </c>
      <c r="E3767" s="8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2">
        <f t="shared" si="350"/>
        <v>41820.568078703705</v>
      </c>
      <c r="L3767" s="12">
        <f t="shared" si="351"/>
        <v>41850.568078703705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348"/>
        <v>1.1345714285714286</v>
      </c>
      <c r="R3767" s="8">
        <f t="shared" si="349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8">
        <v>10000</v>
      </c>
      <c r="E3768" s="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2">
        <f t="shared" si="350"/>
        <v>41787.958854166667</v>
      </c>
      <c r="L3768" s="12">
        <f t="shared" si="351"/>
        <v>41822.958854166667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348"/>
        <v>1.0265010000000001</v>
      </c>
      <c r="R3768" s="8">
        <f t="shared" si="349"/>
        <v>106.9271875</v>
      </c>
      <c r="S3768" t="str">
        <f t="shared" si="352"/>
        <v>theater</v>
      </c>
      <c r="T3768" t="str">
        <f t="shared" si="353"/>
        <v>musical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8">
        <v>2000</v>
      </c>
      <c r="E3769" s="8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2">
        <f t="shared" si="350"/>
        <v>42049.811307870368</v>
      </c>
      <c r="L3769" s="12">
        <f t="shared" si="351"/>
        <v>42063.999305555553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348"/>
        <v>1.1675</v>
      </c>
      <c r="R3769" s="8">
        <f t="shared" si="349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8">
        <v>4000</v>
      </c>
      <c r="E3770" s="8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2">
        <f t="shared" si="350"/>
        <v>41772.519560185181</v>
      </c>
      <c r="L3770" s="12">
        <f t="shared" si="351"/>
        <v>41802.519560185181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348"/>
        <v>1.0765274999999999</v>
      </c>
      <c r="R3770" s="8">
        <f t="shared" si="349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8">
        <v>1100</v>
      </c>
      <c r="E3771" s="8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2">
        <f t="shared" si="350"/>
        <v>42445.389803240738</v>
      </c>
      <c r="L3771" s="12">
        <f t="shared" si="351"/>
        <v>42475.389803240738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348"/>
        <v>1</v>
      </c>
      <c r="R3771" s="8">
        <f t="shared" si="349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3.5" hidden="1" x14ac:dyDescent="0.35">
      <c r="A3772">
        <v>3770</v>
      </c>
      <c r="B3772" s="3" t="s">
        <v>3767</v>
      </c>
      <c r="C3772" s="3" t="s">
        <v>7880</v>
      </c>
      <c r="D3772" s="8">
        <v>2000</v>
      </c>
      <c r="E3772" s="8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2">
        <f t="shared" si="350"/>
        <v>42138.722337962965</v>
      </c>
      <c r="L3772" s="12">
        <f t="shared" si="351"/>
        <v>42168.722337962965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348"/>
        <v>1</v>
      </c>
      <c r="R3772" s="8">
        <f t="shared" si="349"/>
        <v>100</v>
      </c>
      <c r="S3772" t="str">
        <f t="shared" si="352"/>
        <v>theater</v>
      </c>
      <c r="T3772" t="str">
        <f t="shared" si="353"/>
        <v>musical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8">
        <v>1000</v>
      </c>
      <c r="E3773" s="8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2">
        <f t="shared" si="350"/>
        <v>42493.64875</v>
      </c>
      <c r="L3773" s="12">
        <f t="shared" si="351"/>
        <v>42507.791666666664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348"/>
        <v>1.46</v>
      </c>
      <c r="R3773" s="8">
        <f t="shared" si="349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8">
        <v>5000</v>
      </c>
      <c r="E3774" s="8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2">
        <f t="shared" si="350"/>
        <v>42682.408634259256</v>
      </c>
      <c r="L3774" s="12">
        <f t="shared" si="351"/>
        <v>42703.041666666664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348"/>
        <v>1.1020000000000001</v>
      </c>
      <c r="R3774" s="8">
        <f t="shared" si="349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8">
        <v>5000</v>
      </c>
      <c r="E3775" s="8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2">
        <f t="shared" si="350"/>
        <v>42655.796840277777</v>
      </c>
      <c r="L3775" s="12">
        <f t="shared" si="351"/>
        <v>42688.880555555552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348"/>
        <v>1.0820000000000001</v>
      </c>
      <c r="R3775" s="8">
        <f t="shared" si="349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8">
        <v>2500</v>
      </c>
      <c r="E3776" s="8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2">
        <f t="shared" si="350"/>
        <v>42087.583969907406</v>
      </c>
      <c r="L3776" s="12">
        <f t="shared" si="351"/>
        <v>42103.583969907406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348"/>
        <v>1</v>
      </c>
      <c r="R3776" s="8">
        <f t="shared" si="349"/>
        <v>100</v>
      </c>
      <c r="S3776" t="str">
        <f t="shared" si="352"/>
        <v>theater</v>
      </c>
      <c r="T3776" t="str">
        <f t="shared" si="353"/>
        <v>musical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8">
        <v>2000</v>
      </c>
      <c r="E3777" s="8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2">
        <f t="shared" si="350"/>
        <v>42075.734293981477</v>
      </c>
      <c r="L3777" s="12">
        <f t="shared" si="351"/>
        <v>42102.958333333336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348"/>
        <v>1.0024999999999999</v>
      </c>
      <c r="R3777" s="8">
        <f t="shared" si="349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8">
        <v>8000</v>
      </c>
      <c r="E3778" s="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2">
        <f t="shared" si="350"/>
        <v>41814.159467592588</v>
      </c>
      <c r="L3778" s="12">
        <f t="shared" si="351"/>
        <v>41851.833333333328</v>
      </c>
      <c r="M3778" t="b">
        <v>0</v>
      </c>
      <c r="N3778">
        <v>94</v>
      </c>
      <c r="O3778" t="b">
        <v>1</v>
      </c>
      <c r="P3778" t="s">
        <v>8305</v>
      </c>
      <c r="Q3778" s="6">
        <f t="shared" ref="Q3778:Q3841" si="354">E3778/D3778</f>
        <v>1.0671250000000001</v>
      </c>
      <c r="R3778" s="8">
        <f t="shared" ref="R3778:R3841" si="355">IF(E3778=0,"-",E3778/N3778)</f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8">
        <v>2000</v>
      </c>
      <c r="E3779" s="8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2">
        <f t="shared" ref="K3779:K3842" si="356">(J3779/86400)+25569+(-5/24)</f>
        <v>41886.903020833335</v>
      </c>
      <c r="L3779" s="12">
        <f t="shared" ref="L3779:L3842" si="357">(I3779/86400)+25569+(-5/24)</f>
        <v>41908.958333333328</v>
      </c>
      <c r="M3779" t="b">
        <v>0</v>
      </c>
      <c r="N3779">
        <v>59</v>
      </c>
      <c r="O3779" t="b">
        <v>1</v>
      </c>
      <c r="P3779" t="s">
        <v>8305</v>
      </c>
      <c r="Q3779" s="6">
        <f t="shared" si="354"/>
        <v>1.4319999999999999</v>
      </c>
      <c r="R3779" s="8">
        <f t="shared" si="355"/>
        <v>48.542372881355931</v>
      </c>
      <c r="S3779" t="str">
        <f t="shared" ref="S3779:S3842" si="358">LEFT($P3779, SEARCH("/",$P3779,1)-1)</f>
        <v>theater</v>
      </c>
      <c r="T3779" t="str">
        <f t="shared" ref="T3779:T3842" si="359">RIGHT($P3779,LEN($P3779) - SEARCH("/", $P3779, 1))</f>
        <v>musical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8">
        <v>2400</v>
      </c>
      <c r="E3780" s="8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2">
        <f t="shared" si="356"/>
        <v>41989.610879629625</v>
      </c>
      <c r="L3780" s="12">
        <f t="shared" si="357"/>
        <v>42049.610879629625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354"/>
        <v>1.0504166666666668</v>
      </c>
      <c r="R3780" s="8">
        <f t="shared" si="355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8">
        <v>15000</v>
      </c>
      <c r="E3781" s="8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2">
        <f t="shared" si="356"/>
        <v>42425.527083333327</v>
      </c>
      <c r="L3781" s="12">
        <f t="shared" si="357"/>
        <v>42455.485416666663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354"/>
        <v>1.0398000000000001</v>
      </c>
      <c r="R3781" s="8">
        <f t="shared" si="355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8">
        <v>2500</v>
      </c>
      <c r="E3782" s="8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2">
        <f t="shared" si="356"/>
        <v>42166.011400462965</v>
      </c>
      <c r="L3782" s="12">
        <f t="shared" si="357"/>
        <v>42198.629166666666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354"/>
        <v>1.2</v>
      </c>
      <c r="R3782" s="8">
        <f t="shared" si="355"/>
        <v>100</v>
      </c>
      <c r="S3782" t="str">
        <f t="shared" si="358"/>
        <v>theater</v>
      </c>
      <c r="T3782" t="str">
        <f t="shared" si="359"/>
        <v>musical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8">
        <v>4500</v>
      </c>
      <c r="E3783" s="8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2">
        <f t="shared" si="356"/>
        <v>41865.674594907403</v>
      </c>
      <c r="L3783" s="12">
        <f t="shared" si="357"/>
        <v>41890.674594907403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354"/>
        <v>1.0966666666666667</v>
      </c>
      <c r="R3783" s="8">
        <f t="shared" si="355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3.5" hidden="1" x14ac:dyDescent="0.35">
      <c r="A3784">
        <v>3782</v>
      </c>
      <c r="B3784" s="3" t="s">
        <v>3779</v>
      </c>
      <c r="C3784" s="3" t="s">
        <v>7892</v>
      </c>
      <c r="D3784" s="8">
        <v>2000</v>
      </c>
      <c r="E3784" s="8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2">
        <f t="shared" si="356"/>
        <v>42546.653900462959</v>
      </c>
      <c r="L3784" s="12">
        <f t="shared" si="357"/>
        <v>42575.749999999993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354"/>
        <v>1.0175000000000001</v>
      </c>
      <c r="R3784" s="8">
        <f t="shared" si="355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8">
        <v>1200</v>
      </c>
      <c r="E3785" s="8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2">
        <f t="shared" si="356"/>
        <v>42419.931944444441</v>
      </c>
      <c r="L3785" s="12">
        <f t="shared" si="357"/>
        <v>42444.458333333336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354"/>
        <v>1.2891666666666666</v>
      </c>
      <c r="R3785" s="8">
        <f t="shared" si="355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8">
        <v>1000</v>
      </c>
      <c r="E3786" s="8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2">
        <f t="shared" si="356"/>
        <v>42531.772361111107</v>
      </c>
      <c r="L3786" s="12">
        <f t="shared" si="357"/>
        <v>42561.772361111107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354"/>
        <v>1.1499999999999999</v>
      </c>
      <c r="R3786" s="8">
        <f t="shared" si="355"/>
        <v>115</v>
      </c>
      <c r="S3786" t="str">
        <f t="shared" si="358"/>
        <v>theater</v>
      </c>
      <c r="T3786" t="str">
        <f t="shared" si="359"/>
        <v>musical</v>
      </c>
    </row>
    <row r="3787" spans="1:20" ht="43.5" hidden="1" x14ac:dyDescent="0.35">
      <c r="A3787">
        <v>3785</v>
      </c>
      <c r="B3787" s="3" t="s">
        <v>3782</v>
      </c>
      <c r="C3787" s="3" t="s">
        <v>7895</v>
      </c>
      <c r="D3787" s="8">
        <v>2000</v>
      </c>
      <c r="E3787" s="8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2">
        <f t="shared" si="356"/>
        <v>42548.430196759255</v>
      </c>
      <c r="L3787" s="12">
        <f t="shared" si="357"/>
        <v>42584.210416666661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354"/>
        <v>1.5075000000000001</v>
      </c>
      <c r="R3787" s="8">
        <f t="shared" si="355"/>
        <v>100.5</v>
      </c>
      <c r="S3787" t="str">
        <f t="shared" si="358"/>
        <v>theater</v>
      </c>
      <c r="T3787" t="str">
        <f t="shared" si="359"/>
        <v>musical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8">
        <v>6000</v>
      </c>
      <c r="E3788" s="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2">
        <f t="shared" si="356"/>
        <v>42486.829571759255</v>
      </c>
      <c r="L3788" s="12">
        <f t="shared" si="357"/>
        <v>42516.829571759255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354"/>
        <v>1.1096666666666666</v>
      </c>
      <c r="R3788" s="8">
        <f t="shared" si="355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8">
        <v>350</v>
      </c>
      <c r="E3789" s="8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2">
        <f t="shared" si="356"/>
        <v>42167.326458333329</v>
      </c>
      <c r="L3789" s="12">
        <f t="shared" si="357"/>
        <v>42195.957638888889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354"/>
        <v>1.0028571428571429</v>
      </c>
      <c r="R3789" s="8">
        <f t="shared" si="355"/>
        <v>35.1</v>
      </c>
      <c r="S3789" t="str">
        <f t="shared" si="358"/>
        <v>theater</v>
      </c>
      <c r="T3789" t="str">
        <f t="shared" si="359"/>
        <v>musical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8">
        <v>75000</v>
      </c>
      <c r="E3790" s="8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2">
        <f t="shared" si="356"/>
        <v>42333.487488425926</v>
      </c>
      <c r="L3790" s="12">
        <f t="shared" si="357"/>
        <v>42361.470833333333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354"/>
        <v>6.6666666666666671E-3</v>
      </c>
      <c r="R3790" s="8">
        <f t="shared" si="355"/>
        <v>500</v>
      </c>
      <c r="S3790" t="str">
        <f t="shared" si="358"/>
        <v>theater</v>
      </c>
      <c r="T3790" t="str">
        <f t="shared" si="359"/>
        <v>musical</v>
      </c>
    </row>
    <row r="3791" spans="1:20" ht="43.5" hidden="1" x14ac:dyDescent="0.35">
      <c r="A3791">
        <v>3789</v>
      </c>
      <c r="B3791" s="3" t="s">
        <v>3786</v>
      </c>
      <c r="C3791" s="3" t="s">
        <v>7899</v>
      </c>
      <c r="D3791" s="8">
        <v>3550</v>
      </c>
      <c r="E3791" s="8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2">
        <f t="shared" si="356"/>
        <v>42138.590486111112</v>
      </c>
      <c r="L3791" s="12">
        <f t="shared" si="357"/>
        <v>42170.590486111112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354"/>
        <v>3.267605633802817E-2</v>
      </c>
      <c r="R3791" s="8">
        <f t="shared" si="355"/>
        <v>29</v>
      </c>
      <c r="S3791" t="str">
        <f t="shared" si="358"/>
        <v>theater</v>
      </c>
      <c r="T3791" t="str">
        <f t="shared" si="359"/>
        <v>musical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8">
        <v>15000</v>
      </c>
      <c r="E3792" s="8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2">
        <f t="shared" si="356"/>
        <v>42666.458599537036</v>
      </c>
      <c r="L3792" s="12">
        <f t="shared" si="357"/>
        <v>42696.5002662037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354"/>
        <v>0</v>
      </c>
      <c r="R3792" s="8" t="str">
        <f t="shared" si="355"/>
        <v>-</v>
      </c>
      <c r="S3792" t="str">
        <f t="shared" si="358"/>
        <v>theater</v>
      </c>
      <c r="T3792" t="str">
        <f t="shared" si="359"/>
        <v>musical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8">
        <v>1500</v>
      </c>
      <c r="E3793" s="8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2">
        <f t="shared" si="356"/>
        <v>41766.4837037037</v>
      </c>
      <c r="L3793" s="12">
        <f t="shared" si="357"/>
        <v>41826.4837037037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354"/>
        <v>0</v>
      </c>
      <c r="R3793" s="8" t="str">
        <f t="shared" si="355"/>
        <v>-</v>
      </c>
      <c r="S3793" t="str">
        <f t="shared" si="358"/>
        <v>theater</v>
      </c>
      <c r="T3793" t="str">
        <f t="shared" si="359"/>
        <v>musical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8">
        <v>12500</v>
      </c>
      <c r="E3794" s="8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2">
        <f t="shared" si="356"/>
        <v>42170.238680555551</v>
      </c>
      <c r="L3794" s="12">
        <f t="shared" si="357"/>
        <v>42200.238680555551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354"/>
        <v>2.8E-3</v>
      </c>
      <c r="R3794" s="8">
        <f t="shared" si="355"/>
        <v>17.5</v>
      </c>
      <c r="S3794" t="str">
        <f t="shared" si="358"/>
        <v>theater</v>
      </c>
      <c r="T3794" t="str">
        <f t="shared" si="359"/>
        <v>musical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8">
        <v>7000</v>
      </c>
      <c r="E3795" s="8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2">
        <f t="shared" si="356"/>
        <v>41968.73065972222</v>
      </c>
      <c r="L3795" s="12">
        <f t="shared" si="357"/>
        <v>41989.73065972222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354"/>
        <v>0.59657142857142853</v>
      </c>
      <c r="R3795" s="8">
        <f t="shared" si="355"/>
        <v>174</v>
      </c>
      <c r="S3795" t="str">
        <f t="shared" si="358"/>
        <v>theater</v>
      </c>
      <c r="T3795" t="str">
        <f t="shared" si="359"/>
        <v>musical</v>
      </c>
    </row>
    <row r="3796" spans="1:20" ht="58" hidden="1" x14ac:dyDescent="0.35">
      <c r="A3796">
        <v>3794</v>
      </c>
      <c r="B3796" s="3" t="s">
        <v>3791</v>
      </c>
      <c r="C3796" s="3" t="s">
        <v>7904</v>
      </c>
      <c r="D3796" s="8">
        <v>5000</v>
      </c>
      <c r="E3796" s="8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2">
        <f t="shared" si="356"/>
        <v>42132.372152777774</v>
      </c>
      <c r="L3796" s="12">
        <f t="shared" si="357"/>
        <v>42162.372152777774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354"/>
        <v>0.01</v>
      </c>
      <c r="R3796" s="8">
        <f t="shared" si="355"/>
        <v>50</v>
      </c>
      <c r="S3796" t="str">
        <f t="shared" si="358"/>
        <v>theater</v>
      </c>
      <c r="T3796" t="str">
        <f t="shared" si="359"/>
        <v>musical</v>
      </c>
    </row>
    <row r="3797" spans="1:20" ht="43.5" hidden="1" x14ac:dyDescent="0.35">
      <c r="A3797">
        <v>3795</v>
      </c>
      <c r="B3797" s="3" t="s">
        <v>3792</v>
      </c>
      <c r="C3797" s="3" t="s">
        <v>7905</v>
      </c>
      <c r="D3797" s="8">
        <v>600</v>
      </c>
      <c r="E3797" s="8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2">
        <f t="shared" si="356"/>
        <v>42201.227893518517</v>
      </c>
      <c r="L3797" s="12">
        <f t="shared" si="357"/>
        <v>42244.729166666664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354"/>
        <v>1.6666666666666666E-2</v>
      </c>
      <c r="R3797" s="8">
        <f t="shared" si="355"/>
        <v>5</v>
      </c>
      <c r="S3797" t="str">
        <f t="shared" si="358"/>
        <v>theater</v>
      </c>
      <c r="T3797" t="str">
        <f t="shared" si="359"/>
        <v>musical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8">
        <v>22500</v>
      </c>
      <c r="E3798" s="8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2">
        <f t="shared" si="356"/>
        <v>42688.821250000001</v>
      </c>
      <c r="L3798" s="12">
        <f t="shared" si="357"/>
        <v>42748.821250000001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354"/>
        <v>4.4444444444444447E-5</v>
      </c>
      <c r="R3798" s="8">
        <f t="shared" si="355"/>
        <v>1</v>
      </c>
      <c r="S3798" t="str">
        <f t="shared" si="358"/>
        <v>theater</v>
      </c>
      <c r="T3798" t="str">
        <f t="shared" si="359"/>
        <v>musical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8">
        <v>6000</v>
      </c>
      <c r="E3799" s="8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2">
        <f t="shared" si="356"/>
        <v>42084.673206018517</v>
      </c>
      <c r="L3799" s="12">
        <f t="shared" si="357"/>
        <v>42114.673206018517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354"/>
        <v>0.89666666666666661</v>
      </c>
      <c r="R3799" s="8">
        <f t="shared" si="355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8">
        <v>70000</v>
      </c>
      <c r="E3800" s="8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2">
        <f t="shared" si="356"/>
        <v>41831.514444444438</v>
      </c>
      <c r="L3800" s="12">
        <f t="shared" si="357"/>
        <v>41861.514444444438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354"/>
        <v>1.4642857142857143E-2</v>
      </c>
      <c r="R3800" s="8">
        <f t="shared" si="355"/>
        <v>205</v>
      </c>
      <c r="S3800" t="str">
        <f t="shared" si="358"/>
        <v>theater</v>
      </c>
      <c r="T3800" t="str">
        <f t="shared" si="359"/>
        <v>musical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8">
        <v>10000</v>
      </c>
      <c r="E3801" s="8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2">
        <f t="shared" si="356"/>
        <v>42410.722719907404</v>
      </c>
      <c r="L3801" s="12">
        <f t="shared" si="357"/>
        <v>42440.722719907404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354"/>
        <v>4.02E-2</v>
      </c>
      <c r="R3801" s="8">
        <f t="shared" si="355"/>
        <v>100.5</v>
      </c>
      <c r="S3801" t="str">
        <f t="shared" si="358"/>
        <v>theater</v>
      </c>
      <c r="T3801" t="str">
        <f t="shared" si="359"/>
        <v>musical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8">
        <v>22000</v>
      </c>
      <c r="E3802" s="8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2">
        <f t="shared" si="356"/>
        <v>41982.528738425921</v>
      </c>
      <c r="L3802" s="12">
        <f t="shared" si="357"/>
        <v>42014.999305555553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354"/>
        <v>4.0045454545454544E-2</v>
      </c>
      <c r="R3802" s="8">
        <f t="shared" si="355"/>
        <v>55.0625</v>
      </c>
      <c r="S3802" t="str">
        <f t="shared" si="358"/>
        <v>theater</v>
      </c>
      <c r="T3802" t="str">
        <f t="shared" si="359"/>
        <v>musical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8">
        <v>5000</v>
      </c>
      <c r="E3803" s="8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2">
        <f t="shared" si="356"/>
        <v>41975.467777777776</v>
      </c>
      <c r="L3803" s="12">
        <f t="shared" si="357"/>
        <v>42006.467777777776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354"/>
        <v>8.5199999999999998E-2</v>
      </c>
      <c r="R3803" s="8">
        <f t="shared" si="355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8">
        <v>3000</v>
      </c>
      <c r="E3804" s="8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2">
        <f t="shared" si="356"/>
        <v>42268.917893518512</v>
      </c>
      <c r="L3804" s="12">
        <f t="shared" si="357"/>
        <v>42298.917893518512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354"/>
        <v>0</v>
      </c>
      <c r="R3804" s="8" t="str">
        <f t="shared" si="355"/>
        <v>-</v>
      </c>
      <c r="S3804" t="str">
        <f t="shared" si="358"/>
        <v>theater</v>
      </c>
      <c r="T3804" t="str">
        <f t="shared" si="359"/>
        <v>musical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8">
        <v>12000</v>
      </c>
      <c r="E3805" s="8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2">
        <f t="shared" si="356"/>
        <v>42403.763518518514</v>
      </c>
      <c r="L3805" s="12">
        <f t="shared" si="357"/>
        <v>42433.763518518514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354"/>
        <v>0.19650000000000001</v>
      </c>
      <c r="R3805" s="8">
        <f t="shared" si="355"/>
        <v>58.95</v>
      </c>
      <c r="S3805" t="str">
        <f t="shared" si="358"/>
        <v>theater</v>
      </c>
      <c r="T3805" t="str">
        <f t="shared" si="359"/>
        <v>musical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8">
        <v>8000</v>
      </c>
      <c r="E3806" s="8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2">
        <f t="shared" si="356"/>
        <v>42526.801203703704</v>
      </c>
      <c r="L3806" s="12">
        <f t="shared" si="357"/>
        <v>42582.083333333336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354"/>
        <v>0</v>
      </c>
      <c r="R3806" s="8" t="str">
        <f t="shared" si="355"/>
        <v>-</v>
      </c>
      <c r="S3806" t="str">
        <f t="shared" si="358"/>
        <v>theater</v>
      </c>
      <c r="T3806" t="str">
        <f t="shared" si="359"/>
        <v>musical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8">
        <v>150000</v>
      </c>
      <c r="E3807" s="8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2">
        <f t="shared" si="356"/>
        <v>41849.678703703699</v>
      </c>
      <c r="L3807" s="12">
        <f t="shared" si="357"/>
        <v>41909.678703703699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354"/>
        <v>2.0000000000000002E-5</v>
      </c>
      <c r="R3807" s="8">
        <f t="shared" si="355"/>
        <v>1.5</v>
      </c>
      <c r="S3807" t="str">
        <f t="shared" si="358"/>
        <v>theater</v>
      </c>
      <c r="T3807" t="str">
        <f t="shared" si="359"/>
        <v>musical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8">
        <v>7500</v>
      </c>
      <c r="E3808" s="8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2">
        <f t="shared" si="356"/>
        <v>41799.050706018512</v>
      </c>
      <c r="L3808" s="12">
        <f t="shared" si="357"/>
        <v>41819.050706018512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354"/>
        <v>6.6666666666666664E-4</v>
      </c>
      <c r="R3808" s="8">
        <f t="shared" si="355"/>
        <v>5</v>
      </c>
      <c r="S3808" t="str">
        <f t="shared" si="358"/>
        <v>theater</v>
      </c>
      <c r="T3808" t="str">
        <f t="shared" si="359"/>
        <v>musical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8">
        <v>1500</v>
      </c>
      <c r="E3809" s="8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2">
        <f t="shared" si="356"/>
        <v>42090.700682870367</v>
      </c>
      <c r="L3809" s="12">
        <f t="shared" si="357"/>
        <v>42097.700682870367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354"/>
        <v>0.30333333333333334</v>
      </c>
      <c r="R3809" s="8">
        <f t="shared" si="355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8">
        <v>1000</v>
      </c>
      <c r="E3810" s="8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2">
        <f t="shared" si="356"/>
        <v>42059.24559027778</v>
      </c>
      <c r="L3810" s="12">
        <f t="shared" si="357"/>
        <v>42119.203923611109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354"/>
        <v>1</v>
      </c>
      <c r="R3810" s="8">
        <f t="shared" si="355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8">
        <v>2000</v>
      </c>
      <c r="E3811" s="8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2">
        <f t="shared" si="356"/>
        <v>41800.318368055552</v>
      </c>
      <c r="L3811" s="12">
        <f t="shared" si="357"/>
        <v>41850.75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354"/>
        <v>1.0125</v>
      </c>
      <c r="R3811" s="8">
        <f t="shared" si="355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8">
        <v>1500</v>
      </c>
      <c r="E3812" s="8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2">
        <f t="shared" si="356"/>
        <v>42054.640717592592</v>
      </c>
      <c r="L3812" s="12">
        <f t="shared" si="357"/>
        <v>42084.599050925921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354"/>
        <v>1.2173333333333334</v>
      </c>
      <c r="R3812" s="8">
        <f t="shared" si="355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8">
        <v>250</v>
      </c>
      <c r="E3813" s="8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2">
        <f t="shared" si="356"/>
        <v>42487.418668981474</v>
      </c>
      <c r="L3813" s="12">
        <f t="shared" si="357"/>
        <v>42521.249999999993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354"/>
        <v>3.3</v>
      </c>
      <c r="R3813" s="8">
        <f t="shared" si="355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8">
        <v>2000</v>
      </c>
      <c r="E3814" s="8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2">
        <f t="shared" si="356"/>
        <v>42109.542916666665</v>
      </c>
      <c r="L3814" s="12">
        <f t="shared" si="357"/>
        <v>42155.957638888889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354"/>
        <v>1.0954999999999999</v>
      </c>
      <c r="R3814" s="8">
        <f t="shared" si="355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8">
        <v>2100</v>
      </c>
      <c r="E3815" s="8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2">
        <f t="shared" si="356"/>
        <v>42497.067372685182</v>
      </c>
      <c r="L3815" s="12">
        <f t="shared" si="357"/>
        <v>42535.696527777771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354"/>
        <v>1.0095190476190474</v>
      </c>
      <c r="R3815" s="8">
        <f t="shared" si="355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8">
        <v>1500</v>
      </c>
      <c r="E3816" s="8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2">
        <f t="shared" si="356"/>
        <v>42058.695740740739</v>
      </c>
      <c r="L3816" s="12">
        <f t="shared" si="357"/>
        <v>42094.957638888889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354"/>
        <v>1.4013333333333333</v>
      </c>
      <c r="R3816" s="8">
        <f t="shared" si="355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8">
        <v>1000</v>
      </c>
      <c r="E3817" s="8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2">
        <f t="shared" si="356"/>
        <v>42207.051585648143</v>
      </c>
      <c r="L3817" s="12">
        <f t="shared" si="357"/>
        <v>42236.749999999993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354"/>
        <v>1.0000100000000001</v>
      </c>
      <c r="R3817" s="8">
        <f t="shared" si="355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8">
        <v>1500</v>
      </c>
      <c r="E3818" s="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2">
        <f t="shared" si="356"/>
        <v>41807.481747685182</v>
      </c>
      <c r="L3818" s="12">
        <f t="shared" si="357"/>
        <v>41837.481747685182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354"/>
        <v>1.19238</v>
      </c>
      <c r="R3818" s="8">
        <f t="shared" si="355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8">
        <v>2000</v>
      </c>
      <c r="E3819" s="8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2">
        <f t="shared" si="356"/>
        <v>42284.488611111105</v>
      </c>
      <c r="L3819" s="12">
        <f t="shared" si="357"/>
        <v>42300.957638888889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354"/>
        <v>1.0725</v>
      </c>
      <c r="R3819" s="8">
        <f t="shared" si="355"/>
        <v>107.25</v>
      </c>
      <c r="S3819" t="str">
        <f t="shared" si="358"/>
        <v>theater</v>
      </c>
      <c r="T3819" t="str">
        <f t="shared" si="359"/>
        <v>plays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8">
        <v>250</v>
      </c>
      <c r="E3820" s="8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2">
        <f t="shared" si="356"/>
        <v>42045.634050925924</v>
      </c>
      <c r="L3820" s="12">
        <f t="shared" si="357"/>
        <v>42075.592384259253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354"/>
        <v>2.2799999999999998</v>
      </c>
      <c r="R3820" s="8">
        <f t="shared" si="355"/>
        <v>57</v>
      </c>
      <c r="S3820" t="str">
        <f t="shared" si="358"/>
        <v>theater</v>
      </c>
      <c r="T3820" t="str">
        <f t="shared" si="359"/>
        <v>plays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 s="8">
        <v>1000</v>
      </c>
      <c r="E3821" s="8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2">
        <f t="shared" si="356"/>
        <v>42184.001203703701</v>
      </c>
      <c r="L3821" s="12">
        <f t="shared" si="357"/>
        <v>42202.668055555558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354"/>
        <v>1.0640000000000001</v>
      </c>
      <c r="R3821" s="8">
        <f t="shared" si="355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8">
        <v>300</v>
      </c>
      <c r="E3822" s="8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2">
        <f t="shared" si="356"/>
        <v>42160.443483796298</v>
      </c>
      <c r="L3822" s="12">
        <f t="shared" si="357"/>
        <v>42190.443483796298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354"/>
        <v>1.4333333333333333</v>
      </c>
      <c r="R3822" s="8">
        <f t="shared" si="355"/>
        <v>21.5</v>
      </c>
      <c r="S3822" t="str">
        <f t="shared" si="358"/>
        <v>theater</v>
      </c>
      <c r="T3822" t="str">
        <f t="shared" si="359"/>
        <v>plays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8">
        <v>3500</v>
      </c>
      <c r="E3823" s="8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2">
        <f t="shared" si="356"/>
        <v>42340.972303240742</v>
      </c>
      <c r="L3823" s="12">
        <f t="shared" si="357"/>
        <v>42372.972303240742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354"/>
        <v>1.0454285714285714</v>
      </c>
      <c r="R3823" s="8">
        <f t="shared" si="355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8">
        <v>5000</v>
      </c>
      <c r="E3824" s="8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2">
        <f t="shared" si="356"/>
        <v>42329.629826388882</v>
      </c>
      <c r="L3824" s="12">
        <f t="shared" si="357"/>
        <v>42388.749305555553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354"/>
        <v>1.1002000000000001</v>
      </c>
      <c r="R3824" s="8">
        <f t="shared" si="355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8">
        <v>2500</v>
      </c>
      <c r="E3825" s="8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2">
        <f t="shared" si="356"/>
        <v>42170.701898148145</v>
      </c>
      <c r="L3825" s="12">
        <f t="shared" si="357"/>
        <v>42204.957638888889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354"/>
        <v>1.06</v>
      </c>
      <c r="R3825" s="8">
        <f t="shared" si="355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8">
        <v>250</v>
      </c>
      <c r="E3826" s="8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2">
        <f t="shared" si="356"/>
        <v>42571.417858796289</v>
      </c>
      <c r="L3826" s="12">
        <f t="shared" si="357"/>
        <v>42583.361805555549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354"/>
        <v>1.08</v>
      </c>
      <c r="R3826" s="8">
        <f t="shared" si="355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8">
        <v>5000</v>
      </c>
      <c r="E3827" s="8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2">
        <f t="shared" si="356"/>
        <v>42150.861273148148</v>
      </c>
      <c r="L3827" s="12">
        <f t="shared" si="357"/>
        <v>42171.861273148148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354"/>
        <v>1.0542</v>
      </c>
      <c r="R3827" s="8">
        <f t="shared" si="355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 s="8">
        <v>600</v>
      </c>
      <c r="E3828" s="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2">
        <f t="shared" si="356"/>
        <v>42101.215208333328</v>
      </c>
      <c r="L3828" s="12">
        <f t="shared" si="357"/>
        <v>42131.215208333328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354"/>
        <v>1.1916666666666667</v>
      </c>
      <c r="R3828" s="8">
        <f t="shared" si="355"/>
        <v>27.5</v>
      </c>
      <c r="S3828" t="str">
        <f t="shared" si="358"/>
        <v>theater</v>
      </c>
      <c r="T3828" t="str">
        <f t="shared" si="359"/>
        <v>plays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8">
        <v>3000</v>
      </c>
      <c r="E3829" s="8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2">
        <f t="shared" si="356"/>
        <v>42034.719918981478</v>
      </c>
      <c r="L3829" s="12">
        <f t="shared" si="357"/>
        <v>42089.791666666664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354"/>
        <v>1.5266666666666666</v>
      </c>
      <c r="R3829" s="8">
        <f t="shared" si="355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8">
        <v>5000</v>
      </c>
      <c r="E3830" s="8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2">
        <f t="shared" si="356"/>
        <v>41944.319293981483</v>
      </c>
      <c r="L3830" s="12">
        <f t="shared" si="357"/>
        <v>42004.36096064814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354"/>
        <v>1</v>
      </c>
      <c r="R3830" s="8">
        <f t="shared" si="355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8">
        <v>500</v>
      </c>
      <c r="E3831" s="8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2">
        <f t="shared" si="356"/>
        <v>42593.657071759262</v>
      </c>
      <c r="L3831" s="12">
        <f t="shared" si="357"/>
        <v>42613.657071759262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354"/>
        <v>1.002</v>
      </c>
      <c r="R3831" s="8">
        <f t="shared" si="355"/>
        <v>62.625</v>
      </c>
      <c r="S3831" t="str">
        <f t="shared" si="358"/>
        <v>theater</v>
      </c>
      <c r="T3831" t="str">
        <f t="shared" si="359"/>
        <v>plays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8">
        <v>100</v>
      </c>
      <c r="E3832" s="8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2">
        <f t="shared" si="356"/>
        <v>42503.532534722217</v>
      </c>
      <c r="L3832" s="12">
        <f t="shared" si="357"/>
        <v>42517.532534722217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354"/>
        <v>2.25</v>
      </c>
      <c r="R3832" s="8">
        <f t="shared" si="355"/>
        <v>75</v>
      </c>
      <c r="S3832" t="str">
        <f t="shared" si="358"/>
        <v>theater</v>
      </c>
      <c r="T3832" t="str">
        <f t="shared" si="359"/>
        <v>plays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 s="8">
        <v>500</v>
      </c>
      <c r="E3833" s="8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2">
        <f t="shared" si="356"/>
        <v>41927.640567129631</v>
      </c>
      <c r="L3833" s="12">
        <f t="shared" si="357"/>
        <v>41948.682233796295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354"/>
        <v>1.0602199999999999</v>
      </c>
      <c r="R3833" s="8">
        <f t="shared" si="355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8">
        <v>1200</v>
      </c>
      <c r="E3834" s="8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2">
        <f t="shared" si="356"/>
        <v>42374.906655092585</v>
      </c>
      <c r="L3834" s="12">
        <f t="shared" si="357"/>
        <v>42419.906655092585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354"/>
        <v>1.0466666666666666</v>
      </c>
      <c r="R3834" s="8">
        <f t="shared" si="355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8">
        <v>1200</v>
      </c>
      <c r="E3835" s="8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2">
        <f t="shared" si="356"/>
        <v>41963.664027777777</v>
      </c>
      <c r="L3835" s="12">
        <f t="shared" si="357"/>
        <v>41974.589583333327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354"/>
        <v>1.1666666666666667</v>
      </c>
      <c r="R3835" s="8">
        <f t="shared" si="355"/>
        <v>70</v>
      </c>
      <c r="S3835" t="str">
        <f t="shared" si="358"/>
        <v>theater</v>
      </c>
      <c r="T3835" t="str">
        <f t="shared" si="359"/>
        <v>plays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8">
        <v>3000</v>
      </c>
      <c r="E3836" s="8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2">
        <f t="shared" si="356"/>
        <v>42143.236886574072</v>
      </c>
      <c r="L3836" s="12">
        <f t="shared" si="357"/>
        <v>42173.236886574072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354"/>
        <v>1.0903333333333334</v>
      </c>
      <c r="R3836" s="8">
        <f t="shared" si="355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8">
        <v>200</v>
      </c>
      <c r="E3837" s="8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2">
        <f t="shared" si="356"/>
        <v>42460.733888888884</v>
      </c>
      <c r="L3837" s="12">
        <f t="shared" si="357"/>
        <v>42481.733888888884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354"/>
        <v>1.6</v>
      </c>
      <c r="R3837" s="8">
        <f t="shared" si="355"/>
        <v>40</v>
      </c>
      <c r="S3837" t="str">
        <f t="shared" si="358"/>
        <v>theater</v>
      </c>
      <c r="T3837" t="str">
        <f t="shared" si="359"/>
        <v>plays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8">
        <v>800</v>
      </c>
      <c r="E3838" s="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2">
        <f t="shared" si="356"/>
        <v>42553.718194444438</v>
      </c>
      <c r="L3838" s="12">
        <f t="shared" si="357"/>
        <v>42584.964583333327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354"/>
        <v>1.125</v>
      </c>
      <c r="R3838" s="8">
        <f t="shared" si="355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8">
        <v>2000</v>
      </c>
      <c r="E3839" s="8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2">
        <f t="shared" si="356"/>
        <v>42152.557384259257</v>
      </c>
      <c r="L3839" s="12">
        <f t="shared" si="357"/>
        <v>42188.557384259257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354"/>
        <v>1.0209999999999999</v>
      </c>
      <c r="R3839" s="8">
        <f t="shared" si="355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8">
        <v>100000</v>
      </c>
      <c r="E3840" s="8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2">
        <f t="shared" si="356"/>
        <v>42116.502418981479</v>
      </c>
      <c r="L3840" s="12">
        <f t="shared" si="357"/>
        <v>42146.502418981479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354"/>
        <v>1.00824</v>
      </c>
      <c r="R3840" s="8">
        <f t="shared" si="355"/>
        <v>1008.24</v>
      </c>
      <c r="S3840" t="str">
        <f t="shared" si="358"/>
        <v>theater</v>
      </c>
      <c r="T3840" t="str">
        <f t="shared" si="359"/>
        <v>plays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8">
        <v>2000</v>
      </c>
      <c r="E3841" s="8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2">
        <f t="shared" si="356"/>
        <v>42154.934305555558</v>
      </c>
      <c r="L3841" s="12">
        <f t="shared" si="357"/>
        <v>42214.934305555558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354"/>
        <v>1.0125</v>
      </c>
      <c r="R3841" s="8">
        <f t="shared" si="355"/>
        <v>63.28125</v>
      </c>
      <c r="S3841" t="str">
        <f t="shared" si="358"/>
        <v>theater</v>
      </c>
      <c r="T3841" t="str">
        <f t="shared" si="359"/>
        <v>plays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8">
        <v>1</v>
      </c>
      <c r="E3842" s="8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2">
        <f t="shared" si="356"/>
        <v>42432.493391203701</v>
      </c>
      <c r="L3842" s="12">
        <f t="shared" si="357"/>
        <v>42457.45172453703</v>
      </c>
      <c r="M3842" t="b">
        <v>0</v>
      </c>
      <c r="N3842">
        <v>3</v>
      </c>
      <c r="O3842" t="b">
        <v>1</v>
      </c>
      <c r="P3842" t="s">
        <v>8271</v>
      </c>
      <c r="Q3842" s="6">
        <f t="shared" ref="Q3842:Q3905" si="360">E3842/D3842</f>
        <v>65</v>
      </c>
      <c r="R3842" s="8">
        <f t="shared" ref="R3842:R3905" si="361">IF(E3842=0,"-",E3842/N3842)</f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8">
        <v>10000</v>
      </c>
      <c r="E3843" s="8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2">
        <f t="shared" ref="K3843:K3906" si="362">(J3843/86400)+25569+(-5/24)</f>
        <v>41780.57739583333</v>
      </c>
      <c r="L3843" s="12">
        <f t="shared" ref="L3843:L3906" si="363">(I3843/86400)+25569+(-5/24)</f>
        <v>41840.57739583333</v>
      </c>
      <c r="M3843" t="b">
        <v>1</v>
      </c>
      <c r="N3843">
        <v>34</v>
      </c>
      <c r="O3843" t="b">
        <v>0</v>
      </c>
      <c r="P3843" t="s">
        <v>8271</v>
      </c>
      <c r="Q3843" s="6">
        <f t="shared" si="360"/>
        <v>8.72E-2</v>
      </c>
      <c r="R3843" s="8">
        <f t="shared" si="361"/>
        <v>25.647058823529413</v>
      </c>
      <c r="S3843" t="str">
        <f t="shared" ref="S3843:S3906" si="364">LEFT($P3843, SEARCH("/",$P3843,1)-1)</f>
        <v>theater</v>
      </c>
      <c r="T3843" t="str">
        <f t="shared" ref="T3843:T3906" si="365">RIGHT($P3843,LEN($P3843) - SEARCH("/", $P3843, 1))</f>
        <v>plays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8">
        <v>5000</v>
      </c>
      <c r="E3844" s="8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2">
        <f t="shared" si="362"/>
        <v>41740.285324074073</v>
      </c>
      <c r="L3844" s="12">
        <f t="shared" si="363"/>
        <v>41770.285324074073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360"/>
        <v>0.21940000000000001</v>
      </c>
      <c r="R3844" s="8">
        <f t="shared" si="361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8">
        <v>5000</v>
      </c>
      <c r="E3845" s="8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2">
        <f t="shared" si="362"/>
        <v>41765.864166666666</v>
      </c>
      <c r="L3845" s="12">
        <f t="shared" si="363"/>
        <v>41790.864166666666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360"/>
        <v>0.21299999999999999</v>
      </c>
      <c r="R3845" s="8">
        <f t="shared" si="361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 s="8">
        <v>9800</v>
      </c>
      <c r="E3846" s="8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2">
        <f t="shared" si="362"/>
        <v>41766.408958333333</v>
      </c>
      <c r="L3846" s="12">
        <f t="shared" si="363"/>
        <v>41793.082638888889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360"/>
        <v>0.41489795918367345</v>
      </c>
      <c r="R3846" s="8">
        <f t="shared" si="361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8">
        <v>40000</v>
      </c>
      <c r="E3847" s="8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2">
        <f t="shared" si="362"/>
        <v>42248.418680555558</v>
      </c>
      <c r="L3847" s="12">
        <f t="shared" si="363"/>
        <v>42278.418680555558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360"/>
        <v>2.1049999999999999E-2</v>
      </c>
      <c r="R3847" s="8">
        <f t="shared" si="361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8">
        <v>7000</v>
      </c>
      <c r="E3848" s="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2">
        <f t="shared" si="362"/>
        <v>41885.01321759259</v>
      </c>
      <c r="L3848" s="12">
        <f t="shared" si="363"/>
        <v>41916.082638888889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360"/>
        <v>2.7E-2</v>
      </c>
      <c r="R3848" s="8">
        <f t="shared" si="361"/>
        <v>23.625</v>
      </c>
      <c r="S3848" t="str">
        <f t="shared" si="364"/>
        <v>theater</v>
      </c>
      <c r="T3848" t="str">
        <f t="shared" si="365"/>
        <v>plays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8">
        <v>10500</v>
      </c>
      <c r="E3849" s="8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2">
        <f t="shared" si="362"/>
        <v>42159.016099537032</v>
      </c>
      <c r="L3849" s="12">
        <f t="shared" si="363"/>
        <v>42204.016099537032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360"/>
        <v>0.16161904761904761</v>
      </c>
      <c r="R3849" s="8">
        <f t="shared" si="361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 s="8">
        <v>13000</v>
      </c>
      <c r="E3850" s="8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2">
        <f t="shared" si="362"/>
        <v>42265.608668981477</v>
      </c>
      <c r="L3850" s="12">
        <f t="shared" si="363"/>
        <v>42295.608668981477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360"/>
        <v>0.16376923076923078</v>
      </c>
      <c r="R3850" s="8">
        <f t="shared" si="361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8">
        <v>30000</v>
      </c>
      <c r="E3851" s="8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2">
        <f t="shared" si="362"/>
        <v>42136.558842592589</v>
      </c>
      <c r="L3851" s="12">
        <f t="shared" si="363"/>
        <v>42166.558842592589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360"/>
        <v>7.0433333333333334E-2</v>
      </c>
      <c r="R3851" s="8">
        <f t="shared" si="361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 s="8">
        <v>1000</v>
      </c>
      <c r="E3852" s="8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2">
        <f t="shared" si="362"/>
        <v>41974.916006944441</v>
      </c>
      <c r="L3852" s="12">
        <f t="shared" si="363"/>
        <v>42004.916006944441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360"/>
        <v>3.7999999999999999E-2</v>
      </c>
      <c r="R3852" s="8">
        <f t="shared" si="361"/>
        <v>9.5</v>
      </c>
      <c r="S3852" t="str">
        <f t="shared" si="364"/>
        <v>theater</v>
      </c>
      <c r="T3852" t="str">
        <f t="shared" si="365"/>
        <v>plays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8">
        <v>2500</v>
      </c>
      <c r="E3853" s="8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2">
        <f t="shared" si="362"/>
        <v>42172.23123842592</v>
      </c>
      <c r="L3853" s="12">
        <f t="shared" si="363"/>
        <v>42202.23123842592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360"/>
        <v>0.34079999999999999</v>
      </c>
      <c r="R3853" s="8">
        <f t="shared" si="361"/>
        <v>35.5</v>
      </c>
      <c r="S3853" t="str">
        <f t="shared" si="364"/>
        <v>theater</v>
      </c>
      <c r="T3853" t="str">
        <f t="shared" si="365"/>
        <v>plays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8">
        <v>10000</v>
      </c>
      <c r="E3854" s="8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2">
        <f t="shared" si="362"/>
        <v>42064.982361111113</v>
      </c>
      <c r="L3854" s="12">
        <f t="shared" si="363"/>
        <v>42089.940694444442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360"/>
        <v>2E-3</v>
      </c>
      <c r="R3854" s="8">
        <f t="shared" si="361"/>
        <v>10</v>
      </c>
      <c r="S3854" t="str">
        <f t="shared" si="364"/>
        <v>theater</v>
      </c>
      <c r="T3854" t="str">
        <f t="shared" si="365"/>
        <v>plays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 s="8">
        <v>100000</v>
      </c>
      <c r="E3855" s="8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2">
        <f t="shared" si="362"/>
        <v>41848.631689814814</v>
      </c>
      <c r="L3855" s="12">
        <f t="shared" si="363"/>
        <v>41883.631689814814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360"/>
        <v>2.5999999999999998E-4</v>
      </c>
      <c r="R3855" s="8">
        <f t="shared" si="361"/>
        <v>13</v>
      </c>
      <c r="S3855" t="str">
        <f t="shared" si="364"/>
        <v>theater</v>
      </c>
      <c r="T3855" t="str">
        <f t="shared" si="365"/>
        <v>plays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8">
        <v>11000</v>
      </c>
      <c r="E3856" s="8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2">
        <f t="shared" si="362"/>
        <v>42103.67659722222</v>
      </c>
      <c r="L3856" s="12">
        <f t="shared" si="363"/>
        <v>42133.67659722222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360"/>
        <v>0.16254545454545455</v>
      </c>
      <c r="R3856" s="8">
        <f t="shared" si="361"/>
        <v>89.4</v>
      </c>
      <c r="S3856" t="str">
        <f t="shared" si="364"/>
        <v>theater</v>
      </c>
      <c r="T3856" t="str">
        <f t="shared" si="365"/>
        <v>plays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 s="8">
        <v>1000</v>
      </c>
      <c r="E3857" s="8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2">
        <f t="shared" si="362"/>
        <v>42059.762395833335</v>
      </c>
      <c r="L3857" s="12">
        <f t="shared" si="363"/>
        <v>42089.720729166664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360"/>
        <v>2.5000000000000001E-2</v>
      </c>
      <c r="R3857" s="8">
        <f t="shared" si="361"/>
        <v>25</v>
      </c>
      <c r="S3857" t="str">
        <f t="shared" si="364"/>
        <v>theater</v>
      </c>
      <c r="T3857" t="str">
        <f t="shared" si="365"/>
        <v>plays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 s="8">
        <v>5000</v>
      </c>
      <c r="E3858" s="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2">
        <f t="shared" si="362"/>
        <v>42041.534756944442</v>
      </c>
      <c r="L3858" s="12">
        <f t="shared" si="363"/>
        <v>42071.493090277778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360"/>
        <v>2.0000000000000001E-4</v>
      </c>
      <c r="R3858" s="8">
        <f t="shared" si="361"/>
        <v>1</v>
      </c>
      <c r="S3858" t="str">
        <f t="shared" si="364"/>
        <v>theater</v>
      </c>
      <c r="T3858" t="str">
        <f t="shared" si="365"/>
        <v>plays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 s="8">
        <v>5000</v>
      </c>
      <c r="E3859" s="8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2">
        <f t="shared" si="362"/>
        <v>41829.528819444444</v>
      </c>
      <c r="L3859" s="12">
        <f t="shared" si="363"/>
        <v>41852.508333333331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360"/>
        <v>5.1999999999999998E-2</v>
      </c>
      <c r="R3859" s="8">
        <f t="shared" si="361"/>
        <v>65</v>
      </c>
      <c r="S3859" t="str">
        <f t="shared" si="364"/>
        <v>theater</v>
      </c>
      <c r="T3859" t="str">
        <f t="shared" si="365"/>
        <v>plays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 s="8">
        <v>500</v>
      </c>
      <c r="E3860" s="8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2">
        <f t="shared" si="362"/>
        <v>42128.222731481474</v>
      </c>
      <c r="L3860" s="12">
        <f t="shared" si="363"/>
        <v>42146.666666666664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360"/>
        <v>0.02</v>
      </c>
      <c r="R3860" s="8">
        <f t="shared" si="361"/>
        <v>10</v>
      </c>
      <c r="S3860" t="str">
        <f t="shared" si="364"/>
        <v>theater</v>
      </c>
      <c r="T3860" t="str">
        <f t="shared" si="365"/>
        <v>plays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 s="8">
        <v>2500</v>
      </c>
      <c r="E3861" s="8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2">
        <f t="shared" si="362"/>
        <v>41789.685266203705</v>
      </c>
      <c r="L3861" s="12">
        <f t="shared" si="363"/>
        <v>41815.666666666664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360"/>
        <v>4.0000000000000002E-4</v>
      </c>
      <c r="R3861" s="8">
        <f t="shared" si="361"/>
        <v>1</v>
      </c>
      <c r="S3861" t="str">
        <f t="shared" si="364"/>
        <v>theater</v>
      </c>
      <c r="T3861" t="str">
        <f t="shared" si="365"/>
        <v>plays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 s="8">
        <v>6000</v>
      </c>
      <c r="E3862" s="8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2">
        <f t="shared" si="362"/>
        <v>41833.452662037038</v>
      </c>
      <c r="L3862" s="12">
        <f t="shared" si="363"/>
        <v>41863.452662037038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360"/>
        <v>0.17666666666666667</v>
      </c>
      <c r="R3862" s="8">
        <f t="shared" si="361"/>
        <v>81.538461538461533</v>
      </c>
      <c r="S3862" t="str">
        <f t="shared" si="364"/>
        <v>theater</v>
      </c>
      <c r="T3862" t="str">
        <f t="shared" si="365"/>
        <v>plays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 s="8">
        <v>2000</v>
      </c>
      <c r="E3863" s="8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2">
        <f t="shared" si="362"/>
        <v>41914.381678240738</v>
      </c>
      <c r="L3863" s="12">
        <f t="shared" si="363"/>
        <v>41955.699305555558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360"/>
        <v>0.05</v>
      </c>
      <c r="R3863" s="8">
        <f t="shared" si="361"/>
        <v>100</v>
      </c>
      <c r="S3863" t="str">
        <f t="shared" si="364"/>
        <v>theater</v>
      </c>
      <c r="T3863" t="str">
        <f t="shared" si="365"/>
        <v>plays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 s="8">
        <v>7500</v>
      </c>
      <c r="E3864" s="8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2">
        <f t="shared" si="362"/>
        <v>42611.052731481475</v>
      </c>
      <c r="L3864" s="12">
        <f t="shared" si="363"/>
        <v>42625.499305555553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360"/>
        <v>1.3333333333333334E-4</v>
      </c>
      <c r="R3864" s="8">
        <f t="shared" si="361"/>
        <v>1</v>
      </c>
      <c r="S3864" t="str">
        <f t="shared" si="364"/>
        <v>theater</v>
      </c>
      <c r="T3864" t="str">
        <f t="shared" si="365"/>
        <v>plays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 s="8">
        <v>6000</v>
      </c>
      <c r="E3865" s="8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2">
        <f t="shared" si="362"/>
        <v>42253.424826388888</v>
      </c>
      <c r="L3865" s="12">
        <f t="shared" si="363"/>
        <v>42313.466493055552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360"/>
        <v>0</v>
      </c>
      <c r="R3865" s="8" t="str">
        <f t="shared" si="361"/>
        <v>-</v>
      </c>
      <c r="S3865" t="str">
        <f t="shared" si="364"/>
        <v>theater</v>
      </c>
      <c r="T3865" t="str">
        <f t="shared" si="365"/>
        <v>plays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 s="8">
        <v>5000</v>
      </c>
      <c r="E3866" s="8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2">
        <f t="shared" si="362"/>
        <v>42295.683495370373</v>
      </c>
      <c r="L3866" s="12">
        <f t="shared" si="363"/>
        <v>42325.72516203703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360"/>
        <v>1.2E-2</v>
      </c>
      <c r="R3866" s="8">
        <f t="shared" si="361"/>
        <v>20</v>
      </c>
      <c r="S3866" t="str">
        <f t="shared" si="364"/>
        <v>theater</v>
      </c>
      <c r="T3866" t="str">
        <f t="shared" si="365"/>
        <v>plays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 s="8">
        <v>2413</v>
      </c>
      <c r="E3867" s="8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2">
        <f t="shared" si="362"/>
        <v>41841.44326388889</v>
      </c>
      <c r="L3867" s="12">
        <f t="shared" si="363"/>
        <v>41881.020833333328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360"/>
        <v>0.26937422295897223</v>
      </c>
      <c r="R3867" s="8">
        <f t="shared" si="361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 s="8">
        <v>2000</v>
      </c>
      <c r="E3868" s="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2">
        <f t="shared" si="362"/>
        <v>42402.738668981481</v>
      </c>
      <c r="L3868" s="12">
        <f t="shared" si="363"/>
        <v>42451.936805555553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360"/>
        <v>5.4999999999999997E-3</v>
      </c>
      <c r="R3868" s="8">
        <f t="shared" si="361"/>
        <v>5.5</v>
      </c>
      <c r="S3868" t="str">
        <f t="shared" si="364"/>
        <v>theater</v>
      </c>
      <c r="T3868" t="str">
        <f t="shared" si="365"/>
        <v>plays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 s="8">
        <v>2000</v>
      </c>
      <c r="E3869" s="8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2">
        <f t="shared" si="362"/>
        <v>42509.605775462966</v>
      </c>
      <c r="L3869" s="12">
        <f t="shared" si="363"/>
        <v>42539.605775462966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360"/>
        <v>0.1255</v>
      </c>
      <c r="R3869" s="8">
        <f t="shared" si="361"/>
        <v>50.2</v>
      </c>
      <c r="S3869" t="str">
        <f t="shared" si="364"/>
        <v>theater</v>
      </c>
      <c r="T3869" t="str">
        <f t="shared" si="365"/>
        <v>plays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8">
        <v>5000</v>
      </c>
      <c r="E3870" s="8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2">
        <f t="shared" si="362"/>
        <v>41865.45144675926</v>
      </c>
      <c r="L3870" s="12">
        <f t="shared" si="363"/>
        <v>41890.45144675926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360"/>
        <v>2E-3</v>
      </c>
      <c r="R3870" s="8">
        <f t="shared" si="361"/>
        <v>10</v>
      </c>
      <c r="S3870" t="str">
        <f t="shared" si="364"/>
        <v>theater</v>
      </c>
      <c r="T3870" t="str">
        <f t="shared" si="365"/>
        <v>musical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8">
        <v>13111</v>
      </c>
      <c r="E3871" s="8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2">
        <f t="shared" si="362"/>
        <v>42047.516111111108</v>
      </c>
      <c r="L3871" s="12">
        <f t="shared" si="363"/>
        <v>42076.924305555549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360"/>
        <v>3.44748684310884E-2</v>
      </c>
      <c r="R3871" s="8">
        <f t="shared" si="361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8">
        <v>10000</v>
      </c>
      <c r="E3872" s="8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2">
        <f t="shared" si="362"/>
        <v>41792.963865740741</v>
      </c>
      <c r="L3872" s="12">
        <f t="shared" si="363"/>
        <v>41822.963865740741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360"/>
        <v>0.15</v>
      </c>
      <c r="R3872" s="8">
        <f t="shared" si="361"/>
        <v>150</v>
      </c>
      <c r="S3872" t="str">
        <f t="shared" si="364"/>
        <v>theater</v>
      </c>
      <c r="T3872" t="str">
        <f t="shared" si="365"/>
        <v>musical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8">
        <v>1500</v>
      </c>
      <c r="E3873" s="8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2">
        <f t="shared" si="362"/>
        <v>42763.572337962956</v>
      </c>
      <c r="L3873" s="12">
        <f t="shared" si="363"/>
        <v>42823.530671296299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360"/>
        <v>2.6666666666666668E-2</v>
      </c>
      <c r="R3873" s="8">
        <f t="shared" si="361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8">
        <v>15000</v>
      </c>
      <c r="E3874" s="8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2">
        <f t="shared" si="362"/>
        <v>42179.9374537037</v>
      </c>
      <c r="L3874" s="12">
        <f t="shared" si="363"/>
        <v>42229.9374537037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360"/>
        <v>0</v>
      </c>
      <c r="R3874" s="8" t="str">
        <f t="shared" si="361"/>
        <v>-</v>
      </c>
      <c r="S3874" t="str">
        <f t="shared" si="364"/>
        <v>theater</v>
      </c>
      <c r="T3874" t="str">
        <f t="shared" si="365"/>
        <v>musical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8">
        <v>5500</v>
      </c>
      <c r="E3875" s="8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2">
        <f t="shared" si="362"/>
        <v>42255.487673611111</v>
      </c>
      <c r="L3875" s="12">
        <f t="shared" si="363"/>
        <v>42285.487673611111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360"/>
        <v>0</v>
      </c>
      <c r="R3875" s="8" t="str">
        <f t="shared" si="361"/>
        <v>-</v>
      </c>
      <c r="S3875" t="str">
        <f t="shared" si="364"/>
        <v>theater</v>
      </c>
      <c r="T3875" t="str">
        <f t="shared" si="365"/>
        <v>musical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8">
        <v>620</v>
      </c>
      <c r="E3876" s="8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2">
        <f t="shared" si="362"/>
        <v>42006.808124999996</v>
      </c>
      <c r="L3876" s="12">
        <f t="shared" si="363"/>
        <v>42027.833333333336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360"/>
        <v>0</v>
      </c>
      <c r="R3876" s="8" t="str">
        <f t="shared" si="361"/>
        <v>-</v>
      </c>
      <c r="S3876" t="str">
        <f t="shared" si="364"/>
        <v>theater</v>
      </c>
      <c r="T3876" t="str">
        <f t="shared" si="365"/>
        <v>musical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8">
        <v>30000</v>
      </c>
      <c r="E3877" s="8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2">
        <f t="shared" si="362"/>
        <v>42615.138483796291</v>
      </c>
      <c r="L3877" s="12">
        <f t="shared" si="363"/>
        <v>42616.208333333336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360"/>
        <v>0</v>
      </c>
      <c r="R3877" s="8" t="str">
        <f t="shared" si="361"/>
        <v>-</v>
      </c>
      <c r="S3877" t="str">
        <f t="shared" si="364"/>
        <v>theater</v>
      </c>
      <c r="T3877" t="str">
        <f t="shared" si="365"/>
        <v>musical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8">
        <v>3900</v>
      </c>
      <c r="E3878" s="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2">
        <f t="shared" si="362"/>
        <v>42372.415833333333</v>
      </c>
      <c r="L3878" s="12">
        <f t="shared" si="363"/>
        <v>42402.415833333333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360"/>
        <v>0.52794871794871789</v>
      </c>
      <c r="R3878" s="8">
        <f t="shared" si="361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8">
        <v>25000</v>
      </c>
      <c r="E3879" s="8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2">
        <f t="shared" si="362"/>
        <v>42682.469351851854</v>
      </c>
      <c r="L3879" s="12">
        <f t="shared" si="363"/>
        <v>42712.469351851854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360"/>
        <v>4.9639999999999997E-2</v>
      </c>
      <c r="R3879" s="8">
        <f t="shared" si="361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8">
        <v>18000</v>
      </c>
      <c r="E3880" s="8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2">
        <f t="shared" si="362"/>
        <v>42154.610486111109</v>
      </c>
      <c r="L3880" s="12">
        <f t="shared" si="363"/>
        <v>42184.957638888889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360"/>
        <v>5.5555555555555556E-4</v>
      </c>
      <c r="R3880" s="8">
        <f t="shared" si="361"/>
        <v>10</v>
      </c>
      <c r="S3880" t="str">
        <f t="shared" si="364"/>
        <v>theater</v>
      </c>
      <c r="T3880" t="str">
        <f t="shared" si="365"/>
        <v>musical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8">
        <v>15000</v>
      </c>
      <c r="E3881" s="8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2">
        <f t="shared" si="362"/>
        <v>41999.652731481481</v>
      </c>
      <c r="L3881" s="12">
        <f t="shared" si="363"/>
        <v>42029.652731481481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360"/>
        <v>0</v>
      </c>
      <c r="R3881" s="8" t="str">
        <f t="shared" si="361"/>
        <v>-</v>
      </c>
      <c r="S3881" t="str">
        <f t="shared" si="364"/>
        <v>theater</v>
      </c>
      <c r="T3881" t="str">
        <f t="shared" si="365"/>
        <v>musical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8">
        <v>7500</v>
      </c>
      <c r="E3882" s="8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2">
        <f t="shared" si="362"/>
        <v>41815.606712962959</v>
      </c>
      <c r="L3882" s="12">
        <f t="shared" si="363"/>
        <v>41850.75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360"/>
        <v>0.13066666666666665</v>
      </c>
      <c r="R3882" s="8">
        <f t="shared" si="361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8">
        <v>500</v>
      </c>
      <c r="E3883" s="8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2">
        <f t="shared" si="362"/>
        <v>42755.810173611106</v>
      </c>
      <c r="L3883" s="12">
        <f t="shared" si="363"/>
        <v>42785.810173611106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360"/>
        <v>0.05</v>
      </c>
      <c r="R3883" s="8">
        <f t="shared" si="361"/>
        <v>25</v>
      </c>
      <c r="S3883" t="str">
        <f t="shared" si="364"/>
        <v>theater</v>
      </c>
      <c r="T3883" t="str">
        <f t="shared" si="365"/>
        <v>musical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8">
        <v>30000</v>
      </c>
      <c r="E3884" s="8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2">
        <f t="shared" si="362"/>
        <v>42373.77511574074</v>
      </c>
      <c r="L3884" s="12">
        <f t="shared" si="363"/>
        <v>42400.752083333333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360"/>
        <v>0</v>
      </c>
      <c r="R3884" s="8" t="str">
        <f t="shared" si="361"/>
        <v>-</v>
      </c>
      <c r="S3884" t="str">
        <f t="shared" si="364"/>
        <v>theater</v>
      </c>
      <c r="T3884" t="str">
        <f t="shared" si="365"/>
        <v>musical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8">
        <v>15000</v>
      </c>
      <c r="E3885" s="8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2">
        <f t="shared" si="362"/>
        <v>41854.394317129627</v>
      </c>
      <c r="L3885" s="12">
        <f t="shared" si="363"/>
        <v>41884.394317129627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360"/>
        <v>0</v>
      </c>
      <c r="R3885" s="8" t="str">
        <f t="shared" si="361"/>
        <v>-</v>
      </c>
      <c r="S3885" t="str">
        <f t="shared" si="364"/>
        <v>theater</v>
      </c>
      <c r="T3885" t="str">
        <f t="shared" si="365"/>
        <v>musical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8">
        <v>10000</v>
      </c>
      <c r="E3886" s="8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2">
        <f t="shared" si="362"/>
        <v>42065.583240740736</v>
      </c>
      <c r="L3886" s="12">
        <f t="shared" si="363"/>
        <v>42090.541574074072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360"/>
        <v>0</v>
      </c>
      <c r="R3886" s="8" t="str">
        <f t="shared" si="361"/>
        <v>-</v>
      </c>
      <c r="S3886" t="str">
        <f t="shared" si="364"/>
        <v>theater</v>
      </c>
      <c r="T3886" t="str">
        <f t="shared" si="365"/>
        <v>musical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8">
        <v>375000</v>
      </c>
      <c r="E3887" s="8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2">
        <f t="shared" si="362"/>
        <v>42469.742951388886</v>
      </c>
      <c r="L3887" s="12">
        <f t="shared" si="363"/>
        <v>42499.742951388886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360"/>
        <v>0</v>
      </c>
      <c r="R3887" s="8" t="str">
        <f t="shared" si="361"/>
        <v>-</v>
      </c>
      <c r="S3887" t="str">
        <f t="shared" si="364"/>
        <v>theater</v>
      </c>
      <c r="T3887" t="str">
        <f t="shared" si="365"/>
        <v>musical</v>
      </c>
    </row>
    <row r="3888" spans="1:20" x14ac:dyDescent="0.35">
      <c r="A3888">
        <v>3886</v>
      </c>
      <c r="B3888" s="3" t="s">
        <v>3883</v>
      </c>
      <c r="C3888" s="3">
        <v>1</v>
      </c>
      <c r="D3888" s="8">
        <v>10000</v>
      </c>
      <c r="E3888" s="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2">
        <f t="shared" si="362"/>
        <v>41954.019699074073</v>
      </c>
      <c r="L3888" s="12">
        <f t="shared" si="363"/>
        <v>41984.019699074073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360"/>
        <v>0</v>
      </c>
      <c r="R3888" s="8" t="str">
        <f t="shared" si="361"/>
        <v>-</v>
      </c>
      <c r="S3888" t="str">
        <f t="shared" si="364"/>
        <v>theater</v>
      </c>
      <c r="T3888" t="str">
        <f t="shared" si="365"/>
        <v>musical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8">
        <v>2000</v>
      </c>
      <c r="E3889" s="8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2">
        <f t="shared" si="362"/>
        <v>42079.649641203701</v>
      </c>
      <c r="L3889" s="12">
        <f t="shared" si="363"/>
        <v>42125.708333333336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360"/>
        <v>1.7500000000000002E-2</v>
      </c>
      <c r="R3889" s="8">
        <f t="shared" si="361"/>
        <v>17.5</v>
      </c>
      <c r="S3889" t="str">
        <f t="shared" si="364"/>
        <v>theater</v>
      </c>
      <c r="T3889" t="str">
        <f t="shared" si="365"/>
        <v>musical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8">
        <v>2000</v>
      </c>
      <c r="E3890" s="8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2">
        <f t="shared" si="362"/>
        <v>42762.337476851848</v>
      </c>
      <c r="L3890" s="12">
        <f t="shared" si="363"/>
        <v>42792.337476851848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360"/>
        <v>0.27100000000000002</v>
      </c>
      <c r="R3890" s="8">
        <f t="shared" si="361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8">
        <v>8000</v>
      </c>
      <c r="E3891" s="8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2">
        <f t="shared" si="362"/>
        <v>41976.796643518515</v>
      </c>
      <c r="L3891" s="12">
        <f t="shared" si="363"/>
        <v>42008.768055555549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360"/>
        <v>1.4749999999999999E-2</v>
      </c>
      <c r="R3891" s="8">
        <f t="shared" si="361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8">
        <v>15000</v>
      </c>
      <c r="E3892" s="8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2">
        <f t="shared" si="362"/>
        <v>42171.55027777778</v>
      </c>
      <c r="L3892" s="12">
        <f t="shared" si="363"/>
        <v>42231.55027777778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360"/>
        <v>0.16826666666666668</v>
      </c>
      <c r="R3892" s="8">
        <f t="shared" si="361"/>
        <v>315.5</v>
      </c>
      <c r="S3892" t="str">
        <f t="shared" si="364"/>
        <v>theater</v>
      </c>
      <c r="T3892" t="str">
        <f t="shared" si="365"/>
        <v>plays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8">
        <v>800</v>
      </c>
      <c r="E3893" s="8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2">
        <f t="shared" si="362"/>
        <v>42055.924120370364</v>
      </c>
      <c r="L3893" s="12">
        <f t="shared" si="363"/>
        <v>42085.999305555553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360"/>
        <v>0.32500000000000001</v>
      </c>
      <c r="R3893" s="8">
        <f t="shared" si="361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 s="8">
        <v>1000</v>
      </c>
      <c r="E3894" s="8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2">
        <f t="shared" si="362"/>
        <v>41867.443946759253</v>
      </c>
      <c r="L3894" s="12">
        <f t="shared" si="363"/>
        <v>41875.083333333328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360"/>
        <v>0</v>
      </c>
      <c r="R3894" s="8" t="str">
        <f t="shared" si="361"/>
        <v>-</v>
      </c>
      <c r="S3894" t="str">
        <f t="shared" si="364"/>
        <v>theater</v>
      </c>
      <c r="T3894" t="str">
        <f t="shared" si="365"/>
        <v>plays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 s="8">
        <v>50000</v>
      </c>
      <c r="E3895" s="8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2">
        <f t="shared" si="362"/>
        <v>41779.449537037035</v>
      </c>
      <c r="L3895" s="12">
        <f t="shared" si="363"/>
        <v>41821.041666666664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360"/>
        <v>0.2155</v>
      </c>
      <c r="R3895" s="8">
        <f t="shared" si="361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 s="8">
        <v>15000</v>
      </c>
      <c r="E3896" s="8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2">
        <f t="shared" si="362"/>
        <v>42679.750138888885</v>
      </c>
      <c r="L3896" s="12">
        <f t="shared" si="363"/>
        <v>42709.999305555553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360"/>
        <v>3.4666666666666665E-2</v>
      </c>
      <c r="R3896" s="8">
        <f t="shared" si="361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 s="8">
        <v>1000</v>
      </c>
      <c r="E3897" s="8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2">
        <f t="shared" si="362"/>
        <v>42032.041875000003</v>
      </c>
      <c r="L3897" s="12">
        <f t="shared" si="363"/>
        <v>42063.041875000003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360"/>
        <v>0.05</v>
      </c>
      <c r="R3897" s="8">
        <f t="shared" si="361"/>
        <v>50</v>
      </c>
      <c r="S3897" t="str">
        <f t="shared" si="364"/>
        <v>theater</v>
      </c>
      <c r="T3897" t="str">
        <f t="shared" si="365"/>
        <v>plays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8">
        <v>1600</v>
      </c>
      <c r="E3898" s="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2">
        <f t="shared" si="362"/>
        <v>41792.983541666668</v>
      </c>
      <c r="L3898" s="12">
        <f t="shared" si="363"/>
        <v>41806.983541666668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360"/>
        <v>0.10625</v>
      </c>
      <c r="R3898" s="8">
        <f t="shared" si="361"/>
        <v>42.5</v>
      </c>
      <c r="S3898" t="str">
        <f t="shared" si="364"/>
        <v>theater</v>
      </c>
      <c r="T3898" t="str">
        <f t="shared" si="365"/>
        <v>plays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8">
        <v>2500</v>
      </c>
      <c r="E3899" s="8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2">
        <f t="shared" si="362"/>
        <v>41982.665312499994</v>
      </c>
      <c r="L3899" s="12">
        <f t="shared" si="363"/>
        <v>42012.665312499994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360"/>
        <v>0.17599999999999999</v>
      </c>
      <c r="R3899" s="8">
        <f t="shared" si="361"/>
        <v>44</v>
      </c>
      <c r="S3899" t="str">
        <f t="shared" si="364"/>
        <v>theater</v>
      </c>
      <c r="T3899" t="str">
        <f t="shared" si="365"/>
        <v>plays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8">
        <v>2500</v>
      </c>
      <c r="E3900" s="8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2">
        <f t="shared" si="362"/>
        <v>42193.273958333331</v>
      </c>
      <c r="L3900" s="12">
        <f t="shared" si="363"/>
        <v>42233.458333333336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360"/>
        <v>0.3256</v>
      </c>
      <c r="R3900" s="8">
        <f t="shared" si="361"/>
        <v>50.875</v>
      </c>
      <c r="S3900" t="str">
        <f t="shared" si="364"/>
        <v>theater</v>
      </c>
      <c r="T3900" t="str">
        <f t="shared" si="365"/>
        <v>plays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8">
        <v>10000</v>
      </c>
      <c r="E3901" s="8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2">
        <f t="shared" si="362"/>
        <v>41843.566678240742</v>
      </c>
      <c r="L3901" s="12">
        <f t="shared" si="363"/>
        <v>41863.566678240742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360"/>
        <v>1.2500000000000001E-2</v>
      </c>
      <c r="R3901" s="8">
        <f t="shared" si="361"/>
        <v>62.5</v>
      </c>
      <c r="S3901" t="str">
        <f t="shared" si="364"/>
        <v>theater</v>
      </c>
      <c r="T3901" t="str">
        <f t="shared" si="365"/>
        <v>plays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 s="8">
        <v>2500</v>
      </c>
      <c r="E3902" s="8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2">
        <f t="shared" si="362"/>
        <v>42135.884155092594</v>
      </c>
      <c r="L3902" s="12">
        <f t="shared" si="363"/>
        <v>42165.884155092594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360"/>
        <v>5.3999999999999999E-2</v>
      </c>
      <c r="R3902" s="8">
        <f t="shared" si="361"/>
        <v>27</v>
      </c>
      <c r="S3902" t="str">
        <f t="shared" si="364"/>
        <v>theater</v>
      </c>
      <c r="T3902" t="str">
        <f t="shared" si="365"/>
        <v>plays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8">
        <v>3000</v>
      </c>
      <c r="E3903" s="8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2">
        <f t="shared" si="362"/>
        <v>42317.618043981478</v>
      </c>
      <c r="L3903" s="12">
        <f t="shared" si="363"/>
        <v>42357.618043981478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360"/>
        <v>8.3333333333333332E-3</v>
      </c>
      <c r="R3903" s="8">
        <f t="shared" si="361"/>
        <v>25</v>
      </c>
      <c r="S3903" t="str">
        <f t="shared" si="364"/>
        <v>theater</v>
      </c>
      <c r="T3903" t="str">
        <f t="shared" si="365"/>
        <v>plays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8">
        <v>3000</v>
      </c>
      <c r="E3904" s="8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2">
        <f t="shared" si="362"/>
        <v>42663.259745370371</v>
      </c>
      <c r="L3904" s="12">
        <f t="shared" si="363"/>
        <v>42688.301412037035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360"/>
        <v>0.48833333333333334</v>
      </c>
      <c r="R3904" s="8">
        <f t="shared" si="361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 s="8">
        <v>1500</v>
      </c>
      <c r="E3905" s="8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2">
        <f t="shared" si="362"/>
        <v>42185.802835648145</v>
      </c>
      <c r="L3905" s="12">
        <f t="shared" si="363"/>
        <v>42230.609722222223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360"/>
        <v>0</v>
      </c>
      <c r="R3905" s="8" t="str">
        <f t="shared" si="361"/>
        <v>-</v>
      </c>
      <c r="S3905" t="str">
        <f t="shared" si="364"/>
        <v>theater</v>
      </c>
      <c r="T3905" t="str">
        <f t="shared" si="365"/>
        <v>plays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 s="8">
        <v>10000</v>
      </c>
      <c r="E3906" s="8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2">
        <f t="shared" si="362"/>
        <v>42095.020833333336</v>
      </c>
      <c r="L3906" s="12">
        <f t="shared" si="363"/>
        <v>42109.00277777778</v>
      </c>
      <c r="M3906" t="b">
        <v>0</v>
      </c>
      <c r="N3906">
        <v>2</v>
      </c>
      <c r="O3906" t="b">
        <v>0</v>
      </c>
      <c r="P3906" t="s">
        <v>8271</v>
      </c>
      <c r="Q3906" s="6">
        <f t="shared" ref="Q3906:Q3969" si="366">E3906/D3906</f>
        <v>2.9999999999999997E-4</v>
      </c>
      <c r="R3906" s="8">
        <f t="shared" ref="R3906:R3969" si="367">IF(E3906=0,"-",E3906/N3906)</f>
        <v>1.5</v>
      </c>
      <c r="S3906" t="str">
        <f t="shared" si="364"/>
        <v>theater</v>
      </c>
      <c r="T3906" t="str">
        <f t="shared" si="365"/>
        <v>plays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8">
        <v>1500</v>
      </c>
      <c r="E3907" s="8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2">
        <f t="shared" ref="K3907:K3970" si="368">(J3907/86400)+25569+(-5/24)</f>
        <v>42124.415543981479</v>
      </c>
      <c r="L3907" s="12">
        <f t="shared" ref="L3907:L3970" si="369">(I3907/86400)+25569+(-5/24)</f>
        <v>42166.749999999993</v>
      </c>
      <c r="M3907" t="b">
        <v>0</v>
      </c>
      <c r="N3907">
        <v>7</v>
      </c>
      <c r="O3907" t="b">
        <v>0</v>
      </c>
      <c r="P3907" t="s">
        <v>8271</v>
      </c>
      <c r="Q3907" s="6">
        <f t="shared" si="366"/>
        <v>0.11533333333333333</v>
      </c>
      <c r="R3907" s="8">
        <f t="shared" si="367"/>
        <v>24.714285714285715</v>
      </c>
      <c r="S3907" t="str">
        <f t="shared" ref="S3907:S3970" si="370">LEFT($P3907, SEARCH("/",$P3907,1)-1)</f>
        <v>theater</v>
      </c>
      <c r="T3907" t="str">
        <f t="shared" ref="T3907:T3970" si="371">RIGHT($P3907,LEN($P3907) - SEARCH("/", $P3907, 1))</f>
        <v>plays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8">
        <v>1500</v>
      </c>
      <c r="E3908" s="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2">
        <f t="shared" si="368"/>
        <v>42143.709409722222</v>
      </c>
      <c r="L3908" s="12">
        <f t="shared" si="369"/>
        <v>42181.350694444445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366"/>
        <v>0.67333333333333334</v>
      </c>
      <c r="R3908" s="8">
        <f t="shared" si="367"/>
        <v>63.125</v>
      </c>
      <c r="S3908" t="str">
        <f t="shared" si="370"/>
        <v>theater</v>
      </c>
      <c r="T3908" t="str">
        <f t="shared" si="371"/>
        <v>plays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 s="8">
        <v>1000</v>
      </c>
      <c r="E3909" s="8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2">
        <f t="shared" si="368"/>
        <v>41906.611180555556</v>
      </c>
      <c r="L3909" s="12">
        <f t="shared" si="369"/>
        <v>41938.630555555552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366"/>
        <v>0.153</v>
      </c>
      <c r="R3909" s="8">
        <f t="shared" si="367"/>
        <v>38.25</v>
      </c>
      <c r="S3909" t="str">
        <f t="shared" si="370"/>
        <v>theater</v>
      </c>
      <c r="T3909" t="str">
        <f t="shared" si="371"/>
        <v>plays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 s="8">
        <v>750</v>
      </c>
      <c r="E3910" s="8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2">
        <f t="shared" si="368"/>
        <v>41833.927037037036</v>
      </c>
      <c r="L3910" s="12">
        <f t="shared" si="369"/>
        <v>41848.927037037036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366"/>
        <v>8.666666666666667E-2</v>
      </c>
      <c r="R3910" s="8">
        <f t="shared" si="367"/>
        <v>16.25</v>
      </c>
      <c r="S3910" t="str">
        <f t="shared" si="370"/>
        <v>theater</v>
      </c>
      <c r="T3910" t="str">
        <f t="shared" si="371"/>
        <v>plays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8">
        <v>60000</v>
      </c>
      <c r="E3911" s="8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2">
        <f t="shared" si="368"/>
        <v>41863.150949074072</v>
      </c>
      <c r="L3911" s="12">
        <f t="shared" si="369"/>
        <v>41893.150949074072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366"/>
        <v>2.2499999999999998E-3</v>
      </c>
      <c r="R3911" s="8">
        <f t="shared" si="367"/>
        <v>33.75</v>
      </c>
      <c r="S3911" t="str">
        <f t="shared" si="370"/>
        <v>theater</v>
      </c>
      <c r="T3911" t="str">
        <f t="shared" si="371"/>
        <v>plays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8">
        <v>6000</v>
      </c>
      <c r="E3912" s="8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2">
        <f t="shared" si="368"/>
        <v>42224.548576388886</v>
      </c>
      <c r="L3912" s="12">
        <f t="shared" si="369"/>
        <v>42254.548576388886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366"/>
        <v>3.0833333333333334E-2</v>
      </c>
      <c r="R3912" s="8">
        <f t="shared" si="367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8">
        <v>8000</v>
      </c>
      <c r="E3913" s="8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2">
        <f t="shared" si="368"/>
        <v>41939.603900462964</v>
      </c>
      <c r="L3913" s="12">
        <f t="shared" si="369"/>
        <v>41969.645567129628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366"/>
        <v>0.37412499999999999</v>
      </c>
      <c r="R3913" s="8">
        <f t="shared" si="367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8">
        <v>15000</v>
      </c>
      <c r="E3914" s="8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2">
        <f t="shared" si="368"/>
        <v>42059.061689814807</v>
      </c>
      <c r="L3914" s="12">
        <f t="shared" si="369"/>
        <v>42118.982638888883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366"/>
        <v>6.666666666666667E-5</v>
      </c>
      <c r="R3914" s="8">
        <f t="shared" si="367"/>
        <v>1</v>
      </c>
      <c r="S3914" t="str">
        <f t="shared" si="370"/>
        <v>theater</v>
      </c>
      <c r="T3914" t="str">
        <f t="shared" si="371"/>
        <v>plays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8">
        <v>10000</v>
      </c>
      <c r="E3915" s="8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2">
        <f t="shared" si="368"/>
        <v>42308.002881944441</v>
      </c>
      <c r="L3915" s="12">
        <f t="shared" si="369"/>
        <v>42338.044548611106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366"/>
        <v>0.1</v>
      </c>
      <c r="R3915" s="8">
        <f t="shared" si="367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8">
        <v>2500</v>
      </c>
      <c r="E3916" s="8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2">
        <f t="shared" si="368"/>
        <v>42114.610601851855</v>
      </c>
      <c r="L3916" s="12">
        <f t="shared" si="369"/>
        <v>42134.749305555553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366"/>
        <v>0.36359999999999998</v>
      </c>
      <c r="R3916" s="8">
        <f t="shared" si="367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8">
        <v>1500</v>
      </c>
      <c r="E3917" s="8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2">
        <f t="shared" si="368"/>
        <v>42492.776724537034</v>
      </c>
      <c r="L3917" s="12">
        <f t="shared" si="369"/>
        <v>42522.776724537034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366"/>
        <v>3.3333333333333335E-3</v>
      </c>
      <c r="R3917" s="8">
        <f t="shared" si="367"/>
        <v>5</v>
      </c>
      <c r="S3917" t="str">
        <f t="shared" si="370"/>
        <v>theater</v>
      </c>
      <c r="T3917" t="str">
        <f t="shared" si="371"/>
        <v>plays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8">
        <v>2000</v>
      </c>
      <c r="E3918" s="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2">
        <f t="shared" si="368"/>
        <v>42494.263333333329</v>
      </c>
      <c r="L3918" s="12">
        <f t="shared" si="369"/>
        <v>42524.263333333329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366"/>
        <v>0</v>
      </c>
      <c r="R3918" s="8" t="str">
        <f t="shared" si="367"/>
        <v>-</v>
      </c>
      <c r="S3918" t="str">
        <f t="shared" si="370"/>
        <v>theater</v>
      </c>
      <c r="T3918" t="str">
        <f t="shared" si="371"/>
        <v>plays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8">
        <v>3500</v>
      </c>
      <c r="E3919" s="8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2">
        <f t="shared" si="368"/>
        <v>41863.318993055553</v>
      </c>
      <c r="L3919" s="12">
        <f t="shared" si="369"/>
        <v>41893.318993055553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366"/>
        <v>2.8571428571428571E-3</v>
      </c>
      <c r="R3919" s="8">
        <f t="shared" si="367"/>
        <v>10</v>
      </c>
      <c r="S3919" t="str">
        <f t="shared" si="370"/>
        <v>theater</v>
      </c>
      <c r="T3919" t="str">
        <f t="shared" si="371"/>
        <v>plays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 s="8">
        <v>60000</v>
      </c>
      <c r="E3920" s="8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2">
        <f t="shared" si="368"/>
        <v>41843.456284722219</v>
      </c>
      <c r="L3920" s="12">
        <f t="shared" si="369"/>
        <v>41855.458333333328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366"/>
        <v>2E-3</v>
      </c>
      <c r="R3920" s="8">
        <f t="shared" si="367"/>
        <v>40</v>
      </c>
      <c r="S3920" t="str">
        <f t="shared" si="370"/>
        <v>theater</v>
      </c>
      <c r="T3920" t="str">
        <f t="shared" si="371"/>
        <v>plays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8">
        <v>5000</v>
      </c>
      <c r="E3921" s="8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2">
        <f t="shared" si="368"/>
        <v>42358.476539351854</v>
      </c>
      <c r="L3921" s="12">
        <f t="shared" si="369"/>
        <v>42386.791666666664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366"/>
        <v>1.7999999999999999E-2</v>
      </c>
      <c r="R3921" s="8">
        <f t="shared" si="367"/>
        <v>30</v>
      </c>
      <c r="S3921" t="str">
        <f t="shared" si="370"/>
        <v>theater</v>
      </c>
      <c r="T3921" t="str">
        <f t="shared" si="371"/>
        <v>plays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8">
        <v>2500</v>
      </c>
      <c r="E3922" s="8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2">
        <f t="shared" si="368"/>
        <v>42657.178935185184</v>
      </c>
      <c r="L3922" s="12">
        <f t="shared" si="369"/>
        <v>42687.220601851848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366"/>
        <v>5.3999999999999999E-2</v>
      </c>
      <c r="R3922" s="8">
        <f t="shared" si="367"/>
        <v>45</v>
      </c>
      <c r="S3922" t="str">
        <f t="shared" si="370"/>
        <v>theater</v>
      </c>
      <c r="T3922" t="str">
        <f t="shared" si="371"/>
        <v>plays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8">
        <v>3000</v>
      </c>
      <c r="E3923" s="8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2">
        <f t="shared" si="368"/>
        <v>41926.333969907406</v>
      </c>
      <c r="L3923" s="12">
        <f t="shared" si="369"/>
        <v>41938.541666666664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366"/>
        <v>0</v>
      </c>
      <c r="R3923" s="8" t="str">
        <f t="shared" si="367"/>
        <v>-</v>
      </c>
      <c r="S3923" t="str">
        <f t="shared" si="370"/>
        <v>theater</v>
      </c>
      <c r="T3923" t="str">
        <f t="shared" si="371"/>
        <v>plays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8">
        <v>750</v>
      </c>
      <c r="E3924" s="8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2">
        <f t="shared" si="368"/>
        <v>42020.560300925928</v>
      </c>
      <c r="L3924" s="12">
        <f t="shared" si="369"/>
        <v>42065.749999999993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366"/>
        <v>8.1333333333333327E-2</v>
      </c>
      <c r="R3924" s="8">
        <f t="shared" si="367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8">
        <v>11500</v>
      </c>
      <c r="E3925" s="8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2">
        <f t="shared" si="368"/>
        <v>42075.771655092591</v>
      </c>
      <c r="L3925" s="12">
        <f t="shared" si="369"/>
        <v>42103.771655092591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366"/>
        <v>0.12034782608695652</v>
      </c>
      <c r="R3925" s="8">
        <f t="shared" si="367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8">
        <v>15000</v>
      </c>
      <c r="E3926" s="8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2">
        <f t="shared" si="368"/>
        <v>41786.751412037032</v>
      </c>
      <c r="L3926" s="12">
        <f t="shared" si="369"/>
        <v>41816.751412037032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366"/>
        <v>0.15266666666666667</v>
      </c>
      <c r="R3926" s="8">
        <f t="shared" si="367"/>
        <v>57.25</v>
      </c>
      <c r="S3926" t="str">
        <f t="shared" si="370"/>
        <v>theater</v>
      </c>
      <c r="T3926" t="str">
        <f t="shared" si="371"/>
        <v>plays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8">
        <v>150</v>
      </c>
      <c r="E3927" s="8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2">
        <f t="shared" si="368"/>
        <v>41820.662488425922</v>
      </c>
      <c r="L3927" s="12">
        <f t="shared" si="369"/>
        <v>41850.662488425922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366"/>
        <v>0.1</v>
      </c>
      <c r="R3927" s="8">
        <f t="shared" si="367"/>
        <v>5</v>
      </c>
      <c r="S3927" t="str">
        <f t="shared" si="370"/>
        <v>theater</v>
      </c>
      <c r="T3927" t="str">
        <f t="shared" si="371"/>
        <v>plays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8">
        <v>5000</v>
      </c>
      <c r="E3928" s="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2">
        <f t="shared" si="368"/>
        <v>41969.876712962963</v>
      </c>
      <c r="L3928" s="12">
        <f t="shared" si="369"/>
        <v>41999.876712962963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366"/>
        <v>3.0000000000000001E-3</v>
      </c>
      <c r="R3928" s="8">
        <f t="shared" si="367"/>
        <v>15</v>
      </c>
      <c r="S3928" t="str">
        <f t="shared" si="370"/>
        <v>theater</v>
      </c>
      <c r="T3928" t="str">
        <f t="shared" si="371"/>
        <v>plays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8">
        <v>2500</v>
      </c>
      <c r="E3929" s="8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2">
        <f t="shared" si="368"/>
        <v>41830.059074074074</v>
      </c>
      <c r="L3929" s="12">
        <f t="shared" si="369"/>
        <v>41860.059074074074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366"/>
        <v>0.01</v>
      </c>
      <c r="R3929" s="8">
        <f t="shared" si="367"/>
        <v>12.5</v>
      </c>
      <c r="S3929" t="str">
        <f t="shared" si="370"/>
        <v>theater</v>
      </c>
      <c r="T3929" t="str">
        <f t="shared" si="371"/>
        <v>plays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8">
        <v>5000</v>
      </c>
      <c r="E3930" s="8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2">
        <f t="shared" si="368"/>
        <v>42265.474849537037</v>
      </c>
      <c r="L3930" s="12">
        <f t="shared" si="369"/>
        <v>42292.999305555553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366"/>
        <v>0.13020000000000001</v>
      </c>
      <c r="R3930" s="8">
        <f t="shared" si="367"/>
        <v>93</v>
      </c>
      <c r="S3930" t="str">
        <f t="shared" si="370"/>
        <v>theater</v>
      </c>
      <c r="T3930" t="str">
        <f t="shared" si="371"/>
        <v>plays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8">
        <v>20000</v>
      </c>
      <c r="E3931" s="8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2">
        <f t="shared" si="368"/>
        <v>42601.618807870364</v>
      </c>
      <c r="L3931" s="12">
        <f t="shared" si="369"/>
        <v>42631.618807870364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366"/>
        <v>2.265E-2</v>
      </c>
      <c r="R3931" s="8">
        <f t="shared" si="367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8">
        <v>10000</v>
      </c>
      <c r="E3932" s="8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2">
        <f t="shared" si="368"/>
        <v>42433.13041666666</v>
      </c>
      <c r="L3932" s="12">
        <f t="shared" si="369"/>
        <v>42461.041666666664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366"/>
        <v>0</v>
      </c>
      <c r="R3932" s="8" t="str">
        <f t="shared" si="367"/>
        <v>-</v>
      </c>
      <c r="S3932" t="str">
        <f t="shared" si="370"/>
        <v>theater</v>
      </c>
      <c r="T3932" t="str">
        <f t="shared" si="371"/>
        <v>plays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8">
        <v>8000</v>
      </c>
      <c r="E3933" s="8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2">
        <f t="shared" si="368"/>
        <v>42227.943368055552</v>
      </c>
      <c r="L3933" s="12">
        <f t="shared" si="369"/>
        <v>42252.943368055552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366"/>
        <v>0</v>
      </c>
      <c r="R3933" s="8" t="str">
        <f t="shared" si="367"/>
        <v>-</v>
      </c>
      <c r="S3933" t="str">
        <f t="shared" si="370"/>
        <v>theater</v>
      </c>
      <c r="T3933" t="str">
        <f t="shared" si="371"/>
        <v>plays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8">
        <v>12000</v>
      </c>
      <c r="E3934" s="8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2">
        <f t="shared" si="368"/>
        <v>42414.960231481477</v>
      </c>
      <c r="L3934" s="12">
        <f t="shared" si="369"/>
        <v>42444.918564814812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366"/>
        <v>8.3333333333333331E-5</v>
      </c>
      <c r="R3934" s="8">
        <f t="shared" si="367"/>
        <v>1</v>
      </c>
      <c r="S3934" t="str">
        <f t="shared" si="370"/>
        <v>theater</v>
      </c>
      <c r="T3934" t="str">
        <f t="shared" si="371"/>
        <v>plays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8">
        <v>7000</v>
      </c>
      <c r="E3935" s="8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2">
        <f t="shared" si="368"/>
        <v>42538.759976851848</v>
      </c>
      <c r="L3935" s="12">
        <f t="shared" si="369"/>
        <v>42567.821527777771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366"/>
        <v>0.15742857142857142</v>
      </c>
      <c r="R3935" s="8">
        <f t="shared" si="367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8">
        <v>5000</v>
      </c>
      <c r="E3936" s="8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2">
        <f t="shared" si="368"/>
        <v>42233.463414351849</v>
      </c>
      <c r="L3936" s="12">
        <f t="shared" si="369"/>
        <v>42278.333333333336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366"/>
        <v>0.11</v>
      </c>
      <c r="R3936" s="8">
        <f t="shared" si="367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8">
        <v>3000</v>
      </c>
      <c r="E3937" s="8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2">
        <f t="shared" si="368"/>
        <v>42221.448449074072</v>
      </c>
      <c r="L3937" s="12">
        <f t="shared" si="369"/>
        <v>42281.448449074072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366"/>
        <v>0.43833333333333335</v>
      </c>
      <c r="R3937" s="8">
        <f t="shared" si="367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8">
        <v>20000</v>
      </c>
      <c r="E3938" s="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2">
        <f t="shared" si="368"/>
        <v>42675.054629629631</v>
      </c>
      <c r="L3938" s="12">
        <f t="shared" si="369"/>
        <v>42705.096296296295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366"/>
        <v>0</v>
      </c>
      <c r="R3938" s="8" t="str">
        <f t="shared" si="367"/>
        <v>-</v>
      </c>
      <c r="S3938" t="str">
        <f t="shared" si="370"/>
        <v>theater</v>
      </c>
      <c r="T3938" t="str">
        <f t="shared" si="371"/>
        <v>plays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8">
        <v>2885</v>
      </c>
      <c r="E3939" s="8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2">
        <f t="shared" si="368"/>
        <v>42534.423148148147</v>
      </c>
      <c r="L3939" s="12">
        <f t="shared" si="369"/>
        <v>42562.423148148147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366"/>
        <v>0.86135181975736563</v>
      </c>
      <c r="R3939" s="8">
        <f t="shared" si="367"/>
        <v>248.5</v>
      </c>
      <c r="S3939" t="str">
        <f t="shared" si="370"/>
        <v>theater</v>
      </c>
      <c r="T3939" t="str">
        <f t="shared" si="371"/>
        <v>plays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8">
        <v>3255</v>
      </c>
      <c r="E3940" s="8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2">
        <f t="shared" si="368"/>
        <v>42151.697384259256</v>
      </c>
      <c r="L3940" s="12">
        <f t="shared" si="369"/>
        <v>42182.697384259256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366"/>
        <v>0.12196620583717357</v>
      </c>
      <c r="R3940" s="8">
        <f t="shared" si="367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8">
        <v>5000</v>
      </c>
      <c r="E3941" s="8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2">
        <f t="shared" si="368"/>
        <v>41915.191886574074</v>
      </c>
      <c r="L3941" s="12">
        <f t="shared" si="369"/>
        <v>41918.979166666664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366"/>
        <v>1E-3</v>
      </c>
      <c r="R3941" s="8">
        <f t="shared" si="367"/>
        <v>5</v>
      </c>
      <c r="S3941" t="str">
        <f t="shared" si="370"/>
        <v>theater</v>
      </c>
      <c r="T3941" t="str">
        <f t="shared" si="371"/>
        <v>plays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8">
        <v>5000</v>
      </c>
      <c r="E3942" s="8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2">
        <f t="shared" si="368"/>
        <v>41961.284155092588</v>
      </c>
      <c r="L3942" s="12">
        <f t="shared" si="369"/>
        <v>42006.284155092588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366"/>
        <v>2.2000000000000001E-3</v>
      </c>
      <c r="R3942" s="8">
        <f t="shared" si="367"/>
        <v>5.5</v>
      </c>
      <c r="S3942" t="str">
        <f t="shared" si="370"/>
        <v>theater</v>
      </c>
      <c r="T3942" t="str">
        <f t="shared" si="371"/>
        <v>plays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 s="8">
        <v>5500</v>
      </c>
      <c r="E3943" s="8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2">
        <f t="shared" si="368"/>
        <v>41940.378900462958</v>
      </c>
      <c r="L3943" s="12">
        <f t="shared" si="369"/>
        <v>41967.833333333336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366"/>
        <v>9.0909090909090905E-3</v>
      </c>
      <c r="R3943" s="8">
        <f t="shared" si="367"/>
        <v>25</v>
      </c>
      <c r="S3943" t="str">
        <f t="shared" si="370"/>
        <v>theater</v>
      </c>
      <c r="T3943" t="str">
        <f t="shared" si="371"/>
        <v>plays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8">
        <v>1200</v>
      </c>
      <c r="E3944" s="8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2">
        <f t="shared" si="368"/>
        <v>42111.695763888885</v>
      </c>
      <c r="L3944" s="12">
        <f t="shared" si="369"/>
        <v>42171.695763888885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366"/>
        <v>0</v>
      </c>
      <c r="R3944" s="8" t="str">
        <f t="shared" si="367"/>
        <v>-</v>
      </c>
      <c r="S3944" t="str">
        <f t="shared" si="370"/>
        <v>theater</v>
      </c>
      <c r="T3944" t="str">
        <f t="shared" si="371"/>
        <v>plays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8">
        <v>5000</v>
      </c>
      <c r="E3945" s="8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2">
        <f t="shared" si="368"/>
        <v>42279.570231481477</v>
      </c>
      <c r="L3945" s="12">
        <f t="shared" si="369"/>
        <v>42310.493055555555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366"/>
        <v>0.35639999999999999</v>
      </c>
      <c r="R3945" s="8">
        <f t="shared" si="367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 s="8">
        <v>5000</v>
      </c>
      <c r="E3946" s="8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2">
        <f t="shared" si="368"/>
        <v>42213.454571759255</v>
      </c>
      <c r="L3946" s="12">
        <f t="shared" si="369"/>
        <v>42243.454571759255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366"/>
        <v>0</v>
      </c>
      <c r="R3946" s="8" t="str">
        <f t="shared" si="367"/>
        <v>-</v>
      </c>
      <c r="S3946" t="str">
        <f t="shared" si="370"/>
        <v>theater</v>
      </c>
      <c r="T3946" t="str">
        <f t="shared" si="371"/>
        <v>plays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8">
        <v>2000</v>
      </c>
      <c r="E3947" s="8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2">
        <f t="shared" si="368"/>
        <v>42109.593379629623</v>
      </c>
      <c r="L3947" s="12">
        <f t="shared" si="369"/>
        <v>42139.593379629623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366"/>
        <v>2.5000000000000001E-3</v>
      </c>
      <c r="R3947" s="8">
        <f t="shared" si="367"/>
        <v>5</v>
      </c>
      <c r="S3947" t="str">
        <f t="shared" si="370"/>
        <v>theater</v>
      </c>
      <c r="T3947" t="str">
        <f t="shared" si="371"/>
        <v>plays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8">
        <v>6000</v>
      </c>
      <c r="E3948" s="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2">
        <f t="shared" si="368"/>
        <v>42031.625254629624</v>
      </c>
      <c r="L3948" s="12">
        <f t="shared" si="369"/>
        <v>42063.124999999993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366"/>
        <v>3.2500000000000001E-2</v>
      </c>
      <c r="R3948" s="8">
        <f t="shared" si="367"/>
        <v>39</v>
      </c>
      <c r="S3948" t="str">
        <f t="shared" si="370"/>
        <v>theater</v>
      </c>
      <c r="T3948" t="str">
        <f t="shared" si="371"/>
        <v>plays</v>
      </c>
    </row>
    <row r="3949" spans="1:20" ht="58" hidden="1" x14ac:dyDescent="0.35">
      <c r="A3949">
        <v>3947</v>
      </c>
      <c r="B3949" s="3" t="s">
        <v>3944</v>
      </c>
      <c r="C3949" s="3" t="s">
        <v>8055</v>
      </c>
      <c r="D3949" s="8">
        <v>3000</v>
      </c>
      <c r="E3949" s="8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2">
        <f t="shared" si="368"/>
        <v>42614.934537037036</v>
      </c>
      <c r="L3949" s="12">
        <f t="shared" si="369"/>
        <v>42644.934537037036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366"/>
        <v>3.3666666666666664E-2</v>
      </c>
      <c r="R3949" s="8">
        <f t="shared" si="367"/>
        <v>50.5</v>
      </c>
      <c r="S3949" t="str">
        <f t="shared" si="370"/>
        <v>theater</v>
      </c>
      <c r="T3949" t="str">
        <f t="shared" si="371"/>
        <v>plays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8">
        <v>30000</v>
      </c>
      <c r="E3950" s="8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2">
        <f t="shared" si="368"/>
        <v>41829.117164351854</v>
      </c>
      <c r="L3950" s="12">
        <f t="shared" si="369"/>
        <v>41889.117164351854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366"/>
        <v>0</v>
      </c>
      <c r="R3950" s="8" t="str">
        <f t="shared" si="367"/>
        <v>-</v>
      </c>
      <c r="S3950" t="str">
        <f t="shared" si="370"/>
        <v>theater</v>
      </c>
      <c r="T3950" t="str">
        <f t="shared" si="371"/>
        <v>plays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8">
        <v>10000</v>
      </c>
      <c r="E3951" s="8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2">
        <f t="shared" si="368"/>
        <v>42015.912280092591</v>
      </c>
      <c r="L3951" s="12">
        <f t="shared" si="369"/>
        <v>42045.912280092591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366"/>
        <v>0.15770000000000001</v>
      </c>
      <c r="R3951" s="8">
        <f t="shared" si="367"/>
        <v>49.28125</v>
      </c>
      <c r="S3951" t="str">
        <f t="shared" si="370"/>
        <v>theater</v>
      </c>
      <c r="T3951" t="str">
        <f t="shared" si="371"/>
        <v>plays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 s="8">
        <v>4000</v>
      </c>
      <c r="E3952" s="8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2">
        <f t="shared" si="368"/>
        <v>42439.493981481479</v>
      </c>
      <c r="L3952" s="12">
        <f t="shared" si="369"/>
        <v>42468.565972222219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366"/>
        <v>6.2500000000000003E-3</v>
      </c>
      <c r="R3952" s="8">
        <f t="shared" si="367"/>
        <v>25</v>
      </c>
      <c r="S3952" t="str">
        <f t="shared" si="370"/>
        <v>theater</v>
      </c>
      <c r="T3952" t="str">
        <f t="shared" si="371"/>
        <v>plays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8">
        <v>200000</v>
      </c>
      <c r="E3953" s="8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2">
        <f t="shared" si="368"/>
        <v>42433.617384259262</v>
      </c>
      <c r="L3953" s="12">
        <f t="shared" si="369"/>
        <v>42493.57571759259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366"/>
        <v>5.0000000000000004E-6</v>
      </c>
      <c r="R3953" s="8">
        <f t="shared" si="367"/>
        <v>1</v>
      </c>
      <c r="S3953" t="str">
        <f t="shared" si="370"/>
        <v>theater</v>
      </c>
      <c r="T3953" t="str">
        <f t="shared" si="371"/>
        <v>plays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8">
        <v>26000</v>
      </c>
      <c r="E3954" s="8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2">
        <f t="shared" si="368"/>
        <v>42243.582060185181</v>
      </c>
      <c r="L3954" s="12">
        <f t="shared" si="369"/>
        <v>42303.582060185181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366"/>
        <v>9.6153846153846159E-4</v>
      </c>
      <c r="R3954" s="8">
        <f t="shared" si="367"/>
        <v>25</v>
      </c>
      <c r="S3954" t="str">
        <f t="shared" si="370"/>
        <v>theater</v>
      </c>
      <c r="T3954" t="str">
        <f t="shared" si="371"/>
        <v>plays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8">
        <v>17600</v>
      </c>
      <c r="E3955" s="8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2">
        <f t="shared" si="368"/>
        <v>42549.840115740742</v>
      </c>
      <c r="L3955" s="12">
        <f t="shared" si="369"/>
        <v>42580.770138888889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366"/>
        <v>0</v>
      </c>
      <c r="R3955" s="8" t="str">
        <f t="shared" si="367"/>
        <v>-</v>
      </c>
      <c r="S3955" t="str">
        <f t="shared" si="370"/>
        <v>theater</v>
      </c>
      <c r="T3955" t="str">
        <f t="shared" si="371"/>
        <v>plays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8">
        <v>25000</v>
      </c>
      <c r="E3956" s="8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2">
        <f t="shared" si="368"/>
        <v>41774.442870370367</v>
      </c>
      <c r="L3956" s="12">
        <f t="shared" si="369"/>
        <v>41834.442870370367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366"/>
        <v>0</v>
      </c>
      <c r="R3956" s="8" t="str">
        <f t="shared" si="367"/>
        <v>-</v>
      </c>
      <c r="S3956" t="str">
        <f t="shared" si="370"/>
        <v>theater</v>
      </c>
      <c r="T3956" t="str">
        <f t="shared" si="371"/>
        <v>plays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8">
        <v>1750</v>
      </c>
      <c r="E3957" s="8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2">
        <f t="shared" si="368"/>
        <v>42306.640520833331</v>
      </c>
      <c r="L3957" s="12">
        <f t="shared" si="369"/>
        <v>42336.682187499995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366"/>
        <v>0.24285714285714285</v>
      </c>
      <c r="R3957" s="8">
        <f t="shared" si="367"/>
        <v>53.125</v>
      </c>
      <c r="S3957" t="str">
        <f t="shared" si="370"/>
        <v>theater</v>
      </c>
      <c r="T3957" t="str">
        <f t="shared" si="371"/>
        <v>plays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8">
        <v>5500</v>
      </c>
      <c r="E3958" s="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2">
        <f t="shared" si="368"/>
        <v>42457.723692129628</v>
      </c>
      <c r="L3958" s="12">
        <f t="shared" si="369"/>
        <v>42484.805555555555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366"/>
        <v>0</v>
      </c>
      <c r="R3958" s="8" t="str">
        <f t="shared" si="367"/>
        <v>-</v>
      </c>
      <c r="S3958" t="str">
        <f t="shared" si="370"/>
        <v>theater</v>
      </c>
      <c r="T3958" t="str">
        <f t="shared" si="371"/>
        <v>plays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8">
        <v>28000</v>
      </c>
      <c r="E3959" s="8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2">
        <f t="shared" si="368"/>
        <v>42513.76798611111</v>
      </c>
      <c r="L3959" s="12">
        <f t="shared" si="369"/>
        <v>42559.76798611111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366"/>
        <v>2.5000000000000001E-4</v>
      </c>
      <c r="R3959" s="8">
        <f t="shared" si="367"/>
        <v>7</v>
      </c>
      <c r="S3959" t="str">
        <f t="shared" si="370"/>
        <v>theater</v>
      </c>
      <c r="T3959" t="str">
        <f t="shared" si="371"/>
        <v>plays</v>
      </c>
    </row>
    <row r="3960" spans="1:20" ht="58" hidden="1" x14ac:dyDescent="0.35">
      <c r="A3960">
        <v>3958</v>
      </c>
      <c r="B3960" s="3" t="s">
        <v>3955</v>
      </c>
      <c r="C3960" s="3" t="s">
        <v>8065</v>
      </c>
      <c r="D3960" s="8">
        <v>2000</v>
      </c>
      <c r="E3960" s="8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2">
        <f t="shared" si="368"/>
        <v>41816.742037037031</v>
      </c>
      <c r="L3960" s="12">
        <f t="shared" si="369"/>
        <v>41853.375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366"/>
        <v>0.32050000000000001</v>
      </c>
      <c r="R3960" s="8">
        <f t="shared" si="367"/>
        <v>40.0625</v>
      </c>
      <c r="S3960" t="str">
        <f t="shared" si="370"/>
        <v>theater</v>
      </c>
      <c r="T3960" t="str">
        <f t="shared" si="371"/>
        <v>plays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8">
        <v>1200</v>
      </c>
      <c r="E3961" s="8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2">
        <f t="shared" si="368"/>
        <v>41880.580509259256</v>
      </c>
      <c r="L3961" s="12">
        <f t="shared" si="369"/>
        <v>41910.580509259256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366"/>
        <v>0.24333333333333335</v>
      </c>
      <c r="R3961" s="8">
        <f t="shared" si="367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8">
        <v>3000</v>
      </c>
      <c r="E3962" s="8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2">
        <f t="shared" si="368"/>
        <v>42342.63722222222</v>
      </c>
      <c r="L3962" s="12">
        <f t="shared" si="369"/>
        <v>42372.63722222222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366"/>
        <v>1.4999999999999999E-2</v>
      </c>
      <c r="R3962" s="8">
        <f t="shared" si="367"/>
        <v>11.25</v>
      </c>
      <c r="S3962" t="str">
        <f t="shared" si="370"/>
        <v>theater</v>
      </c>
      <c r="T3962" t="str">
        <f t="shared" si="371"/>
        <v>plays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8">
        <v>5000</v>
      </c>
      <c r="E3963" s="8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2">
        <f t="shared" si="368"/>
        <v>41745.682986111111</v>
      </c>
      <c r="L3963" s="12">
        <f t="shared" si="369"/>
        <v>41767.682986111111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366"/>
        <v>4.1999999999999997E-3</v>
      </c>
      <c r="R3963" s="8">
        <f t="shared" si="367"/>
        <v>10.5</v>
      </c>
      <c r="S3963" t="str">
        <f t="shared" si="370"/>
        <v>theater</v>
      </c>
      <c r="T3963" t="str">
        <f t="shared" si="371"/>
        <v>plays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 s="8">
        <v>1400</v>
      </c>
      <c r="E3964" s="8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2">
        <f t="shared" si="368"/>
        <v>42311.413124999999</v>
      </c>
      <c r="L3964" s="12">
        <f t="shared" si="369"/>
        <v>42336.413124999999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366"/>
        <v>3.214285714285714E-2</v>
      </c>
      <c r="R3964" s="8">
        <f t="shared" si="367"/>
        <v>15</v>
      </c>
      <c r="S3964" t="str">
        <f t="shared" si="370"/>
        <v>theater</v>
      </c>
      <c r="T3964" t="str">
        <f t="shared" si="371"/>
        <v>plays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8">
        <v>10000</v>
      </c>
      <c r="E3965" s="8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2">
        <f t="shared" si="368"/>
        <v>42295.945798611108</v>
      </c>
      <c r="L3965" s="12">
        <f t="shared" si="369"/>
        <v>42325.987465277773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366"/>
        <v>0</v>
      </c>
      <c r="R3965" s="8" t="str">
        <f t="shared" si="367"/>
        <v>-</v>
      </c>
      <c r="S3965" t="str">
        <f t="shared" si="370"/>
        <v>theater</v>
      </c>
      <c r="T3965" t="str">
        <f t="shared" si="371"/>
        <v>plays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8">
        <v>2000</v>
      </c>
      <c r="E3966" s="8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2">
        <f t="shared" si="368"/>
        <v>42053.513726851852</v>
      </c>
      <c r="L3966" s="12">
        <f t="shared" si="369"/>
        <v>42113.47206018518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366"/>
        <v>6.3E-2</v>
      </c>
      <c r="R3966" s="8">
        <f t="shared" si="367"/>
        <v>42</v>
      </c>
      <c r="S3966" t="str">
        <f t="shared" si="370"/>
        <v>theater</v>
      </c>
      <c r="T3966" t="str">
        <f t="shared" si="371"/>
        <v>plays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 s="8">
        <v>2000</v>
      </c>
      <c r="E3967" s="8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2">
        <f t="shared" si="368"/>
        <v>42414.027546296296</v>
      </c>
      <c r="L3967" s="12">
        <f t="shared" si="369"/>
        <v>42473.985879629625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366"/>
        <v>0.14249999999999999</v>
      </c>
      <c r="R3967" s="8">
        <f t="shared" si="367"/>
        <v>71.25</v>
      </c>
      <c r="S3967" t="str">
        <f t="shared" si="370"/>
        <v>theater</v>
      </c>
      <c r="T3967" t="str">
        <f t="shared" si="371"/>
        <v>plays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 s="8">
        <v>7500</v>
      </c>
      <c r="E3968" s="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2">
        <f t="shared" si="368"/>
        <v>41801.503217592588</v>
      </c>
      <c r="L3968" s="12">
        <f t="shared" si="369"/>
        <v>41843.915972222218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366"/>
        <v>6.0000000000000001E-3</v>
      </c>
      <c r="R3968" s="8">
        <f t="shared" si="367"/>
        <v>22.5</v>
      </c>
      <c r="S3968" t="str">
        <f t="shared" si="370"/>
        <v>theater</v>
      </c>
      <c r="T3968" t="str">
        <f t="shared" si="371"/>
        <v>plays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8">
        <v>1700</v>
      </c>
      <c r="E3969" s="8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2">
        <f t="shared" si="368"/>
        <v>42770.082256944443</v>
      </c>
      <c r="L3969" s="12">
        <f t="shared" si="369"/>
        <v>42800.082256944443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366"/>
        <v>0.2411764705882353</v>
      </c>
      <c r="R3969" s="8">
        <f t="shared" si="367"/>
        <v>41</v>
      </c>
      <c r="S3969" t="str">
        <f t="shared" si="370"/>
        <v>theater</v>
      </c>
      <c r="T3969" t="str">
        <f t="shared" si="371"/>
        <v>plays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8">
        <v>5000</v>
      </c>
      <c r="E3970" s="8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2">
        <f t="shared" si="368"/>
        <v>42452.60732638889</v>
      </c>
      <c r="L3970" s="12">
        <f t="shared" si="369"/>
        <v>42512.60732638889</v>
      </c>
      <c r="M3970" t="b">
        <v>0</v>
      </c>
      <c r="N3970">
        <v>11</v>
      </c>
      <c r="O3970" t="b">
        <v>0</v>
      </c>
      <c r="P3970" t="s">
        <v>8271</v>
      </c>
      <c r="Q3970" s="6">
        <f t="shared" ref="Q3970:Q4033" si="372">E3970/D3970</f>
        <v>0.10539999999999999</v>
      </c>
      <c r="R3970" s="8">
        <f t="shared" ref="R3970:R4033" si="373">IF(E3970=0,"-",E3970/N3970)</f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 s="8">
        <v>2825</v>
      </c>
      <c r="E3971" s="8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2">
        <f t="shared" ref="K3971:K4034" si="374">(J3971/86400)+25569+(-5/24)</f>
        <v>42601.646365740737</v>
      </c>
      <c r="L3971" s="12">
        <f t="shared" ref="L3971:L4034" si="375">(I3971/86400)+25569+(-5/24)</f>
        <v>42610.954861111109</v>
      </c>
      <c r="M3971" t="b">
        <v>0</v>
      </c>
      <c r="N3971">
        <v>6</v>
      </c>
      <c r="O3971" t="b">
        <v>0</v>
      </c>
      <c r="P3971" t="s">
        <v>8271</v>
      </c>
      <c r="Q3971" s="6">
        <f t="shared" si="372"/>
        <v>7.4690265486725665E-2</v>
      </c>
      <c r="R3971" s="8">
        <f t="shared" si="373"/>
        <v>35.166666666666664</v>
      </c>
      <c r="S3971" t="str">
        <f t="shared" ref="S3971:S4034" si="376">LEFT($P3971, SEARCH("/",$P3971,1)-1)</f>
        <v>theater</v>
      </c>
      <c r="T3971" t="str">
        <f t="shared" ref="T3971:T4034" si="377">RIGHT($P3971,LEN($P3971) - SEARCH("/", $P3971, 1))</f>
        <v>plays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8">
        <v>15000</v>
      </c>
      <c r="E3972" s="8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2">
        <f t="shared" si="374"/>
        <v>42447.655219907407</v>
      </c>
      <c r="L3972" s="12">
        <f t="shared" si="375"/>
        <v>42477.655219907407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372"/>
        <v>7.3333333333333334E-4</v>
      </c>
      <c r="R3972" s="8">
        <f t="shared" si="373"/>
        <v>5.5</v>
      </c>
      <c r="S3972" t="str">
        <f t="shared" si="376"/>
        <v>theater</v>
      </c>
      <c r="T3972" t="str">
        <f t="shared" si="377"/>
        <v>plays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8">
        <v>14000</v>
      </c>
      <c r="E3973" s="8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2">
        <f t="shared" si="374"/>
        <v>41811.327847222223</v>
      </c>
      <c r="L3973" s="12">
        <f t="shared" si="375"/>
        <v>41841.327847222223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372"/>
        <v>9.7142857142857135E-3</v>
      </c>
      <c r="R3973" s="8">
        <f t="shared" si="373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8">
        <v>1000</v>
      </c>
      <c r="E3974" s="8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2">
        <f t="shared" si="374"/>
        <v>41980.859189814808</v>
      </c>
      <c r="L3974" s="12">
        <f t="shared" si="375"/>
        <v>42040.859189814808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372"/>
        <v>0.21099999999999999</v>
      </c>
      <c r="R3974" s="8">
        <f t="shared" si="373"/>
        <v>26.375</v>
      </c>
      <c r="S3974" t="str">
        <f t="shared" si="376"/>
        <v>theater</v>
      </c>
      <c r="T3974" t="str">
        <f t="shared" si="377"/>
        <v>plays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8">
        <v>5000</v>
      </c>
      <c r="E3975" s="8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2">
        <f t="shared" si="374"/>
        <v>42469.475810185184</v>
      </c>
      <c r="L3975" s="12">
        <f t="shared" si="375"/>
        <v>42498.958333333336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372"/>
        <v>0.78100000000000003</v>
      </c>
      <c r="R3975" s="8">
        <f t="shared" si="373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8">
        <v>1000</v>
      </c>
      <c r="E3976" s="8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2">
        <f t="shared" si="374"/>
        <v>42493.338518518511</v>
      </c>
      <c r="L3976" s="12">
        <f t="shared" si="375"/>
        <v>42523.338518518511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372"/>
        <v>0.32</v>
      </c>
      <c r="R3976" s="8">
        <f t="shared" si="373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8">
        <v>678</v>
      </c>
      <c r="E3977" s="8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2">
        <f t="shared" si="374"/>
        <v>42534.658541666664</v>
      </c>
      <c r="L3977" s="12">
        <f t="shared" si="375"/>
        <v>42564.658541666664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372"/>
        <v>0</v>
      </c>
      <c r="R3977" s="8" t="str">
        <f t="shared" si="373"/>
        <v>-</v>
      </c>
      <c r="S3977" t="str">
        <f t="shared" si="376"/>
        <v>theater</v>
      </c>
      <c r="T3977" t="str">
        <f t="shared" si="377"/>
        <v>plays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 s="8">
        <v>1300</v>
      </c>
      <c r="E3978" s="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2">
        <f t="shared" si="374"/>
        <v>41830.650011574071</v>
      </c>
      <c r="L3978" s="12">
        <f t="shared" si="375"/>
        <v>41852.083333333328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372"/>
        <v>0.47692307692307695</v>
      </c>
      <c r="R3978" s="8">
        <f t="shared" si="373"/>
        <v>62</v>
      </c>
      <c r="S3978" t="str">
        <f t="shared" si="376"/>
        <v>theater</v>
      </c>
      <c r="T3978" t="str">
        <f t="shared" si="377"/>
        <v>plays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8">
        <v>90000</v>
      </c>
      <c r="E3979" s="8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2">
        <f t="shared" si="374"/>
        <v>42543.580231481479</v>
      </c>
      <c r="L3979" s="12">
        <f t="shared" si="375"/>
        <v>42573.580231481479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372"/>
        <v>1.4500000000000001E-2</v>
      </c>
      <c r="R3979" s="8">
        <f t="shared" si="373"/>
        <v>217.5</v>
      </c>
      <c r="S3979" t="str">
        <f t="shared" si="376"/>
        <v>theater</v>
      </c>
      <c r="T3979" t="str">
        <f t="shared" si="377"/>
        <v>plays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8">
        <v>2000</v>
      </c>
      <c r="E3980" s="8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2">
        <f t="shared" si="374"/>
        <v>41975.434641203705</v>
      </c>
      <c r="L3980" s="12">
        <f t="shared" si="375"/>
        <v>42035.434641203705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372"/>
        <v>0.107</v>
      </c>
      <c r="R3980" s="8">
        <f t="shared" si="373"/>
        <v>26.75</v>
      </c>
      <c r="S3980" t="str">
        <f t="shared" si="376"/>
        <v>theater</v>
      </c>
      <c r="T3980" t="str">
        <f t="shared" si="377"/>
        <v>plays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8">
        <v>6000</v>
      </c>
      <c r="E3981" s="8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2">
        <f t="shared" si="374"/>
        <v>42069.695104166669</v>
      </c>
      <c r="L3981" s="12">
        <f t="shared" si="375"/>
        <v>42092.624999999993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372"/>
        <v>1.8333333333333333E-2</v>
      </c>
      <c r="R3981" s="8">
        <f t="shared" si="373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 s="8">
        <v>2500</v>
      </c>
      <c r="E3982" s="8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2">
        <f t="shared" si="374"/>
        <v>41795.390590277777</v>
      </c>
      <c r="L3982" s="12">
        <f t="shared" si="375"/>
        <v>41825.390590277777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372"/>
        <v>0.18</v>
      </c>
      <c r="R3982" s="8">
        <f t="shared" si="373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 s="8">
        <v>30000</v>
      </c>
      <c r="E3983" s="8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2">
        <f t="shared" si="374"/>
        <v>42507.971631944441</v>
      </c>
      <c r="L3983" s="12">
        <f t="shared" si="375"/>
        <v>42567.971631944441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372"/>
        <v>4.0833333333333333E-2</v>
      </c>
      <c r="R3983" s="8">
        <f t="shared" si="373"/>
        <v>175</v>
      </c>
      <c r="S3983" t="str">
        <f t="shared" si="376"/>
        <v>theater</v>
      </c>
      <c r="T3983" t="str">
        <f t="shared" si="377"/>
        <v>plays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8">
        <v>850</v>
      </c>
      <c r="E3984" s="8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2">
        <f t="shared" si="374"/>
        <v>42132.601620370369</v>
      </c>
      <c r="L3984" s="12">
        <f t="shared" si="375"/>
        <v>42192.601620370369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372"/>
        <v>0.2</v>
      </c>
      <c r="R3984" s="8">
        <f t="shared" si="373"/>
        <v>34</v>
      </c>
      <c r="S3984" t="str">
        <f t="shared" si="376"/>
        <v>theater</v>
      </c>
      <c r="T3984" t="str">
        <f t="shared" si="377"/>
        <v>plays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8">
        <v>11140</v>
      </c>
      <c r="E3985" s="8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2">
        <f t="shared" si="374"/>
        <v>41747.661527777775</v>
      </c>
      <c r="L3985" s="12">
        <f t="shared" si="375"/>
        <v>41779.082638888889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372"/>
        <v>0.34802513464991025</v>
      </c>
      <c r="R3985" s="8">
        <f t="shared" si="373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8">
        <v>1500</v>
      </c>
      <c r="E3986" s="8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2">
        <f t="shared" si="374"/>
        <v>41920.75513888889</v>
      </c>
      <c r="L3986" s="12">
        <f t="shared" si="375"/>
        <v>41950.791666666664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372"/>
        <v>6.3333333333333339E-2</v>
      </c>
      <c r="R3986" s="8">
        <f t="shared" si="373"/>
        <v>9.5</v>
      </c>
      <c r="S3986" t="str">
        <f t="shared" si="376"/>
        <v>theater</v>
      </c>
      <c r="T3986" t="str">
        <f t="shared" si="377"/>
        <v>plays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 s="8">
        <v>2000</v>
      </c>
      <c r="E3987" s="8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2">
        <f t="shared" si="374"/>
        <v>42399.499074074069</v>
      </c>
      <c r="L3987" s="12">
        <f t="shared" si="375"/>
        <v>42420.670138888883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372"/>
        <v>0.32050000000000001</v>
      </c>
      <c r="R3987" s="8">
        <f t="shared" si="373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8">
        <v>5000</v>
      </c>
      <c r="E3988" s="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2">
        <f t="shared" si="374"/>
        <v>42467.340208333328</v>
      </c>
      <c r="L3988" s="12">
        <f t="shared" si="375"/>
        <v>42496.336111111108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372"/>
        <v>9.7600000000000006E-2</v>
      </c>
      <c r="R3988" s="8">
        <f t="shared" si="373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8">
        <v>400</v>
      </c>
      <c r="E3989" s="8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2">
        <f t="shared" si="374"/>
        <v>41765.716319444444</v>
      </c>
      <c r="L3989" s="12">
        <f t="shared" si="375"/>
        <v>41775.716319444444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372"/>
        <v>0.3775</v>
      </c>
      <c r="R3989" s="8">
        <f t="shared" si="373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8">
        <v>1500</v>
      </c>
      <c r="E3990" s="8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2">
        <f t="shared" si="374"/>
        <v>42229.872835648144</v>
      </c>
      <c r="L3990" s="12">
        <f t="shared" si="375"/>
        <v>42244.872835648144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372"/>
        <v>2.1333333333333333E-2</v>
      </c>
      <c r="R3990" s="8">
        <f t="shared" si="373"/>
        <v>8</v>
      </c>
      <c r="S3990" t="str">
        <f t="shared" si="376"/>
        <v>theater</v>
      </c>
      <c r="T3990" t="str">
        <f t="shared" si="377"/>
        <v>plays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 s="8">
        <v>3000</v>
      </c>
      <c r="E3991" s="8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2">
        <f t="shared" si="374"/>
        <v>42286.541446759256</v>
      </c>
      <c r="L3991" s="12">
        <f t="shared" si="375"/>
        <v>42316.583113425928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372"/>
        <v>0</v>
      </c>
      <c r="R3991" s="8" t="str">
        <f t="shared" si="373"/>
        <v>-</v>
      </c>
      <c r="S3991" t="str">
        <f t="shared" si="376"/>
        <v>theater</v>
      </c>
      <c r="T3991" t="str">
        <f t="shared" si="377"/>
        <v>plays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8">
        <v>1650</v>
      </c>
      <c r="E3992" s="8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2">
        <f t="shared" si="374"/>
        <v>42401.464039351849</v>
      </c>
      <c r="L3992" s="12">
        <f t="shared" si="375"/>
        <v>42431.464039351849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372"/>
        <v>4.1818181818181817E-2</v>
      </c>
      <c r="R3992" s="8">
        <f t="shared" si="373"/>
        <v>23</v>
      </c>
      <c r="S3992" t="str">
        <f t="shared" si="376"/>
        <v>theater</v>
      </c>
      <c r="T3992" t="str">
        <f t="shared" si="377"/>
        <v>plays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8">
        <v>500</v>
      </c>
      <c r="E3993" s="8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2">
        <f t="shared" si="374"/>
        <v>42125.436134259253</v>
      </c>
      <c r="L3993" s="12">
        <f t="shared" si="375"/>
        <v>42155.436134259253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372"/>
        <v>0.2</v>
      </c>
      <c r="R3993" s="8">
        <f t="shared" si="373"/>
        <v>100</v>
      </c>
      <c r="S3993" t="str">
        <f t="shared" si="376"/>
        <v>theater</v>
      </c>
      <c r="T3993" t="str">
        <f t="shared" si="377"/>
        <v>plays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8">
        <v>10000</v>
      </c>
      <c r="E3994" s="8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2">
        <f t="shared" si="374"/>
        <v>42289.732164351844</v>
      </c>
      <c r="L3994" s="12">
        <f t="shared" si="375"/>
        <v>42349.773831018516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372"/>
        <v>5.4100000000000002E-2</v>
      </c>
      <c r="R3994" s="8">
        <f t="shared" si="373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 s="8">
        <v>50000</v>
      </c>
      <c r="E3995" s="8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2">
        <f t="shared" si="374"/>
        <v>42107.656388888885</v>
      </c>
      <c r="L3995" s="12">
        <f t="shared" si="375"/>
        <v>42137.656388888885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372"/>
        <v>6.0000000000000002E-5</v>
      </c>
      <c r="R3995" s="8">
        <f t="shared" si="373"/>
        <v>3</v>
      </c>
      <c r="S3995" t="str">
        <f t="shared" si="376"/>
        <v>theater</v>
      </c>
      <c r="T3995" t="str">
        <f t="shared" si="377"/>
        <v>plays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 s="8">
        <v>2000</v>
      </c>
      <c r="E3996" s="8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2">
        <f t="shared" si="374"/>
        <v>41809.181597222218</v>
      </c>
      <c r="L3996" s="12">
        <f t="shared" si="375"/>
        <v>41839.181597222218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372"/>
        <v>2.5000000000000001E-3</v>
      </c>
      <c r="R3996" s="8">
        <f t="shared" si="373"/>
        <v>5</v>
      </c>
      <c r="S3996" t="str">
        <f t="shared" si="376"/>
        <v>theater</v>
      </c>
      <c r="T3996" t="str">
        <f t="shared" si="377"/>
        <v>plays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8">
        <v>200</v>
      </c>
      <c r="E3997" s="8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2">
        <f t="shared" si="374"/>
        <v>42019.475428240738</v>
      </c>
      <c r="L3997" s="12">
        <f t="shared" si="375"/>
        <v>42049.268749999996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372"/>
        <v>0.35</v>
      </c>
      <c r="R3997" s="8">
        <f t="shared" si="373"/>
        <v>17.5</v>
      </c>
      <c r="S3997" t="str">
        <f t="shared" si="376"/>
        <v>theater</v>
      </c>
      <c r="T3997" t="str">
        <f t="shared" si="377"/>
        <v>plays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8">
        <v>3000</v>
      </c>
      <c r="E3998" s="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2">
        <f t="shared" si="374"/>
        <v>41950.058611111112</v>
      </c>
      <c r="L3998" s="12">
        <f t="shared" si="375"/>
        <v>41963.461111111108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372"/>
        <v>0.16566666666666666</v>
      </c>
      <c r="R3998" s="8">
        <f t="shared" si="373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8">
        <v>3000</v>
      </c>
      <c r="E3999" s="8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2">
        <f t="shared" si="374"/>
        <v>42069.183113425919</v>
      </c>
      <c r="L3999" s="12">
        <f t="shared" si="375"/>
        <v>42099.141446759262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372"/>
        <v>0</v>
      </c>
      <c r="R3999" s="8" t="str">
        <f t="shared" si="373"/>
        <v>-</v>
      </c>
      <c r="S3999" t="str">
        <f t="shared" si="376"/>
        <v>theater</v>
      </c>
      <c r="T3999" t="str">
        <f t="shared" si="377"/>
        <v>plays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8">
        <v>1250</v>
      </c>
      <c r="E4000" s="8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2">
        <f t="shared" si="374"/>
        <v>42061.754930555551</v>
      </c>
      <c r="L4000" s="12">
        <f t="shared" si="375"/>
        <v>42091.713263888887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372"/>
        <v>0.57199999999999995</v>
      </c>
      <c r="R4000" s="8">
        <f t="shared" si="373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8">
        <v>7000</v>
      </c>
      <c r="E4001" s="8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2">
        <f t="shared" si="374"/>
        <v>41842.620347222219</v>
      </c>
      <c r="L4001" s="12">
        <f t="shared" si="375"/>
        <v>41882.619317129625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372"/>
        <v>0.16514285714285715</v>
      </c>
      <c r="R4001" s="8">
        <f t="shared" si="373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 s="8">
        <v>8000</v>
      </c>
      <c r="E4002" s="8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2">
        <f t="shared" si="374"/>
        <v>42437.437013888884</v>
      </c>
      <c r="L4002" s="12">
        <f t="shared" si="375"/>
        <v>42497.39534722222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372"/>
        <v>1.25E-3</v>
      </c>
      <c r="R4002" s="8">
        <f t="shared" si="373"/>
        <v>10</v>
      </c>
      <c r="S4002" t="str">
        <f t="shared" si="376"/>
        <v>theater</v>
      </c>
      <c r="T4002" t="str">
        <f t="shared" si="377"/>
        <v>plays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8">
        <v>1200</v>
      </c>
      <c r="E4003" s="8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2">
        <f t="shared" si="374"/>
        <v>42775.755879629629</v>
      </c>
      <c r="L4003" s="12">
        <f t="shared" si="375"/>
        <v>42795.583333333336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372"/>
        <v>0.3775</v>
      </c>
      <c r="R4003" s="8">
        <f t="shared" si="373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 s="8">
        <v>1250</v>
      </c>
      <c r="E4004" s="8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2">
        <f t="shared" si="374"/>
        <v>41878.835196759253</v>
      </c>
      <c r="L4004" s="12">
        <f t="shared" si="375"/>
        <v>41908.835196759253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372"/>
        <v>1.84E-2</v>
      </c>
      <c r="R4004" s="8">
        <f t="shared" si="373"/>
        <v>5.75</v>
      </c>
      <c r="S4004" t="str">
        <f t="shared" si="376"/>
        <v>theater</v>
      </c>
      <c r="T4004" t="str">
        <f t="shared" si="377"/>
        <v>plays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8">
        <v>2000</v>
      </c>
      <c r="E4005" s="8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2">
        <f t="shared" si="374"/>
        <v>42020.379016203697</v>
      </c>
      <c r="L4005" s="12">
        <f t="shared" si="375"/>
        <v>42050.379016203697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372"/>
        <v>0.10050000000000001</v>
      </c>
      <c r="R4005" s="8">
        <f t="shared" si="373"/>
        <v>100.5</v>
      </c>
      <c r="S4005" t="str">
        <f t="shared" si="376"/>
        <v>theater</v>
      </c>
      <c r="T4005" t="str">
        <f t="shared" si="377"/>
        <v>plays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8">
        <v>500</v>
      </c>
      <c r="E4006" s="8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2">
        <f t="shared" si="374"/>
        <v>41889.954363425924</v>
      </c>
      <c r="L4006" s="12">
        <f t="shared" si="375"/>
        <v>41919.954363425924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372"/>
        <v>2E-3</v>
      </c>
      <c r="R4006" s="8">
        <f t="shared" si="373"/>
        <v>1</v>
      </c>
      <c r="S4006" t="str">
        <f t="shared" si="376"/>
        <v>theater</v>
      </c>
      <c r="T4006" t="str">
        <f t="shared" si="377"/>
        <v>plays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8">
        <v>3000</v>
      </c>
      <c r="E4007" s="8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2">
        <f t="shared" si="374"/>
        <v>41872.599363425921</v>
      </c>
      <c r="L4007" s="12">
        <f t="shared" si="375"/>
        <v>41932.599363425921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372"/>
        <v>1.3333333333333334E-2</v>
      </c>
      <c r="R4007" s="8">
        <f t="shared" si="373"/>
        <v>20</v>
      </c>
      <c r="S4007" t="str">
        <f t="shared" si="376"/>
        <v>theater</v>
      </c>
      <c r="T4007" t="str">
        <f t="shared" si="377"/>
        <v>plays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8">
        <v>30000</v>
      </c>
      <c r="E4008" s="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2">
        <f t="shared" si="374"/>
        <v>42391.564664351848</v>
      </c>
      <c r="L4008" s="12">
        <f t="shared" si="375"/>
        <v>42416.564664351848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372"/>
        <v>6.666666666666667E-5</v>
      </c>
      <c r="R4008" s="8">
        <f t="shared" si="373"/>
        <v>2</v>
      </c>
      <c r="S4008" t="str">
        <f t="shared" si="376"/>
        <v>theater</v>
      </c>
      <c r="T4008" t="str">
        <f t="shared" si="377"/>
        <v>plays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8">
        <v>2000</v>
      </c>
      <c r="E4009" s="8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2">
        <f t="shared" si="374"/>
        <v>41848.564594907402</v>
      </c>
      <c r="L4009" s="12">
        <f t="shared" si="375"/>
        <v>41877.477777777771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372"/>
        <v>2.5000000000000001E-3</v>
      </c>
      <c r="R4009" s="8">
        <f t="shared" si="373"/>
        <v>5</v>
      </c>
      <c r="S4009" t="str">
        <f t="shared" si="376"/>
        <v>theater</v>
      </c>
      <c r="T4009" t="str">
        <f t="shared" si="377"/>
        <v>plays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 s="8">
        <v>1000</v>
      </c>
      <c r="E4010" s="8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2">
        <f t="shared" si="374"/>
        <v>42177.755868055552</v>
      </c>
      <c r="L4010" s="12">
        <f t="shared" si="375"/>
        <v>42207.755868055552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372"/>
        <v>0.06</v>
      </c>
      <c r="R4010" s="8">
        <f t="shared" si="373"/>
        <v>15</v>
      </c>
      <c r="S4010" t="str">
        <f t="shared" si="376"/>
        <v>theater</v>
      </c>
      <c r="T4010" t="str">
        <f t="shared" si="377"/>
        <v>plays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8">
        <v>1930</v>
      </c>
      <c r="E4011" s="8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2">
        <f t="shared" si="374"/>
        <v>41851.492592592593</v>
      </c>
      <c r="L4011" s="12">
        <f t="shared" si="375"/>
        <v>41891.492592592593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372"/>
        <v>3.8860103626943004E-2</v>
      </c>
      <c r="R4011" s="8">
        <f t="shared" si="373"/>
        <v>25</v>
      </c>
      <c r="S4011" t="str">
        <f t="shared" si="376"/>
        <v>theater</v>
      </c>
      <c r="T4011" t="str">
        <f t="shared" si="377"/>
        <v>plays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8">
        <v>7200</v>
      </c>
      <c r="E4012" s="8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2">
        <f t="shared" si="374"/>
        <v>41921.562106481477</v>
      </c>
      <c r="L4012" s="12">
        <f t="shared" si="375"/>
        <v>41938.562106481477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372"/>
        <v>0.24194444444444443</v>
      </c>
      <c r="R4012" s="8">
        <f t="shared" si="373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8">
        <v>250</v>
      </c>
      <c r="E4013" s="8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2">
        <f t="shared" si="374"/>
        <v>42002.336550925924</v>
      </c>
      <c r="L4013" s="12">
        <f t="shared" si="375"/>
        <v>42032.336550925924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372"/>
        <v>7.5999999999999998E-2</v>
      </c>
      <c r="R4013" s="8">
        <f t="shared" si="373"/>
        <v>4.75</v>
      </c>
      <c r="S4013" t="str">
        <f t="shared" si="376"/>
        <v>theater</v>
      </c>
      <c r="T4013" t="str">
        <f t="shared" si="377"/>
        <v>plays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8">
        <v>575</v>
      </c>
      <c r="E4014" s="8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2">
        <f t="shared" si="374"/>
        <v>42096.336215277777</v>
      </c>
      <c r="L4014" s="12">
        <f t="shared" si="375"/>
        <v>42126.336215277777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372"/>
        <v>0</v>
      </c>
      <c r="R4014" s="8" t="str">
        <f t="shared" si="373"/>
        <v>-</v>
      </c>
      <c r="S4014" t="str">
        <f t="shared" si="376"/>
        <v>theater</v>
      </c>
      <c r="T4014" t="str">
        <f t="shared" si="377"/>
        <v>plays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 s="8">
        <v>2000</v>
      </c>
      <c r="E4015" s="8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2">
        <f t="shared" si="374"/>
        <v>42021.092858796292</v>
      </c>
      <c r="L4015" s="12">
        <f t="shared" si="375"/>
        <v>42051.092858796292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372"/>
        <v>1.2999999999999999E-2</v>
      </c>
      <c r="R4015" s="8">
        <f t="shared" si="373"/>
        <v>13</v>
      </c>
      <c r="S4015" t="str">
        <f t="shared" si="376"/>
        <v>theater</v>
      </c>
      <c r="T4015" t="str">
        <f t="shared" si="377"/>
        <v>plays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8">
        <v>9000</v>
      </c>
      <c r="E4016" s="8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2">
        <f t="shared" si="374"/>
        <v>42419.037835648145</v>
      </c>
      <c r="L4016" s="12">
        <f t="shared" si="375"/>
        <v>42434.037835648145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372"/>
        <v>0</v>
      </c>
      <c r="R4016" s="8" t="str">
        <f t="shared" si="373"/>
        <v>-</v>
      </c>
      <c r="S4016" t="str">
        <f t="shared" si="376"/>
        <v>theater</v>
      </c>
      <c r="T4016" t="str">
        <f t="shared" si="377"/>
        <v>plays</v>
      </c>
    </row>
    <row r="4017" spans="1:20" ht="58" hidden="1" x14ac:dyDescent="0.35">
      <c r="A4017">
        <v>4015</v>
      </c>
      <c r="B4017" s="3" t="s">
        <v>4011</v>
      </c>
      <c r="C4017" s="3" t="s">
        <v>8120</v>
      </c>
      <c r="D4017" s="8">
        <v>7000</v>
      </c>
      <c r="E4017" s="8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2">
        <f t="shared" si="374"/>
        <v>42174.572488425925</v>
      </c>
      <c r="L4017" s="12">
        <f t="shared" si="375"/>
        <v>42204.572488425925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372"/>
        <v>1.4285714285714287E-4</v>
      </c>
      <c r="R4017" s="8">
        <f t="shared" si="373"/>
        <v>1</v>
      </c>
      <c r="S4017" t="str">
        <f t="shared" si="376"/>
        <v>theater</v>
      </c>
      <c r="T4017" t="str">
        <f t="shared" si="377"/>
        <v>plays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8">
        <v>500</v>
      </c>
      <c r="E4018" s="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2">
        <f t="shared" si="374"/>
        <v>41869.664351851847</v>
      </c>
      <c r="L4018" s="12">
        <f t="shared" si="375"/>
        <v>41899.664351851847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372"/>
        <v>0.14000000000000001</v>
      </c>
      <c r="R4018" s="8">
        <f t="shared" si="373"/>
        <v>10</v>
      </c>
      <c r="S4018" t="str">
        <f t="shared" si="376"/>
        <v>theater</v>
      </c>
      <c r="T4018" t="str">
        <f t="shared" si="377"/>
        <v>plays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8">
        <v>10000</v>
      </c>
      <c r="E4019" s="8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2">
        <f t="shared" si="374"/>
        <v>41856.463819444441</v>
      </c>
      <c r="L4019" s="12">
        <f t="shared" si="375"/>
        <v>41886.463819444441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372"/>
        <v>1.0500000000000001E-2</v>
      </c>
      <c r="R4019" s="8">
        <f t="shared" si="373"/>
        <v>52.5</v>
      </c>
      <c r="S4019" t="str">
        <f t="shared" si="376"/>
        <v>theater</v>
      </c>
      <c r="T4019" t="str">
        <f t="shared" si="377"/>
        <v>plays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8">
        <v>1500</v>
      </c>
      <c r="E4020" s="8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2">
        <f t="shared" si="374"/>
        <v>42620.702638888884</v>
      </c>
      <c r="L4020" s="12">
        <f t="shared" si="375"/>
        <v>42650.702638888884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372"/>
        <v>8.666666666666667E-2</v>
      </c>
      <c r="R4020" s="8">
        <f t="shared" si="373"/>
        <v>32.5</v>
      </c>
      <c r="S4020" t="str">
        <f t="shared" si="376"/>
        <v>theater</v>
      </c>
      <c r="T4020" t="str">
        <f t="shared" si="377"/>
        <v>plays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8">
        <v>3500</v>
      </c>
      <c r="E4021" s="8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2">
        <f t="shared" si="374"/>
        <v>42417.467546296299</v>
      </c>
      <c r="L4021" s="12">
        <f t="shared" si="375"/>
        <v>42475.477777777771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372"/>
        <v>8.2857142857142851E-3</v>
      </c>
      <c r="R4021" s="8">
        <f t="shared" si="373"/>
        <v>7.25</v>
      </c>
      <c r="S4021" t="str">
        <f t="shared" si="376"/>
        <v>theater</v>
      </c>
      <c r="T4021" t="str">
        <f t="shared" si="377"/>
        <v>plays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8">
        <v>600</v>
      </c>
      <c r="E4022" s="8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2">
        <f t="shared" si="374"/>
        <v>42056.982627314814</v>
      </c>
      <c r="L4022" s="12">
        <f t="shared" si="375"/>
        <v>42086.940960648142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372"/>
        <v>0.16666666666666666</v>
      </c>
      <c r="R4022" s="8">
        <f t="shared" si="373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8">
        <v>15000</v>
      </c>
      <c r="E4023" s="8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2">
        <f t="shared" si="374"/>
        <v>41878.703217592592</v>
      </c>
      <c r="L4023" s="12">
        <f t="shared" si="375"/>
        <v>41938.703217592592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372"/>
        <v>8.3333333333333332E-3</v>
      </c>
      <c r="R4023" s="8">
        <f t="shared" si="373"/>
        <v>62.5</v>
      </c>
      <c r="S4023" t="str">
        <f t="shared" si="376"/>
        <v>theater</v>
      </c>
      <c r="T4023" t="str">
        <f t="shared" si="377"/>
        <v>plays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8">
        <v>18000</v>
      </c>
      <c r="E4024" s="8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2">
        <f t="shared" si="374"/>
        <v>41990.375775462962</v>
      </c>
      <c r="L4024" s="12">
        <f t="shared" si="375"/>
        <v>42035.912499999999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372"/>
        <v>0.69561111111111107</v>
      </c>
      <c r="R4024" s="8">
        <f t="shared" si="373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8">
        <v>7000</v>
      </c>
      <c r="E4025" s="8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2">
        <f t="shared" si="374"/>
        <v>42408.791238425925</v>
      </c>
      <c r="L4025" s="12">
        <f t="shared" si="375"/>
        <v>42453.749571759261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372"/>
        <v>0</v>
      </c>
      <c r="R4025" s="8" t="str">
        <f t="shared" si="373"/>
        <v>-</v>
      </c>
      <c r="S4025" t="str">
        <f t="shared" si="376"/>
        <v>theater</v>
      </c>
      <c r="T4025" t="str">
        <f t="shared" si="377"/>
        <v>plays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8">
        <v>800</v>
      </c>
      <c r="E4026" s="8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2">
        <f t="shared" si="374"/>
        <v>42217.461770833332</v>
      </c>
      <c r="L4026" s="12">
        <f t="shared" si="375"/>
        <v>42247.461770833332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372"/>
        <v>1.2500000000000001E-2</v>
      </c>
      <c r="R4026" s="8">
        <f t="shared" si="373"/>
        <v>10</v>
      </c>
      <c r="S4026" t="str">
        <f t="shared" si="376"/>
        <v>theater</v>
      </c>
      <c r="T4026" t="str">
        <f t="shared" si="377"/>
        <v>plays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8">
        <v>5000</v>
      </c>
      <c r="E4027" s="8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2">
        <f t="shared" si="374"/>
        <v>42151.029351851852</v>
      </c>
      <c r="L4027" s="12">
        <f t="shared" si="375"/>
        <v>42211.029351851852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372"/>
        <v>0.05</v>
      </c>
      <c r="R4027" s="8">
        <f t="shared" si="373"/>
        <v>62.5</v>
      </c>
      <c r="S4027" t="str">
        <f t="shared" si="376"/>
        <v>theater</v>
      </c>
      <c r="T4027" t="str">
        <f t="shared" si="377"/>
        <v>plays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8">
        <v>4000</v>
      </c>
      <c r="E4028" s="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2">
        <f t="shared" si="374"/>
        <v>42282.447210648148</v>
      </c>
      <c r="L4028" s="12">
        <f t="shared" si="375"/>
        <v>42342.488877314812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372"/>
        <v>0</v>
      </c>
      <c r="R4028" s="8" t="str">
        <f t="shared" si="373"/>
        <v>-</v>
      </c>
      <c r="S4028" t="str">
        <f t="shared" si="376"/>
        <v>theater</v>
      </c>
      <c r="T4028" t="str">
        <f t="shared" si="377"/>
        <v>plays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 s="8">
        <v>3000</v>
      </c>
      <c r="E4029" s="8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2">
        <f t="shared" si="374"/>
        <v>42768.762511574074</v>
      </c>
      <c r="L4029" s="12">
        <f t="shared" si="375"/>
        <v>42788.833333333336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372"/>
        <v>7.166666666666667E-2</v>
      </c>
      <c r="R4029" s="8">
        <f t="shared" si="373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8">
        <v>2000</v>
      </c>
      <c r="E4030" s="8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2">
        <f t="shared" si="374"/>
        <v>41765.730324074073</v>
      </c>
      <c r="L4030" s="12">
        <f t="shared" si="375"/>
        <v>41795.730324074073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372"/>
        <v>0.28050000000000003</v>
      </c>
      <c r="R4030" s="8">
        <f t="shared" si="373"/>
        <v>51</v>
      </c>
      <c r="S4030" t="str">
        <f t="shared" si="376"/>
        <v>theater</v>
      </c>
      <c r="T4030" t="str">
        <f t="shared" si="377"/>
        <v>plays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8">
        <v>20000</v>
      </c>
      <c r="E4031" s="8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2">
        <f t="shared" si="374"/>
        <v>42321.816782407404</v>
      </c>
      <c r="L4031" s="12">
        <f t="shared" si="375"/>
        <v>42351.816782407404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372"/>
        <v>0</v>
      </c>
      <c r="R4031" s="8" t="str">
        <f t="shared" si="373"/>
        <v>-</v>
      </c>
      <c r="S4031" t="str">
        <f t="shared" si="376"/>
        <v>theater</v>
      </c>
      <c r="T4031" t="str">
        <f t="shared" si="377"/>
        <v>plays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 s="8">
        <v>2500</v>
      </c>
      <c r="E4032" s="8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2">
        <f t="shared" si="374"/>
        <v>42374.446747685179</v>
      </c>
      <c r="L4032" s="12">
        <f t="shared" si="375"/>
        <v>42403.575694444444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372"/>
        <v>0.16</v>
      </c>
      <c r="R4032" s="8">
        <f t="shared" si="373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 s="8">
        <v>5000</v>
      </c>
      <c r="E4033" s="8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2">
        <f t="shared" si="374"/>
        <v>41941.376898148148</v>
      </c>
      <c r="L4033" s="12">
        <f t="shared" si="375"/>
        <v>41991.418564814812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372"/>
        <v>0</v>
      </c>
      <c r="R4033" s="8" t="str">
        <f t="shared" si="373"/>
        <v>-</v>
      </c>
      <c r="S4033" t="str">
        <f t="shared" si="376"/>
        <v>theater</v>
      </c>
      <c r="T4033" t="str">
        <f t="shared" si="377"/>
        <v>plays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8">
        <v>6048</v>
      </c>
      <c r="E4034" s="8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2">
        <f t="shared" si="374"/>
        <v>42293.60087962963</v>
      </c>
      <c r="L4034" s="12">
        <f t="shared" si="375"/>
        <v>42353.642546296294</v>
      </c>
      <c r="M4034" t="b">
        <v>0</v>
      </c>
      <c r="N4034">
        <v>7</v>
      </c>
      <c r="O4034" t="b">
        <v>0</v>
      </c>
      <c r="P4034" t="s">
        <v>8271</v>
      </c>
      <c r="Q4034" s="6">
        <f t="shared" ref="Q4034:Q4097" si="378">E4034/D4034</f>
        <v>6.8287037037037035E-2</v>
      </c>
      <c r="R4034" s="8">
        <f t="shared" ref="R4034:R4097" si="379">IF(E4034=0,"-",E4034/N4034)</f>
        <v>59</v>
      </c>
      <c r="S4034" t="str">
        <f t="shared" si="376"/>
        <v>theater</v>
      </c>
      <c r="T4034" t="str">
        <f t="shared" si="377"/>
        <v>plays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8">
        <v>23900</v>
      </c>
      <c r="E4035" s="8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2">
        <f t="shared" ref="K4035:K4098" si="380">(J4035/86400)+25569+(-5/24)</f>
        <v>42614.06046296296</v>
      </c>
      <c r="L4035" s="12">
        <f t="shared" ref="L4035:L4098" si="381">(I4035/86400)+25569+(-5/24)</f>
        <v>42645.166666666664</v>
      </c>
      <c r="M4035" t="b">
        <v>0</v>
      </c>
      <c r="N4035">
        <v>94</v>
      </c>
      <c r="O4035" t="b">
        <v>0</v>
      </c>
      <c r="P4035" t="s">
        <v>8271</v>
      </c>
      <c r="Q4035" s="6">
        <f t="shared" si="378"/>
        <v>0.25698702928870293</v>
      </c>
      <c r="R4035" s="8">
        <f t="shared" si="379"/>
        <v>65.340319148936175</v>
      </c>
      <c r="S4035" t="str">
        <f t="shared" ref="S4035:S4098" si="382">LEFT($P4035, SEARCH("/",$P4035,1)-1)</f>
        <v>theater</v>
      </c>
      <c r="T4035" t="str">
        <f t="shared" ref="T4035:T4098" si="383">RIGHT($P4035,LEN($P4035) - SEARCH("/", $P4035, 1))</f>
        <v>plays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8">
        <v>13500</v>
      </c>
      <c r="E4036" s="8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2">
        <f t="shared" si="380"/>
        <v>42067.739004629628</v>
      </c>
      <c r="L4036" s="12">
        <f t="shared" si="381"/>
        <v>42097.697337962956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378"/>
        <v>1.4814814814814815E-2</v>
      </c>
      <c r="R4036" s="8">
        <f t="shared" si="379"/>
        <v>100</v>
      </c>
      <c r="S4036" t="str">
        <f t="shared" si="382"/>
        <v>theater</v>
      </c>
      <c r="T4036" t="str">
        <f t="shared" si="383"/>
        <v>plays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8">
        <v>10000</v>
      </c>
      <c r="E4037" s="8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2">
        <f t="shared" si="380"/>
        <v>41903.674618055556</v>
      </c>
      <c r="L4037" s="12">
        <f t="shared" si="381"/>
        <v>41933.674618055556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378"/>
        <v>0.36849999999999999</v>
      </c>
      <c r="R4037" s="8">
        <f t="shared" si="379"/>
        <v>147.4</v>
      </c>
      <c r="S4037" t="str">
        <f t="shared" si="382"/>
        <v>theater</v>
      </c>
      <c r="T4037" t="str">
        <f t="shared" si="383"/>
        <v>plays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8">
        <v>6000</v>
      </c>
      <c r="E4038" s="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2">
        <f t="shared" si="380"/>
        <v>41804.728750000002</v>
      </c>
      <c r="L4038" s="12">
        <f t="shared" si="381"/>
        <v>41821.729166666664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378"/>
        <v>0.47049999999999997</v>
      </c>
      <c r="R4038" s="8">
        <f t="shared" si="379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 s="8">
        <v>700</v>
      </c>
      <c r="E4039" s="8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2">
        <f t="shared" si="380"/>
        <v>42496.862442129626</v>
      </c>
      <c r="L4039" s="12">
        <f t="shared" si="381"/>
        <v>42514.392361111109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378"/>
        <v>0.11428571428571428</v>
      </c>
      <c r="R4039" s="8">
        <f t="shared" si="379"/>
        <v>40</v>
      </c>
      <c r="S4039" t="str">
        <f t="shared" si="382"/>
        <v>theater</v>
      </c>
      <c r="T4039" t="str">
        <f t="shared" si="383"/>
        <v>plays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 s="8">
        <v>2500</v>
      </c>
      <c r="E4040" s="8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2">
        <f t="shared" si="380"/>
        <v>41869.590393518512</v>
      </c>
      <c r="L4040" s="12">
        <f t="shared" si="381"/>
        <v>41929.590393518512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378"/>
        <v>0.12039999999999999</v>
      </c>
      <c r="R4040" s="8">
        <f t="shared" si="379"/>
        <v>75.25</v>
      </c>
      <c r="S4040" t="str">
        <f t="shared" si="382"/>
        <v>theater</v>
      </c>
      <c r="T4040" t="str">
        <f t="shared" si="383"/>
        <v>plays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 s="8">
        <v>500</v>
      </c>
      <c r="E4041" s="8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2">
        <f t="shared" si="380"/>
        <v>42305.462581018517</v>
      </c>
      <c r="L4041" s="12">
        <f t="shared" si="381"/>
        <v>42339.040972222218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378"/>
        <v>0.6</v>
      </c>
      <c r="R4041" s="8">
        <f t="shared" si="379"/>
        <v>60</v>
      </c>
      <c r="S4041" t="str">
        <f t="shared" si="382"/>
        <v>theater</v>
      </c>
      <c r="T4041" t="str">
        <f t="shared" si="383"/>
        <v>plays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8">
        <v>8000</v>
      </c>
      <c r="E4042" s="8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2">
        <f t="shared" si="380"/>
        <v>42144.023194444446</v>
      </c>
      <c r="L4042" s="12">
        <f t="shared" si="381"/>
        <v>42202.916666666664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378"/>
        <v>0.3125</v>
      </c>
      <c r="R4042" s="8">
        <f t="shared" si="379"/>
        <v>1250</v>
      </c>
      <c r="S4042" t="str">
        <f t="shared" si="382"/>
        <v>theater</v>
      </c>
      <c r="T4042" t="str">
        <f t="shared" si="383"/>
        <v>plays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8">
        <v>5000</v>
      </c>
      <c r="E4043" s="8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2">
        <f t="shared" si="380"/>
        <v>42559.265671296293</v>
      </c>
      <c r="L4043" s="12">
        <f t="shared" si="381"/>
        <v>42619.265671296293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378"/>
        <v>4.1999999999999997E-3</v>
      </c>
      <c r="R4043" s="8">
        <f t="shared" si="379"/>
        <v>10.5</v>
      </c>
      <c r="S4043" t="str">
        <f t="shared" si="382"/>
        <v>theater</v>
      </c>
      <c r="T4043" t="str">
        <f t="shared" si="383"/>
        <v>plays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8">
        <v>10000</v>
      </c>
      <c r="E4044" s="8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2">
        <f t="shared" si="380"/>
        <v>41994.875740740739</v>
      </c>
      <c r="L4044" s="12">
        <f t="shared" si="381"/>
        <v>42024.594444444439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378"/>
        <v>2.0999999999999999E-3</v>
      </c>
      <c r="R4044" s="8">
        <f t="shared" si="379"/>
        <v>7</v>
      </c>
      <c r="S4044" t="str">
        <f t="shared" si="382"/>
        <v>theater</v>
      </c>
      <c r="T4044" t="str">
        <f t="shared" si="383"/>
        <v>plays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8">
        <v>300</v>
      </c>
      <c r="E4045" s="8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2">
        <f t="shared" si="380"/>
        <v>41948.749131944445</v>
      </c>
      <c r="L4045" s="12">
        <f t="shared" si="381"/>
        <v>41963.749131944445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378"/>
        <v>0</v>
      </c>
      <c r="R4045" s="8" t="str">
        <f t="shared" si="379"/>
        <v>-</v>
      </c>
      <c r="S4045" t="str">
        <f t="shared" si="382"/>
        <v>theater</v>
      </c>
      <c r="T4045" t="str">
        <f t="shared" si="383"/>
        <v>plays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8">
        <v>600</v>
      </c>
      <c r="E4046" s="8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2">
        <f t="shared" si="380"/>
        <v>42074.011365740742</v>
      </c>
      <c r="L4046" s="12">
        <f t="shared" si="381"/>
        <v>42103.999999999993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378"/>
        <v>0.375</v>
      </c>
      <c r="R4046" s="8">
        <f t="shared" si="379"/>
        <v>56.25</v>
      </c>
      <c r="S4046" t="str">
        <f t="shared" si="382"/>
        <v>theater</v>
      </c>
      <c r="T4046" t="str">
        <f t="shared" si="383"/>
        <v>plays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8">
        <v>5000</v>
      </c>
      <c r="E4047" s="8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2">
        <f t="shared" si="380"/>
        <v>41841.992928240739</v>
      </c>
      <c r="L4047" s="12">
        <f t="shared" si="381"/>
        <v>41871.992928240739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378"/>
        <v>2.0000000000000001E-4</v>
      </c>
      <c r="R4047" s="8">
        <f t="shared" si="379"/>
        <v>1</v>
      </c>
      <c r="S4047" t="str">
        <f t="shared" si="382"/>
        <v>theater</v>
      </c>
      <c r="T4047" t="str">
        <f t="shared" si="383"/>
        <v>plays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 s="8">
        <v>5600</v>
      </c>
      <c r="E4048" s="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2">
        <f t="shared" si="380"/>
        <v>41904.442245370366</v>
      </c>
      <c r="L4048" s="12">
        <f t="shared" si="381"/>
        <v>41934.442245370366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378"/>
        <v>8.2142857142857142E-2</v>
      </c>
      <c r="R4048" s="8">
        <f t="shared" si="379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8">
        <v>5000</v>
      </c>
      <c r="E4049" s="8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2">
        <f t="shared" si="380"/>
        <v>41990.814155092587</v>
      </c>
      <c r="L4049" s="12">
        <f t="shared" si="381"/>
        <v>42014.833333333336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378"/>
        <v>2.1999999999999999E-2</v>
      </c>
      <c r="R4049" s="8">
        <f t="shared" si="379"/>
        <v>27.5</v>
      </c>
      <c r="S4049" t="str">
        <f t="shared" si="382"/>
        <v>theater</v>
      </c>
      <c r="T4049" t="str">
        <f t="shared" si="383"/>
        <v>plays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8">
        <v>17000</v>
      </c>
      <c r="E4050" s="8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2">
        <f t="shared" si="380"/>
        <v>42436.300775462958</v>
      </c>
      <c r="L4050" s="12">
        <f t="shared" si="381"/>
        <v>42471.259108796294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378"/>
        <v>0.17652941176470588</v>
      </c>
      <c r="R4050" s="8">
        <f t="shared" si="379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8">
        <v>20000</v>
      </c>
      <c r="E4051" s="8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2">
        <f t="shared" si="380"/>
        <v>42169.750173611108</v>
      </c>
      <c r="L4051" s="12">
        <f t="shared" si="381"/>
        <v>42199.750173611108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378"/>
        <v>8.0000000000000004E-4</v>
      </c>
      <c r="R4051" s="8">
        <f t="shared" si="379"/>
        <v>16</v>
      </c>
      <c r="S4051" t="str">
        <f t="shared" si="382"/>
        <v>theater</v>
      </c>
      <c r="T4051" t="str">
        <f t="shared" si="383"/>
        <v>plays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 s="8">
        <v>1500</v>
      </c>
      <c r="E4052" s="8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2">
        <f t="shared" si="380"/>
        <v>41905.428136574068</v>
      </c>
      <c r="L4052" s="12">
        <f t="shared" si="381"/>
        <v>41935.428136574068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378"/>
        <v>6.6666666666666664E-4</v>
      </c>
      <c r="R4052" s="8">
        <f t="shared" si="379"/>
        <v>1</v>
      </c>
      <c r="S4052" t="str">
        <f t="shared" si="382"/>
        <v>theater</v>
      </c>
      <c r="T4052" t="str">
        <f t="shared" si="383"/>
        <v>plays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8">
        <v>500</v>
      </c>
      <c r="E4053" s="8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2">
        <f t="shared" si="380"/>
        <v>41761.601817129624</v>
      </c>
      <c r="L4053" s="12">
        <f t="shared" si="381"/>
        <v>41768.078472222223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378"/>
        <v>0</v>
      </c>
      <c r="R4053" s="8" t="str">
        <f t="shared" si="379"/>
        <v>-</v>
      </c>
      <c r="S4053" t="str">
        <f t="shared" si="382"/>
        <v>theater</v>
      </c>
      <c r="T4053" t="str">
        <f t="shared" si="383"/>
        <v>plays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8">
        <v>3000</v>
      </c>
      <c r="E4054" s="8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2">
        <f t="shared" si="380"/>
        <v>41865.670324074068</v>
      </c>
      <c r="L4054" s="12">
        <f t="shared" si="381"/>
        <v>41925.670324074068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378"/>
        <v>0.37533333333333335</v>
      </c>
      <c r="R4054" s="8">
        <f t="shared" si="379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8">
        <v>500</v>
      </c>
      <c r="E4055" s="8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2">
        <f t="shared" si="380"/>
        <v>41928.481805555552</v>
      </c>
      <c r="L4055" s="12">
        <f t="shared" si="381"/>
        <v>41958.624999999993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378"/>
        <v>0.22</v>
      </c>
      <c r="R4055" s="8">
        <f t="shared" si="379"/>
        <v>55</v>
      </c>
      <c r="S4055" t="str">
        <f t="shared" si="382"/>
        <v>theater</v>
      </c>
      <c r="T4055" t="str">
        <f t="shared" si="383"/>
        <v>plays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8">
        <v>8880</v>
      </c>
      <c r="E4056" s="8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2">
        <f t="shared" si="380"/>
        <v>42613.632928240739</v>
      </c>
      <c r="L4056" s="12">
        <f t="shared" si="381"/>
        <v>42643.958333333336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378"/>
        <v>0</v>
      </c>
      <c r="R4056" s="8" t="str">
        <f t="shared" si="379"/>
        <v>-</v>
      </c>
      <c r="S4056" t="str">
        <f t="shared" si="382"/>
        <v>theater</v>
      </c>
      <c r="T4056" t="str">
        <f t="shared" si="383"/>
        <v>plays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8">
        <v>5000</v>
      </c>
      <c r="E4057" s="8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2">
        <f t="shared" si="380"/>
        <v>41779.44017361111</v>
      </c>
      <c r="L4057" s="12">
        <f t="shared" si="381"/>
        <v>41809.44017361111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378"/>
        <v>0.1762</v>
      </c>
      <c r="R4057" s="8">
        <f t="shared" si="379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8">
        <v>1500</v>
      </c>
      <c r="E4058" s="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2">
        <f t="shared" si="380"/>
        <v>42534.724988425922</v>
      </c>
      <c r="L4058" s="12">
        <f t="shared" si="381"/>
        <v>42554.624305555553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378"/>
        <v>0.53</v>
      </c>
      <c r="R4058" s="8">
        <f t="shared" si="379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 s="8">
        <v>3500</v>
      </c>
      <c r="E4059" s="8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2">
        <f t="shared" si="380"/>
        <v>42310.760185185187</v>
      </c>
      <c r="L4059" s="12">
        <f t="shared" si="381"/>
        <v>42333.749999999993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378"/>
        <v>0.22142857142857142</v>
      </c>
      <c r="R4059" s="8">
        <f t="shared" si="379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8">
        <v>3750</v>
      </c>
      <c r="E4060" s="8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2">
        <f t="shared" si="380"/>
        <v>42445.852361111109</v>
      </c>
      <c r="L4060" s="12">
        <f t="shared" si="381"/>
        <v>42460.957638888889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378"/>
        <v>2.5333333333333333E-2</v>
      </c>
      <c r="R4060" s="8">
        <f t="shared" si="379"/>
        <v>23.75</v>
      </c>
      <c r="S4060" t="str">
        <f t="shared" si="382"/>
        <v>theater</v>
      </c>
      <c r="T4060" t="str">
        <f t="shared" si="383"/>
        <v>plays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8">
        <v>10000</v>
      </c>
      <c r="E4061" s="8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2">
        <f t="shared" si="380"/>
        <v>41866.432314814811</v>
      </c>
      <c r="L4061" s="12">
        <f t="shared" si="381"/>
        <v>41897.916666666664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378"/>
        <v>2.5000000000000001E-2</v>
      </c>
      <c r="R4061" s="8">
        <f t="shared" si="379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8">
        <v>10000</v>
      </c>
      <c r="E4062" s="8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2">
        <f t="shared" si="380"/>
        <v>41779.486759259256</v>
      </c>
      <c r="L4062" s="12">
        <f t="shared" si="381"/>
        <v>41813.458333333328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378"/>
        <v>2.8500000000000001E-2</v>
      </c>
      <c r="R4062" s="8">
        <f t="shared" si="379"/>
        <v>57</v>
      </c>
      <c r="S4062" t="str">
        <f t="shared" si="382"/>
        <v>theater</v>
      </c>
      <c r="T4062" t="str">
        <f t="shared" si="383"/>
        <v>plays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 s="8">
        <v>525</v>
      </c>
      <c r="E4063" s="8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2">
        <f t="shared" si="380"/>
        <v>42420.933136574073</v>
      </c>
      <c r="L4063" s="12">
        <f t="shared" si="381"/>
        <v>42480.891469907401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378"/>
        <v>0</v>
      </c>
      <c r="R4063" s="8" t="str">
        <f t="shared" si="379"/>
        <v>-</v>
      </c>
      <c r="S4063" t="str">
        <f t="shared" si="382"/>
        <v>theater</v>
      </c>
      <c r="T4063" t="str">
        <f t="shared" si="383"/>
        <v>plays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8">
        <v>20000</v>
      </c>
      <c r="E4064" s="8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2">
        <f t="shared" si="380"/>
        <v>42523.530879629623</v>
      </c>
      <c r="L4064" s="12">
        <f t="shared" si="381"/>
        <v>42553.530879629623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378"/>
        <v>2.4500000000000001E-2</v>
      </c>
      <c r="R4064" s="8">
        <f t="shared" si="379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8">
        <v>9500</v>
      </c>
      <c r="E4065" s="8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2">
        <f t="shared" si="380"/>
        <v>41787.473194444443</v>
      </c>
      <c r="L4065" s="12">
        <f t="shared" si="381"/>
        <v>41817.473194444443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378"/>
        <v>1.4210526315789474E-2</v>
      </c>
      <c r="R4065" s="8">
        <f t="shared" si="379"/>
        <v>15</v>
      </c>
      <c r="S4065" t="str">
        <f t="shared" si="382"/>
        <v>theater</v>
      </c>
      <c r="T4065" t="str">
        <f t="shared" si="383"/>
        <v>plays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8">
        <v>2000</v>
      </c>
      <c r="E4066" s="8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2">
        <f t="shared" si="380"/>
        <v>42093.379930555551</v>
      </c>
      <c r="L4066" s="12">
        <f t="shared" si="381"/>
        <v>42123.379930555551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378"/>
        <v>0.1925</v>
      </c>
      <c r="R4066" s="8">
        <f t="shared" si="379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8">
        <v>4000</v>
      </c>
      <c r="E4067" s="8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2">
        <f t="shared" si="380"/>
        <v>41833.74318287037</v>
      </c>
      <c r="L4067" s="12">
        <f t="shared" si="381"/>
        <v>41863.74318287037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378"/>
        <v>6.7499999999999999E-3</v>
      </c>
      <c r="R4067" s="8">
        <f t="shared" si="379"/>
        <v>6.75</v>
      </c>
      <c r="S4067" t="str">
        <f t="shared" si="382"/>
        <v>theater</v>
      </c>
      <c r="T4067" t="str">
        <f t="shared" si="383"/>
        <v>plays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 s="8">
        <v>15000</v>
      </c>
      <c r="E4068" s="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2">
        <f t="shared" si="380"/>
        <v>42478.830879629626</v>
      </c>
      <c r="L4068" s="12">
        <f t="shared" si="381"/>
        <v>42508.830879629626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378"/>
        <v>1.6666666666666668E-3</v>
      </c>
      <c r="R4068" s="8">
        <f t="shared" si="379"/>
        <v>25</v>
      </c>
      <c r="S4068" t="str">
        <f t="shared" si="382"/>
        <v>theater</v>
      </c>
      <c r="T4068" t="str">
        <f t="shared" si="383"/>
        <v>plays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8">
        <v>5000</v>
      </c>
      <c r="E4069" s="8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2">
        <f t="shared" si="380"/>
        <v>42234.909143518518</v>
      </c>
      <c r="L4069" s="12">
        <f t="shared" si="381"/>
        <v>42274.909143518518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378"/>
        <v>0.60899999999999999</v>
      </c>
      <c r="R4069" s="8">
        <f t="shared" si="379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 s="8">
        <v>3495</v>
      </c>
      <c r="E4070" s="8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2">
        <f t="shared" si="380"/>
        <v>42718.755266203698</v>
      </c>
      <c r="L4070" s="12">
        <f t="shared" si="381"/>
        <v>42748.753472222219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378"/>
        <v>0.01</v>
      </c>
      <c r="R4070" s="8">
        <f t="shared" si="379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8">
        <v>1250</v>
      </c>
      <c r="E4071" s="8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2">
        <f t="shared" si="380"/>
        <v>42022.453194444439</v>
      </c>
      <c r="L4071" s="12">
        <f t="shared" si="381"/>
        <v>42063.291666666664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378"/>
        <v>0.34399999999999997</v>
      </c>
      <c r="R4071" s="8">
        <f t="shared" si="379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 s="8">
        <v>1000</v>
      </c>
      <c r="E4072" s="8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2">
        <f t="shared" si="380"/>
        <v>42031.458564814813</v>
      </c>
      <c r="L4072" s="12">
        <f t="shared" si="381"/>
        <v>42063.916666666664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378"/>
        <v>0.16500000000000001</v>
      </c>
      <c r="R4072" s="8">
        <f t="shared" si="379"/>
        <v>27.5</v>
      </c>
      <c r="S4072" t="str">
        <f t="shared" si="382"/>
        <v>theater</v>
      </c>
      <c r="T4072" t="str">
        <f t="shared" si="383"/>
        <v>plays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8">
        <v>20000</v>
      </c>
      <c r="E4073" s="8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2">
        <f t="shared" si="380"/>
        <v>42700.59642361111</v>
      </c>
      <c r="L4073" s="12">
        <f t="shared" si="381"/>
        <v>42730.59642361111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378"/>
        <v>0</v>
      </c>
      <c r="R4073" s="8" t="str">
        <f t="shared" si="379"/>
        <v>-</v>
      </c>
      <c r="S4073" t="str">
        <f t="shared" si="382"/>
        <v>theater</v>
      </c>
      <c r="T4073" t="str">
        <f t="shared" si="383"/>
        <v>plays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8">
        <v>1000</v>
      </c>
      <c r="E4074" s="8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2">
        <f t="shared" si="380"/>
        <v>41812.566099537034</v>
      </c>
      <c r="L4074" s="12">
        <f t="shared" si="381"/>
        <v>41872.566099537034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378"/>
        <v>4.0000000000000001E-3</v>
      </c>
      <c r="R4074" s="8">
        <f t="shared" si="379"/>
        <v>2</v>
      </c>
      <c r="S4074" t="str">
        <f t="shared" si="382"/>
        <v>theater</v>
      </c>
      <c r="T4074" t="str">
        <f t="shared" si="383"/>
        <v>plays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8">
        <v>3500</v>
      </c>
      <c r="E4075" s="8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2">
        <f t="shared" si="380"/>
        <v>42078.136874999997</v>
      </c>
      <c r="L4075" s="12">
        <f t="shared" si="381"/>
        <v>42132.958333333336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378"/>
        <v>1.0571428571428572E-2</v>
      </c>
      <c r="R4075" s="8">
        <f t="shared" si="379"/>
        <v>18.5</v>
      </c>
      <c r="S4075" t="str">
        <f t="shared" si="382"/>
        <v>theater</v>
      </c>
      <c r="T4075" t="str">
        <f t="shared" si="383"/>
        <v>plays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8">
        <v>2750</v>
      </c>
      <c r="E4076" s="8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2">
        <f t="shared" si="380"/>
        <v>42283.344618055555</v>
      </c>
      <c r="L4076" s="12">
        <f t="shared" si="381"/>
        <v>42313.386284722219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378"/>
        <v>0.26727272727272727</v>
      </c>
      <c r="R4076" s="8">
        <f t="shared" si="379"/>
        <v>35</v>
      </c>
      <c r="S4076" t="str">
        <f t="shared" si="382"/>
        <v>theater</v>
      </c>
      <c r="T4076" t="str">
        <f t="shared" si="383"/>
        <v>plays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8">
        <v>2000</v>
      </c>
      <c r="E4077" s="8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2">
        <f t="shared" si="380"/>
        <v>41778.837604166663</v>
      </c>
      <c r="L4077" s="12">
        <f t="shared" si="381"/>
        <v>41820.519444444442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378"/>
        <v>0.28799999999999998</v>
      </c>
      <c r="R4077" s="8">
        <f t="shared" si="379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8">
        <v>700</v>
      </c>
      <c r="E4078" s="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2">
        <f t="shared" si="380"/>
        <v>41905.587372685179</v>
      </c>
      <c r="L4078" s="12">
        <f t="shared" si="381"/>
        <v>41933.618750000001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378"/>
        <v>0</v>
      </c>
      <c r="R4078" s="8" t="str">
        <f t="shared" si="379"/>
        <v>-</v>
      </c>
      <c r="S4078" t="str">
        <f t="shared" si="382"/>
        <v>theater</v>
      </c>
      <c r="T4078" t="str">
        <f t="shared" si="383"/>
        <v>plays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8">
        <v>15000</v>
      </c>
      <c r="E4079" s="8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2">
        <f t="shared" si="380"/>
        <v>42695.502245370364</v>
      </c>
      <c r="L4079" s="12">
        <f t="shared" si="381"/>
        <v>42725.502245370364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378"/>
        <v>8.8999999999999996E-2</v>
      </c>
      <c r="R4079" s="8">
        <f t="shared" si="379"/>
        <v>222.5</v>
      </c>
      <c r="S4079" t="str">
        <f t="shared" si="382"/>
        <v>theater</v>
      </c>
      <c r="T4079" t="str">
        <f t="shared" si="383"/>
        <v>plays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8">
        <v>250</v>
      </c>
      <c r="E4080" s="8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2">
        <f t="shared" si="380"/>
        <v>42732.579189814809</v>
      </c>
      <c r="L4080" s="12">
        <f t="shared" si="381"/>
        <v>42762.579189814809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378"/>
        <v>0</v>
      </c>
      <c r="R4080" s="8" t="str">
        <f t="shared" si="379"/>
        <v>-</v>
      </c>
      <c r="S4080" t="str">
        <f t="shared" si="382"/>
        <v>theater</v>
      </c>
      <c r="T4080" t="str">
        <f t="shared" si="383"/>
        <v>plays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8">
        <v>3000</v>
      </c>
      <c r="E4081" s="8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2">
        <f t="shared" si="380"/>
        <v>42510.730567129627</v>
      </c>
      <c r="L4081" s="12">
        <f t="shared" si="381"/>
        <v>42540.730567129627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378"/>
        <v>1.6666666666666668E-3</v>
      </c>
      <c r="R4081" s="8">
        <f t="shared" si="379"/>
        <v>5</v>
      </c>
      <c r="S4081" t="str">
        <f t="shared" si="382"/>
        <v>theater</v>
      </c>
      <c r="T4081" t="str">
        <f t="shared" si="383"/>
        <v>plays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8">
        <v>3000</v>
      </c>
      <c r="E4082" s="8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2">
        <f t="shared" si="380"/>
        <v>42511.489768518521</v>
      </c>
      <c r="L4082" s="12">
        <f t="shared" si="381"/>
        <v>42535.579166666663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378"/>
        <v>0</v>
      </c>
      <c r="R4082" s="8" t="str">
        <f t="shared" si="379"/>
        <v>-</v>
      </c>
      <c r="S4082" t="str">
        <f t="shared" si="382"/>
        <v>theater</v>
      </c>
      <c r="T4082" t="str">
        <f t="shared" si="383"/>
        <v>plays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8">
        <v>2224</v>
      </c>
      <c r="E4083" s="8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2">
        <f t="shared" si="380"/>
        <v>42041.372974537029</v>
      </c>
      <c r="L4083" s="12">
        <f t="shared" si="381"/>
        <v>42071.331307870372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378"/>
        <v>0.15737410071942445</v>
      </c>
      <c r="R4083" s="8">
        <f t="shared" si="379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8">
        <v>150</v>
      </c>
      <c r="E4084" s="8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2">
        <f t="shared" si="380"/>
        <v>42306.980937499997</v>
      </c>
      <c r="L4084" s="12">
        <f t="shared" si="381"/>
        <v>42322.749999999993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378"/>
        <v>0.02</v>
      </c>
      <c r="R4084" s="8">
        <f t="shared" si="379"/>
        <v>1.5</v>
      </c>
      <c r="S4084" t="str">
        <f t="shared" si="382"/>
        <v>theater</v>
      </c>
      <c r="T4084" t="str">
        <f t="shared" si="383"/>
        <v>plays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8">
        <v>3500</v>
      </c>
      <c r="E4085" s="8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2">
        <f t="shared" si="380"/>
        <v>42353.553425925922</v>
      </c>
      <c r="L4085" s="12">
        <f t="shared" si="381"/>
        <v>42383.553425925922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378"/>
        <v>0.21685714285714286</v>
      </c>
      <c r="R4085" s="8">
        <f t="shared" si="379"/>
        <v>126.5</v>
      </c>
      <c r="S4085" t="str">
        <f t="shared" si="382"/>
        <v>theater</v>
      </c>
      <c r="T4085" t="str">
        <f t="shared" si="383"/>
        <v>plays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8">
        <v>3000</v>
      </c>
      <c r="E4086" s="8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2">
        <f t="shared" si="380"/>
        <v>42622.228078703702</v>
      </c>
      <c r="L4086" s="12">
        <f t="shared" si="381"/>
        <v>42652.228078703702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378"/>
        <v>3.3333333333333335E-3</v>
      </c>
      <c r="R4086" s="8">
        <f t="shared" si="379"/>
        <v>10</v>
      </c>
      <c r="S4086" t="str">
        <f t="shared" si="382"/>
        <v>theater</v>
      </c>
      <c r="T4086" t="str">
        <f t="shared" si="383"/>
        <v>plays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8">
        <v>3500</v>
      </c>
      <c r="E4087" s="8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2">
        <f t="shared" si="380"/>
        <v>42058.395543981482</v>
      </c>
      <c r="L4087" s="12">
        <f t="shared" si="381"/>
        <v>42086.957638888889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378"/>
        <v>2.8571428571428571E-3</v>
      </c>
      <c r="R4087" s="8">
        <f t="shared" si="379"/>
        <v>10</v>
      </c>
      <c r="S4087" t="str">
        <f t="shared" si="382"/>
        <v>theater</v>
      </c>
      <c r="T4087" t="str">
        <f t="shared" si="383"/>
        <v>plays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8">
        <v>1000</v>
      </c>
      <c r="E4088" s="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2">
        <f t="shared" si="380"/>
        <v>42304.732627314814</v>
      </c>
      <c r="L4088" s="12">
        <f t="shared" si="381"/>
        <v>42328.958333333336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378"/>
        <v>4.7E-2</v>
      </c>
      <c r="R4088" s="8">
        <f t="shared" si="379"/>
        <v>9.4</v>
      </c>
      <c r="S4088" t="str">
        <f t="shared" si="382"/>
        <v>theater</v>
      </c>
      <c r="T4088" t="str">
        <f t="shared" si="383"/>
        <v>plays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8">
        <v>9600</v>
      </c>
      <c r="E4089" s="8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2">
        <f t="shared" si="380"/>
        <v>42538.53456018518</v>
      </c>
      <c r="L4089" s="12">
        <f t="shared" si="381"/>
        <v>42568.53456018518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378"/>
        <v>0</v>
      </c>
      <c r="R4089" s="8" t="str">
        <f t="shared" si="379"/>
        <v>-</v>
      </c>
      <c r="S4089" t="str">
        <f t="shared" si="382"/>
        <v>theater</v>
      </c>
      <c r="T4089" t="str">
        <f t="shared" si="383"/>
        <v>plays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8">
        <v>2000</v>
      </c>
      <c r="E4090" s="8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2">
        <f t="shared" si="380"/>
        <v>41990.40421296296</v>
      </c>
      <c r="L4090" s="12">
        <f t="shared" si="381"/>
        <v>42020.226388888885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378"/>
        <v>0.108</v>
      </c>
      <c r="R4090" s="8">
        <f t="shared" si="379"/>
        <v>72</v>
      </c>
      <c r="S4090" t="str">
        <f t="shared" si="382"/>
        <v>theater</v>
      </c>
      <c r="T4090" t="str">
        <f t="shared" si="383"/>
        <v>plays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 s="8">
        <v>5000</v>
      </c>
      <c r="E4091" s="8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2">
        <f t="shared" si="380"/>
        <v>42122.524166666662</v>
      </c>
      <c r="L4091" s="12">
        <f t="shared" si="381"/>
        <v>42155.524305555555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378"/>
        <v>4.8000000000000001E-2</v>
      </c>
      <c r="R4091" s="8">
        <f t="shared" si="379"/>
        <v>30</v>
      </c>
      <c r="S4091" t="str">
        <f t="shared" si="382"/>
        <v>theater</v>
      </c>
      <c r="T4091" t="str">
        <f t="shared" si="383"/>
        <v>plays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8">
        <v>1000</v>
      </c>
      <c r="E4092" s="8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2">
        <f t="shared" si="380"/>
        <v>42209.464548611104</v>
      </c>
      <c r="L4092" s="12">
        <f t="shared" si="381"/>
        <v>42223.416666666664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378"/>
        <v>3.2000000000000001E-2</v>
      </c>
      <c r="R4092" s="8">
        <f t="shared" si="379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8">
        <v>1600</v>
      </c>
      <c r="E4093" s="8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2">
        <f t="shared" si="380"/>
        <v>41990.298043981478</v>
      </c>
      <c r="L4093" s="12">
        <f t="shared" si="381"/>
        <v>42020.298043981478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378"/>
        <v>0.1275</v>
      </c>
      <c r="R4093" s="8">
        <f t="shared" si="379"/>
        <v>25.5</v>
      </c>
      <c r="S4093" t="str">
        <f t="shared" si="382"/>
        <v>theater</v>
      </c>
      <c r="T4093" t="str">
        <f t="shared" si="383"/>
        <v>plays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8">
        <v>110000</v>
      </c>
      <c r="E4094" s="8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2">
        <f t="shared" si="380"/>
        <v>42038.986655092587</v>
      </c>
      <c r="L4094" s="12">
        <f t="shared" si="381"/>
        <v>42098.944988425923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378"/>
        <v>1.8181818181818181E-4</v>
      </c>
      <c r="R4094" s="8">
        <f t="shared" si="379"/>
        <v>20</v>
      </c>
      <c r="S4094" t="str">
        <f t="shared" si="382"/>
        <v>theater</v>
      </c>
      <c r="T4094" t="str">
        <f t="shared" si="383"/>
        <v>plays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8">
        <v>2500</v>
      </c>
      <c r="E4095" s="8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2">
        <f t="shared" si="380"/>
        <v>42178.607557870368</v>
      </c>
      <c r="L4095" s="12">
        <f t="shared" si="381"/>
        <v>42238.607557870368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378"/>
        <v>2.4E-2</v>
      </c>
      <c r="R4095" s="8">
        <f t="shared" si="379"/>
        <v>15</v>
      </c>
      <c r="S4095" t="str">
        <f t="shared" si="382"/>
        <v>theater</v>
      </c>
      <c r="T4095" t="str">
        <f t="shared" si="383"/>
        <v>plays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8">
        <v>2000</v>
      </c>
      <c r="E4096" s="8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2">
        <f t="shared" si="380"/>
        <v>41889.878472222219</v>
      </c>
      <c r="L4096" s="12">
        <f t="shared" si="381"/>
        <v>41933.999305555553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378"/>
        <v>0.36499999999999999</v>
      </c>
      <c r="R4096" s="8">
        <f t="shared" si="379"/>
        <v>91.25</v>
      </c>
      <c r="S4096" t="str">
        <f t="shared" si="382"/>
        <v>theater</v>
      </c>
      <c r="T4096" t="str">
        <f t="shared" si="383"/>
        <v>plays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8">
        <v>30000</v>
      </c>
      <c r="E4097" s="8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2">
        <f t="shared" si="380"/>
        <v>42692.823495370372</v>
      </c>
      <c r="L4097" s="12">
        <f t="shared" si="381"/>
        <v>42722.823495370372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378"/>
        <v>2.6666666666666668E-2</v>
      </c>
      <c r="R4097" s="8">
        <f t="shared" si="379"/>
        <v>800</v>
      </c>
      <c r="S4097" t="str">
        <f t="shared" si="382"/>
        <v>theater</v>
      </c>
      <c r="T4097" t="str">
        <f t="shared" si="383"/>
        <v>plays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8">
        <v>3500</v>
      </c>
      <c r="E4098" s="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2">
        <f t="shared" si="380"/>
        <v>42750.321979166663</v>
      </c>
      <c r="L4098" s="12">
        <f t="shared" si="381"/>
        <v>42794.160416666666</v>
      </c>
      <c r="M4098" t="b">
        <v>0</v>
      </c>
      <c r="N4098">
        <v>5</v>
      </c>
      <c r="O4098" t="b">
        <v>0</v>
      </c>
      <c r="P4098" t="s">
        <v>8271</v>
      </c>
      <c r="Q4098" s="6">
        <f t="shared" ref="Q4098:Q4115" si="384">E4098/D4098</f>
        <v>0.11428571428571428</v>
      </c>
      <c r="R4098" s="8">
        <f t="shared" ref="R4098:R4115" si="385">IF(E4098=0,"-",E4098/N4098)</f>
        <v>80</v>
      </c>
      <c r="S4098" t="str">
        <f t="shared" si="382"/>
        <v>theater</v>
      </c>
      <c r="T4098" t="str">
        <f t="shared" si="383"/>
        <v>plays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8">
        <v>10000</v>
      </c>
      <c r="E4099" s="8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2">
        <f t="shared" ref="K4099:K4115" si="386">(J4099/86400)+25569+(-5/24)</f>
        <v>42344.616168981483</v>
      </c>
      <c r="L4099" s="12">
        <f t="shared" ref="L4099:L4115" si="387">(I4099/86400)+25569+(-5/24)</f>
        <v>42400.788194444445</v>
      </c>
      <c r="M4099" t="b">
        <v>0</v>
      </c>
      <c r="N4099">
        <v>0</v>
      </c>
      <c r="O4099" t="b">
        <v>0</v>
      </c>
      <c r="P4099" t="s">
        <v>8271</v>
      </c>
      <c r="Q4099" s="6">
        <f t="shared" si="384"/>
        <v>0</v>
      </c>
      <c r="R4099" s="8" t="str">
        <f t="shared" si="385"/>
        <v>-</v>
      </c>
      <c r="S4099" t="str">
        <f t="shared" ref="S4099:S4115" si="388">LEFT($P4099, SEARCH("/",$P4099,1)-1)</f>
        <v>theater</v>
      </c>
      <c r="T4099" t="str">
        <f t="shared" ref="T4099:T4115" si="389">RIGHT($P4099,LEN($P4099) - SEARCH("/", $P4099, 1))</f>
        <v>plays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8">
        <v>75000</v>
      </c>
      <c r="E4100" s="8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2">
        <f t="shared" si="386"/>
        <v>42495.51385416666</v>
      </c>
      <c r="L4100" s="12">
        <f t="shared" si="387"/>
        <v>42525.51385416666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384"/>
        <v>0</v>
      </c>
      <c r="R4100" s="8" t="str">
        <f t="shared" si="385"/>
        <v>-</v>
      </c>
      <c r="S4100" t="str">
        <f t="shared" si="388"/>
        <v>theater</v>
      </c>
      <c r="T4100" t="str">
        <f t="shared" si="389"/>
        <v>plays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 s="8">
        <v>4500</v>
      </c>
      <c r="E4101" s="8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2">
        <f t="shared" si="386"/>
        <v>42570.642048611109</v>
      </c>
      <c r="L4101" s="12">
        <f t="shared" si="387"/>
        <v>42615.642048611109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384"/>
        <v>1.1111111111111112E-2</v>
      </c>
      <c r="R4101" s="8">
        <f t="shared" si="385"/>
        <v>50</v>
      </c>
      <c r="S4101" t="str">
        <f t="shared" si="388"/>
        <v>theater</v>
      </c>
      <c r="T4101" t="str">
        <f t="shared" si="389"/>
        <v>plays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 s="8">
        <v>270</v>
      </c>
      <c r="E4102" s="8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2">
        <f t="shared" si="386"/>
        <v>41926.916550925926</v>
      </c>
      <c r="L4102" s="12">
        <f t="shared" si="387"/>
        <v>41936.916550925926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384"/>
        <v>0</v>
      </c>
      <c r="R4102" s="8" t="str">
        <f t="shared" si="385"/>
        <v>-</v>
      </c>
      <c r="S4102" t="str">
        <f t="shared" si="388"/>
        <v>theater</v>
      </c>
      <c r="T4102" t="str">
        <f t="shared" si="389"/>
        <v>plays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8">
        <v>600</v>
      </c>
      <c r="E4103" s="8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2">
        <f t="shared" si="386"/>
        <v>42730.695393518516</v>
      </c>
      <c r="L4103" s="12">
        <f t="shared" si="387"/>
        <v>42760.695393518516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384"/>
        <v>0</v>
      </c>
      <c r="R4103" s="8" t="str">
        <f t="shared" si="385"/>
        <v>-</v>
      </c>
      <c r="S4103" t="str">
        <f t="shared" si="388"/>
        <v>theater</v>
      </c>
      <c r="T4103" t="str">
        <f t="shared" si="389"/>
        <v>plays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8">
        <v>500</v>
      </c>
      <c r="E4104" s="8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2">
        <f t="shared" si="386"/>
        <v>42475.639733796292</v>
      </c>
      <c r="L4104" s="12">
        <f t="shared" si="387"/>
        <v>42505.639733796292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384"/>
        <v>0.27400000000000002</v>
      </c>
      <c r="R4104" s="8">
        <f t="shared" si="385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8">
        <v>1000</v>
      </c>
      <c r="E4105" s="8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2">
        <f t="shared" si="386"/>
        <v>42188.624606481484</v>
      </c>
      <c r="L4105" s="12">
        <f t="shared" si="387"/>
        <v>42242.563888888886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384"/>
        <v>0.1</v>
      </c>
      <c r="R4105" s="8">
        <f t="shared" si="385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8">
        <v>3000</v>
      </c>
      <c r="E4106" s="8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2">
        <f t="shared" si="386"/>
        <v>42640.069837962961</v>
      </c>
      <c r="L4106" s="12">
        <f t="shared" si="387"/>
        <v>42670.069837962961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384"/>
        <v>0.21366666666666667</v>
      </c>
      <c r="R4106" s="8">
        <f t="shared" si="385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8">
        <v>33000</v>
      </c>
      <c r="E4107" s="8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2">
        <f t="shared" si="386"/>
        <v>42696.802187499998</v>
      </c>
      <c r="L4107" s="12">
        <f t="shared" si="387"/>
        <v>42729.802187499998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384"/>
        <v>6.9696969696969702E-2</v>
      </c>
      <c r="R4107" s="8">
        <f t="shared" si="385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8">
        <v>5000</v>
      </c>
      <c r="E4108" s="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2">
        <f t="shared" si="386"/>
        <v>42052.841041666667</v>
      </c>
      <c r="L4108" s="12">
        <f t="shared" si="387"/>
        <v>42095.833333333336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384"/>
        <v>0.70599999999999996</v>
      </c>
      <c r="R4108" s="8">
        <f t="shared" si="385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8">
        <v>2000</v>
      </c>
      <c r="E4109" s="8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2">
        <f t="shared" si="386"/>
        <v>41883.708344907405</v>
      </c>
      <c r="L4109" s="12">
        <f t="shared" si="387"/>
        <v>41906.708344907405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384"/>
        <v>2.0500000000000001E-2</v>
      </c>
      <c r="R4109" s="8">
        <f t="shared" si="385"/>
        <v>10.25</v>
      </c>
      <c r="S4109" t="str">
        <f t="shared" si="388"/>
        <v>theater</v>
      </c>
      <c r="T4109" t="str">
        <f t="shared" si="389"/>
        <v>plays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8">
        <v>3000</v>
      </c>
      <c r="E4110" s="8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2">
        <f t="shared" si="386"/>
        <v>42766.823344907403</v>
      </c>
      <c r="L4110" s="12">
        <f t="shared" si="387"/>
        <v>42796.999999999993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384"/>
        <v>1.9666666666666666E-2</v>
      </c>
      <c r="R4110" s="8">
        <f t="shared" si="385"/>
        <v>59</v>
      </c>
      <c r="S4110" t="str">
        <f t="shared" si="388"/>
        <v>theater</v>
      </c>
      <c r="T4110" t="str">
        <f t="shared" si="389"/>
        <v>plays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8">
        <v>500</v>
      </c>
      <c r="E4111" s="8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2">
        <f t="shared" si="386"/>
        <v>42307.331064814811</v>
      </c>
      <c r="L4111" s="12">
        <f t="shared" si="387"/>
        <v>42337.372731481482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384"/>
        <v>0</v>
      </c>
      <c r="R4111" s="8" t="str">
        <f t="shared" si="385"/>
        <v>-</v>
      </c>
      <c r="S4111" t="str">
        <f t="shared" si="388"/>
        <v>theater</v>
      </c>
      <c r="T4111" t="str">
        <f t="shared" si="389"/>
        <v>plays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8">
        <v>300</v>
      </c>
      <c r="E4112" s="8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2">
        <f t="shared" si="386"/>
        <v>42512.418414351851</v>
      </c>
      <c r="L4112" s="12">
        <f t="shared" si="387"/>
        <v>42572.418414351851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384"/>
        <v>0.28666666666666668</v>
      </c>
      <c r="R4112" s="8">
        <f t="shared" si="385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8">
        <v>3000</v>
      </c>
      <c r="E4113" s="8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2">
        <f t="shared" si="386"/>
        <v>42028.927546296291</v>
      </c>
      <c r="L4113" s="12">
        <f t="shared" si="387"/>
        <v>42058.927546296291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384"/>
        <v>3.1333333333333331E-2</v>
      </c>
      <c r="R4113" s="8">
        <f t="shared" si="385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8">
        <v>2500</v>
      </c>
      <c r="E4114" s="8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2">
        <f t="shared" si="386"/>
        <v>42400.738263888888</v>
      </c>
      <c r="L4114" s="12">
        <f t="shared" si="387"/>
        <v>42427.791666666664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384"/>
        <v>4.0000000000000002E-4</v>
      </c>
      <c r="R4114" s="8">
        <f t="shared" si="385"/>
        <v>1</v>
      </c>
      <c r="S4114" t="str">
        <f t="shared" si="388"/>
        <v>theater</v>
      </c>
      <c r="T4114" t="str">
        <f t="shared" si="389"/>
        <v>plays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8">
        <v>1500</v>
      </c>
      <c r="E4115" s="8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2">
        <f t="shared" si="386"/>
        <v>42358.364849537036</v>
      </c>
      <c r="L4115" s="12">
        <f t="shared" si="387"/>
        <v>42377.06527777778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384"/>
        <v>2E-3</v>
      </c>
      <c r="R4115" s="8">
        <f t="shared" si="385"/>
        <v>1</v>
      </c>
      <c r="S4115" t="str">
        <f t="shared" si="388"/>
        <v>theater</v>
      </c>
      <c r="T4115" t="str">
        <f t="shared" si="389"/>
        <v>plays</v>
      </c>
    </row>
  </sheetData>
  <autoFilter ref="F1:F4115" xr:uid="{FC604EC0-6A5A-4C1E-9BD1-6A3B9019BDA3}">
    <filterColumn colId="0">
      <filters>
        <filter val="canceled"/>
      </filters>
    </filterColumn>
  </autoFilter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5" operator="equal">
      <formula>"failed"</formula>
    </cfRule>
    <cfRule type="cellIs" dxfId="0" priority="7" operator="equal">
      <formula>"successful"</formula>
    </cfRule>
  </conditionalFormatting>
  <conditionalFormatting sqref="Q1:Q1048576 R1:T1">
    <cfRule type="colorScale" priority="1">
      <colorScale>
        <cfvo type="num" val="0"/>
        <cfvo type="num" val="1"/>
        <cfvo type="num" val="2"/>
        <color rgb="FFC00000"/>
        <color theme="9" tint="0.39997558519241921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E6B3C-1A9F-4AA4-A91A-196689C5BAB7}">
  <sheetPr codeName="Sheet1"/>
  <dimension ref="A1:F14"/>
  <sheetViews>
    <sheetView zoomScale="74" zoomScaleNormal="74" workbookViewId="0">
      <selection activeCell="G48" sqref="G48"/>
    </sheetView>
  </sheetViews>
  <sheetFormatPr defaultRowHeight="14.5" x14ac:dyDescent="0.35"/>
  <cols>
    <col min="1" max="1" width="13.36328125" bestFit="1" customWidth="1"/>
    <col min="2" max="2" width="16.08984375" bestFit="1" customWidth="1"/>
    <col min="3" max="3" width="3.81640625" bestFit="1" customWidth="1"/>
    <col min="4" max="4" width="5.453125" bestFit="1" customWidth="1"/>
    <col min="5" max="5" width="8.1796875" bestFit="1" customWidth="1"/>
    <col min="6" max="6" width="10.81640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9" t="s">
        <v>8223</v>
      </c>
      <c r="B1" t="s">
        <v>8323</v>
      </c>
    </row>
    <row r="3" spans="1:6" x14ac:dyDescent="0.35">
      <c r="A3" s="9" t="s">
        <v>8322</v>
      </c>
      <c r="B3" s="9" t="s">
        <v>8310</v>
      </c>
    </row>
    <row r="4" spans="1:6" x14ac:dyDescent="0.35">
      <c r="A4" s="9" t="s">
        <v>8312</v>
      </c>
      <c r="B4" t="s">
        <v>8219</v>
      </c>
      <c r="C4" t="s">
        <v>8222</v>
      </c>
      <c r="D4" t="s">
        <v>8221</v>
      </c>
      <c r="E4" t="s">
        <v>8220</v>
      </c>
      <c r="F4" t="s">
        <v>8311</v>
      </c>
    </row>
    <row r="5" spans="1:6" x14ac:dyDescent="0.35">
      <c r="A5" s="10" t="s">
        <v>8313</v>
      </c>
      <c r="B5" s="11">
        <v>300</v>
      </c>
      <c r="C5" s="11"/>
      <c r="D5" s="11">
        <v>180</v>
      </c>
      <c r="E5" s="11">
        <v>40</v>
      </c>
      <c r="F5" s="11">
        <v>520</v>
      </c>
    </row>
    <row r="6" spans="1:6" x14ac:dyDescent="0.35">
      <c r="A6" s="10" t="s">
        <v>8314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 x14ac:dyDescent="0.35">
      <c r="A7" s="10" t="s">
        <v>8315</v>
      </c>
      <c r="B7" s="11">
        <v>80</v>
      </c>
      <c r="C7" s="11"/>
      <c r="D7" s="11">
        <v>140</v>
      </c>
      <c r="E7" s="11"/>
      <c r="F7" s="11">
        <v>220</v>
      </c>
    </row>
    <row r="8" spans="1:6" x14ac:dyDescent="0.35">
      <c r="A8" s="10" t="s">
        <v>8316</v>
      </c>
      <c r="B8" s="11"/>
      <c r="C8" s="11"/>
      <c r="D8" s="11"/>
      <c r="E8" s="11">
        <v>24</v>
      </c>
      <c r="F8" s="11">
        <v>24</v>
      </c>
    </row>
    <row r="9" spans="1:6" x14ac:dyDescent="0.35">
      <c r="A9" s="10" t="s">
        <v>8317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35">
      <c r="A10" s="10" t="s">
        <v>8318</v>
      </c>
      <c r="B10" s="11">
        <v>103</v>
      </c>
      <c r="C10" s="11"/>
      <c r="D10" s="11">
        <v>117</v>
      </c>
      <c r="E10" s="11"/>
      <c r="F10" s="11">
        <v>220</v>
      </c>
    </row>
    <row r="11" spans="1:6" x14ac:dyDescent="0.35">
      <c r="A11" s="10" t="s">
        <v>8319</v>
      </c>
      <c r="B11" s="11">
        <v>80</v>
      </c>
      <c r="C11" s="11"/>
      <c r="D11" s="11">
        <v>127</v>
      </c>
      <c r="E11" s="11">
        <v>30</v>
      </c>
      <c r="F11" s="11">
        <v>237</v>
      </c>
    </row>
    <row r="12" spans="1:6" x14ac:dyDescent="0.35">
      <c r="A12" s="10" t="s">
        <v>8320</v>
      </c>
      <c r="B12" s="11">
        <v>209</v>
      </c>
      <c r="C12" s="11"/>
      <c r="D12" s="11">
        <v>213</v>
      </c>
      <c r="E12" s="11">
        <v>178</v>
      </c>
      <c r="F12" s="11">
        <v>600</v>
      </c>
    </row>
    <row r="13" spans="1:6" x14ac:dyDescent="0.35">
      <c r="A13" s="10" t="s">
        <v>8321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 x14ac:dyDescent="0.35">
      <c r="A14" s="10" t="s">
        <v>8311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85B19-B1BE-4425-91AB-B7AF8CB5FD66}">
  <sheetPr codeName="Sheet4"/>
  <dimension ref="A1:F47"/>
  <sheetViews>
    <sheetView workbookViewId="0">
      <selection activeCell="H34" sqref="H34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8308</v>
      </c>
      <c r="B1" t="s">
        <v>8323</v>
      </c>
    </row>
    <row r="2" spans="1:6" x14ac:dyDescent="0.35">
      <c r="A2" s="9" t="s">
        <v>8223</v>
      </c>
      <c r="B2" t="s">
        <v>8323</v>
      </c>
    </row>
    <row r="4" spans="1:6" x14ac:dyDescent="0.35">
      <c r="A4" s="9" t="s">
        <v>8322</v>
      </c>
      <c r="B4" s="9" t="s">
        <v>8310</v>
      </c>
    </row>
    <row r="5" spans="1:6" x14ac:dyDescent="0.35">
      <c r="A5" s="9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5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35">
      <c r="A7" s="10" t="s">
        <v>8325</v>
      </c>
      <c r="B7" s="11">
        <v>20</v>
      </c>
      <c r="C7" s="11"/>
      <c r="D7" s="11"/>
      <c r="E7" s="11"/>
      <c r="F7" s="11">
        <v>20</v>
      </c>
    </row>
    <row r="8" spans="1:6" x14ac:dyDescent="0.35">
      <c r="A8" s="10" t="s">
        <v>8326</v>
      </c>
      <c r="B8" s="11">
        <v>24</v>
      </c>
      <c r="C8" s="11"/>
      <c r="D8" s="11"/>
      <c r="E8" s="11"/>
      <c r="F8" s="11">
        <v>24</v>
      </c>
    </row>
    <row r="9" spans="1:6" x14ac:dyDescent="0.35">
      <c r="A9" s="10" t="s">
        <v>8327</v>
      </c>
      <c r="B9" s="11"/>
      <c r="C9" s="11">
        <v>40</v>
      </c>
      <c r="D9" s="11"/>
      <c r="E9" s="11"/>
      <c r="F9" s="11">
        <v>40</v>
      </c>
    </row>
    <row r="10" spans="1:6" x14ac:dyDescent="0.35">
      <c r="A10" s="10" t="s">
        <v>8328</v>
      </c>
      <c r="B10" s="11"/>
      <c r="C10" s="11"/>
      <c r="D10" s="11"/>
      <c r="E10" s="11">
        <v>40</v>
      </c>
      <c r="F10" s="11">
        <v>40</v>
      </c>
    </row>
    <row r="11" spans="1:6" x14ac:dyDescent="0.35">
      <c r="A11" s="10" t="s">
        <v>8329</v>
      </c>
      <c r="B11" s="11"/>
      <c r="C11" s="11"/>
      <c r="D11" s="11"/>
      <c r="E11" s="11">
        <v>180</v>
      </c>
      <c r="F11" s="11">
        <v>180</v>
      </c>
    </row>
    <row r="12" spans="1:6" x14ac:dyDescent="0.35">
      <c r="A12" s="10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35">
      <c r="A13" s="10" t="s">
        <v>8331</v>
      </c>
      <c r="B13" s="11"/>
      <c r="C13" s="11"/>
      <c r="D13" s="11"/>
      <c r="E13" s="11">
        <v>40</v>
      </c>
      <c r="F13" s="11">
        <v>40</v>
      </c>
    </row>
    <row r="14" spans="1:6" x14ac:dyDescent="0.35">
      <c r="A14" s="10" t="s">
        <v>8332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5">
      <c r="A15" s="10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s="10" t="s">
        <v>8334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5">
      <c r="A17" s="10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35">
      <c r="A18" s="10" t="s">
        <v>8336</v>
      </c>
      <c r="B18" s="11"/>
      <c r="C18" s="11"/>
      <c r="D18" s="11"/>
      <c r="E18" s="11">
        <v>140</v>
      </c>
      <c r="F18" s="11">
        <v>140</v>
      </c>
    </row>
    <row r="19" spans="1:6" x14ac:dyDescent="0.35">
      <c r="A19" s="10" t="s">
        <v>8337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5">
      <c r="A20" s="10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35">
      <c r="A21" s="10" t="s">
        <v>8339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5">
      <c r="A22" s="10" t="s">
        <v>8340</v>
      </c>
      <c r="B22" s="11"/>
      <c r="C22" s="11"/>
      <c r="D22" s="11"/>
      <c r="E22" s="11">
        <v>20</v>
      </c>
      <c r="F22" s="11">
        <v>20</v>
      </c>
    </row>
    <row r="23" spans="1:6" x14ac:dyDescent="0.35">
      <c r="A23" s="10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35">
      <c r="A24" s="10" t="s">
        <v>8342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5">
      <c r="A26" s="10" t="s">
        <v>8344</v>
      </c>
      <c r="B26" s="11"/>
      <c r="C26" s="11"/>
      <c r="D26" s="11"/>
      <c r="E26" s="11">
        <v>60</v>
      </c>
      <c r="F26" s="11">
        <v>60</v>
      </c>
    </row>
    <row r="27" spans="1:6" x14ac:dyDescent="0.35">
      <c r="A27" s="10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35">
      <c r="A28" s="10" t="s">
        <v>8346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5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35">
      <c r="A30" s="10" t="s">
        <v>8348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5">
      <c r="A31" s="10" t="s">
        <v>8349</v>
      </c>
      <c r="B31" s="11"/>
      <c r="C31" s="11"/>
      <c r="D31" s="11"/>
      <c r="E31" s="11">
        <v>40</v>
      </c>
      <c r="F31" s="11">
        <v>40</v>
      </c>
    </row>
    <row r="32" spans="1:6" x14ac:dyDescent="0.35">
      <c r="A32" s="10" t="s">
        <v>8350</v>
      </c>
      <c r="B32" s="11"/>
      <c r="C32" s="11"/>
      <c r="D32" s="11"/>
      <c r="E32" s="11">
        <v>20</v>
      </c>
      <c r="F32" s="11">
        <v>20</v>
      </c>
    </row>
    <row r="33" spans="1:6" x14ac:dyDescent="0.35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35">
      <c r="A34" s="10" t="s">
        <v>8352</v>
      </c>
      <c r="B34" s="11"/>
      <c r="C34" s="11"/>
      <c r="D34" s="11"/>
      <c r="E34" s="11">
        <v>260</v>
      </c>
      <c r="F34" s="11">
        <v>260</v>
      </c>
    </row>
    <row r="35" spans="1:6" x14ac:dyDescent="0.35">
      <c r="A35" s="10" t="s">
        <v>8353</v>
      </c>
      <c r="B35" s="11">
        <v>40</v>
      </c>
      <c r="C35" s="11"/>
      <c r="D35" s="11"/>
      <c r="E35" s="11"/>
      <c r="F35" s="11">
        <v>40</v>
      </c>
    </row>
    <row r="36" spans="1:6" x14ac:dyDescent="0.35">
      <c r="A36" s="10" t="s">
        <v>8354</v>
      </c>
      <c r="B36" s="11"/>
      <c r="C36" s="11"/>
      <c r="D36" s="11"/>
      <c r="E36" s="11">
        <v>60</v>
      </c>
      <c r="F36" s="11">
        <v>60</v>
      </c>
    </row>
    <row r="37" spans="1:6" x14ac:dyDescent="0.35">
      <c r="A37" s="10" t="s">
        <v>8355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5">
      <c r="A38" s="10" t="s">
        <v>8356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5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5">
      <c r="A40" s="10" t="s">
        <v>8358</v>
      </c>
      <c r="B40" s="11"/>
      <c r="C40" s="11"/>
      <c r="D40" s="11"/>
      <c r="E40" s="11">
        <v>80</v>
      </c>
      <c r="F40" s="11">
        <v>80</v>
      </c>
    </row>
    <row r="41" spans="1:6" x14ac:dyDescent="0.35">
      <c r="A41" s="10" t="s">
        <v>8359</v>
      </c>
      <c r="B41" s="11"/>
      <c r="C41" s="11"/>
      <c r="D41" s="11"/>
      <c r="E41" s="11">
        <v>60</v>
      </c>
      <c r="F41" s="11">
        <v>60</v>
      </c>
    </row>
    <row r="42" spans="1:6" x14ac:dyDescent="0.35">
      <c r="A42" s="10" t="s">
        <v>8360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5">
      <c r="A43" s="10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35">
      <c r="A44" s="10" t="s">
        <v>8362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5">
      <c r="A45" s="10" t="s">
        <v>8363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5">
      <c r="A46" s="10" t="s">
        <v>8364</v>
      </c>
      <c r="B46" s="11">
        <v>20</v>
      </c>
      <c r="C46" s="11"/>
      <c r="D46" s="11"/>
      <c r="E46" s="11"/>
      <c r="F46" s="11">
        <v>20</v>
      </c>
    </row>
    <row r="47" spans="1:6" x14ac:dyDescent="0.35">
      <c r="A47" s="10" t="s">
        <v>8311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4A58A-4036-4EAF-95A6-D05EBB6E9617}">
  <sheetPr codeName="Sheet5"/>
  <dimension ref="A1:I18"/>
  <sheetViews>
    <sheetView workbookViewId="0">
      <selection activeCell="E23" sqref="E2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12" max="12" width="14.453125" bestFit="1" customWidth="1"/>
    <col min="13" max="13" width="11.7265625" bestFit="1" customWidth="1"/>
    <col min="14" max="15" width="15.54296875" bestFit="1" customWidth="1"/>
  </cols>
  <sheetData>
    <row r="1" spans="1:9" x14ac:dyDescent="0.35">
      <c r="A1" s="9" t="s">
        <v>8308</v>
      </c>
      <c r="B1" t="s">
        <v>8323</v>
      </c>
      <c r="I1">
        <v>66</v>
      </c>
    </row>
    <row r="2" spans="1:9" x14ac:dyDescent="0.35">
      <c r="A2" s="9" t="s">
        <v>8380</v>
      </c>
      <c r="B2" t="s">
        <v>8323</v>
      </c>
    </row>
    <row r="4" spans="1:9" x14ac:dyDescent="0.35">
      <c r="A4" s="9" t="s">
        <v>8379</v>
      </c>
      <c r="B4" s="9" t="s">
        <v>8310</v>
      </c>
    </row>
    <row r="5" spans="1:9" x14ac:dyDescent="0.35">
      <c r="A5" s="9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9" x14ac:dyDescent="0.35">
      <c r="A6" s="13" t="s">
        <v>8373</v>
      </c>
      <c r="B6" s="11">
        <v>34</v>
      </c>
      <c r="C6" s="11">
        <v>149</v>
      </c>
      <c r="D6" s="11">
        <v>2</v>
      </c>
      <c r="E6" s="11">
        <v>183</v>
      </c>
      <c r="F6" s="11">
        <v>368</v>
      </c>
    </row>
    <row r="7" spans="1:9" x14ac:dyDescent="0.35">
      <c r="A7" s="13" t="s">
        <v>8374</v>
      </c>
      <c r="B7" s="11">
        <v>27</v>
      </c>
      <c r="C7" s="11">
        <v>105</v>
      </c>
      <c r="D7" s="11">
        <v>18</v>
      </c>
      <c r="E7" s="11">
        <v>202</v>
      </c>
      <c r="F7" s="11">
        <v>352</v>
      </c>
    </row>
    <row r="8" spans="1:9" x14ac:dyDescent="0.35">
      <c r="A8" s="13" t="s">
        <v>8375</v>
      </c>
      <c r="B8" s="11">
        <v>28</v>
      </c>
      <c r="C8" s="11">
        <v>108</v>
      </c>
      <c r="D8" s="11">
        <v>30</v>
      </c>
      <c r="E8" s="11">
        <v>179</v>
      </c>
      <c r="F8" s="11">
        <v>345</v>
      </c>
    </row>
    <row r="9" spans="1:9" x14ac:dyDescent="0.35">
      <c r="A9" s="13" t="s">
        <v>8376</v>
      </c>
      <c r="B9" s="11">
        <v>27</v>
      </c>
      <c r="C9" s="11">
        <v>103</v>
      </c>
      <c r="D9" s="11"/>
      <c r="E9" s="11">
        <v>193</v>
      </c>
      <c r="F9" s="11">
        <v>323</v>
      </c>
    </row>
    <row r="10" spans="1:9" x14ac:dyDescent="0.35">
      <c r="A10" s="13" t="s">
        <v>8367</v>
      </c>
      <c r="B10" s="11">
        <v>26</v>
      </c>
      <c r="C10" s="11">
        <v>126</v>
      </c>
      <c r="D10" s="11"/>
      <c r="E10" s="11">
        <v>233</v>
      </c>
      <c r="F10" s="11">
        <v>385</v>
      </c>
    </row>
    <row r="11" spans="1:9" x14ac:dyDescent="0.35">
      <c r="A11" s="13" t="s">
        <v>8377</v>
      </c>
      <c r="B11" s="11">
        <v>27</v>
      </c>
      <c r="C11" s="11">
        <v>148</v>
      </c>
      <c r="D11" s="11"/>
      <c r="E11" s="11">
        <v>213</v>
      </c>
      <c r="F11" s="11">
        <v>388</v>
      </c>
    </row>
    <row r="12" spans="1:9" x14ac:dyDescent="0.35">
      <c r="A12" s="13" t="s">
        <v>8368</v>
      </c>
      <c r="B12" s="11">
        <v>44</v>
      </c>
      <c r="C12" s="11">
        <v>148</v>
      </c>
      <c r="D12" s="11"/>
      <c r="E12" s="11">
        <v>192</v>
      </c>
      <c r="F12" s="11">
        <v>384</v>
      </c>
    </row>
    <row r="13" spans="1:9" x14ac:dyDescent="0.35">
      <c r="A13" s="13" t="s">
        <v>8369</v>
      </c>
      <c r="B13" s="11">
        <v>32</v>
      </c>
      <c r="C13" s="11">
        <v>134</v>
      </c>
      <c r="D13" s="11"/>
      <c r="E13" s="11">
        <v>167</v>
      </c>
      <c r="F13" s="11">
        <v>333</v>
      </c>
    </row>
    <row r="14" spans="1:9" x14ac:dyDescent="0.35">
      <c r="A14" s="13" t="s">
        <v>8370</v>
      </c>
      <c r="B14" s="11">
        <v>24</v>
      </c>
      <c r="C14" s="11">
        <v>127</v>
      </c>
      <c r="D14" s="11"/>
      <c r="E14" s="11">
        <v>148</v>
      </c>
      <c r="F14" s="11">
        <v>299</v>
      </c>
    </row>
    <row r="15" spans="1:9" x14ac:dyDescent="0.35">
      <c r="A15" s="13" t="s">
        <v>8371</v>
      </c>
      <c r="B15" s="11">
        <v>20</v>
      </c>
      <c r="C15" s="11">
        <v>150</v>
      </c>
      <c r="D15" s="11"/>
      <c r="E15" s="11">
        <v>184</v>
      </c>
      <c r="F15" s="11">
        <v>354</v>
      </c>
    </row>
    <row r="16" spans="1:9" x14ac:dyDescent="0.35">
      <c r="A16" s="13" t="s">
        <v>8372</v>
      </c>
      <c r="B16" s="11">
        <v>37</v>
      </c>
      <c r="C16" s="11">
        <v>113</v>
      </c>
      <c r="D16" s="11"/>
      <c r="E16" s="11">
        <v>180</v>
      </c>
      <c r="F16" s="11">
        <v>330</v>
      </c>
    </row>
    <row r="17" spans="1:6" x14ac:dyDescent="0.35">
      <c r="A17" s="13" t="s">
        <v>8378</v>
      </c>
      <c r="B17" s="11">
        <v>23</v>
      </c>
      <c r="C17" s="11">
        <v>119</v>
      </c>
      <c r="D17" s="11"/>
      <c r="E17" s="11">
        <v>111</v>
      </c>
      <c r="F17" s="11">
        <v>253</v>
      </c>
    </row>
    <row r="18" spans="1:6" x14ac:dyDescent="0.35">
      <c r="A18" s="13" t="s">
        <v>8311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13567-94B4-48E0-B971-39DA17E6DD83}">
  <dimension ref="A1:H13"/>
  <sheetViews>
    <sheetView workbookViewId="0">
      <selection activeCell="J28" sqref="J28"/>
    </sheetView>
  </sheetViews>
  <sheetFormatPr defaultRowHeight="14.5" x14ac:dyDescent="0.35"/>
  <cols>
    <col min="1" max="1" width="12.08984375" bestFit="1" customWidth="1"/>
    <col min="2" max="2" width="12" bestFit="1" customWidth="1"/>
    <col min="3" max="3" width="9.36328125" bestFit="1" customWidth="1"/>
    <col min="4" max="4" width="11.36328125" bestFit="1" customWidth="1"/>
    <col min="5" max="5" width="9" bestFit="1" customWidth="1"/>
    <col min="6" max="6" width="14.1796875" bestFit="1" customWidth="1"/>
    <col min="7" max="7" width="11.453125" bestFit="1" customWidth="1"/>
    <col min="8" max="8" width="13.54296875" bestFit="1" customWidth="1"/>
  </cols>
  <sheetData>
    <row r="1" spans="1:8" x14ac:dyDescent="0.35">
      <c r="A1" s="14" t="s">
        <v>8216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35">
      <c r="A2" s="15" t="s">
        <v>8399</v>
      </c>
      <c r="B2" s="16">
        <f>COUNTIFS(Sheet1!$F:$F,"successful",Sheet1!$D:$D,"&lt;1000")</f>
        <v>322</v>
      </c>
      <c r="C2" s="16">
        <f>COUNTIFS(Sheet1!$F:$F,"failed",Sheet1!$D:$D,"&lt;1000")</f>
        <v>113</v>
      </c>
      <c r="D2" s="16">
        <f>COUNTIFS(Sheet1!$F:$F,"canceled",Sheet1!$D:$D,"&lt;1000")</f>
        <v>18</v>
      </c>
      <c r="E2" s="16">
        <f>SUM(B2:D2)</f>
        <v>453</v>
      </c>
      <c r="F2" s="17">
        <f>B2/$E2</f>
        <v>0.71081677704194257</v>
      </c>
      <c r="G2" s="17">
        <f t="shared" ref="G2:H13" si="0">C2/$E2</f>
        <v>0.24944812362030905</v>
      </c>
      <c r="H2" s="17">
        <f t="shared" si="0"/>
        <v>3.9735099337748346E-2</v>
      </c>
    </row>
    <row r="3" spans="1:8" x14ac:dyDescent="0.35">
      <c r="A3" s="15" t="s">
        <v>8388</v>
      </c>
      <c r="B3" s="16">
        <f>COUNTIFS(Sheet1!$F:$F,"successful",Sheet1!$D:$D,"&lt;4999",Sheet1!$D:$D,"&gt;=1000")</f>
        <v>931</v>
      </c>
      <c r="C3" s="16">
        <f>COUNTIFS(Sheet1!$F:$F,"failed",Sheet1!$D:$D,"&lt;4999",Sheet1!$D:$D,"&gt;=1000")</f>
        <v>420</v>
      </c>
      <c r="D3" s="16">
        <f>COUNTIFS(Sheet1!$F:$F,"canceled",Sheet1!$D:$D,"&lt;4999",Sheet1!$D:$D,"&gt;=1000")</f>
        <v>60</v>
      </c>
      <c r="E3" s="16">
        <f t="shared" ref="E3:E13" si="1">SUM(B3:D3)</f>
        <v>1411</v>
      </c>
      <c r="F3" s="17">
        <f t="shared" ref="F3:F13" si="2">B3/$E3</f>
        <v>0.65981573352232459</v>
      </c>
      <c r="G3" s="17">
        <f t="shared" si="0"/>
        <v>0.297661233167966</v>
      </c>
      <c r="H3" s="17">
        <f t="shared" si="0"/>
        <v>4.2523033309709427E-2</v>
      </c>
    </row>
    <row r="4" spans="1:8" x14ac:dyDescent="0.35">
      <c r="A4" s="15" t="s">
        <v>8389</v>
      </c>
      <c r="B4" s="16">
        <f>COUNTIFS(Sheet1!$F:$F,"successful",Sheet1!$D:$D,"&lt;9999",Sheet1!$D:$D,"&gt;=5000")</f>
        <v>380</v>
      </c>
      <c r="C4" s="16">
        <f>COUNTIFS(Sheet1!$F:$F,"failed",Sheet1!$D:$D,"&lt;9999",Sheet1!$D:$D,"&gt;=5000")</f>
        <v>282</v>
      </c>
      <c r="D4" s="16">
        <f>COUNTIFS(Sheet1!$F:$F,"canceled",Sheet1!$D:$D,"&lt;9999",Sheet1!$D:$D,"&gt;=5000")</f>
        <v>51</v>
      </c>
      <c r="E4" s="16">
        <f t="shared" si="1"/>
        <v>713</v>
      </c>
      <c r="F4" s="17">
        <f t="shared" si="2"/>
        <v>0.53295932678821878</v>
      </c>
      <c r="G4" s="17">
        <f t="shared" si="0"/>
        <v>0.39551192145862551</v>
      </c>
      <c r="H4" s="17">
        <f t="shared" si="0"/>
        <v>7.1528751753155678E-2</v>
      </c>
    </row>
    <row r="5" spans="1:8" x14ac:dyDescent="0.35">
      <c r="A5" s="15" t="s">
        <v>8390</v>
      </c>
      <c r="B5" s="16">
        <f>COUNTIFS(Sheet1!$F:$F,"successful",Sheet1!$D:$D,"&lt;4999",Sheet1!$D:$D,"&gt;=1000")</f>
        <v>931</v>
      </c>
      <c r="C5" s="16">
        <f>COUNTIFS(Sheet1!$F:$F,"failed",Sheet1!$D:$D,"&lt;4999",Sheet1!$D:$D,"&gt;=1000")</f>
        <v>420</v>
      </c>
      <c r="D5" s="16">
        <f>COUNTIFS(Sheet1!$F:$F,"canceled",Sheet1!$D:$D,"&lt;4999",Sheet1!$D:$D,"&gt;=1000")</f>
        <v>60</v>
      </c>
      <c r="E5" s="16">
        <f t="shared" si="1"/>
        <v>1411</v>
      </c>
      <c r="F5" s="17">
        <f t="shared" si="2"/>
        <v>0.65981573352232459</v>
      </c>
      <c r="G5" s="17">
        <f t="shared" si="0"/>
        <v>0.297661233167966</v>
      </c>
      <c r="H5" s="17">
        <f t="shared" si="0"/>
        <v>4.2523033309709427E-2</v>
      </c>
    </row>
    <row r="6" spans="1:8" x14ac:dyDescent="0.35">
      <c r="A6" s="15" t="s">
        <v>8391</v>
      </c>
      <c r="B6" s="16">
        <f>COUNTIFS(Sheet1!$F:$F,"successful",Sheet1!$D:$D,"&lt;19999",Sheet1!$D:$D,"&gt;=14999")</f>
        <v>94</v>
      </c>
      <c r="C6" s="16">
        <f>COUNTIFS(Sheet1!$F:$F,"failed",Sheet1!$D:$D,"&lt;19999",Sheet1!$D:$D,"&gt;=14999")</f>
        <v>90</v>
      </c>
      <c r="D6" s="16">
        <f>COUNTIFS(Sheet1!$F:$F,"canceled",Sheet1!$D:$D,"&lt;19999",Sheet1!$D:$D,"&gt;=14999")</f>
        <v>17</v>
      </c>
      <c r="E6" s="16">
        <f t="shared" si="1"/>
        <v>201</v>
      </c>
      <c r="F6" s="17">
        <f t="shared" si="2"/>
        <v>0.46766169154228854</v>
      </c>
      <c r="G6" s="17">
        <f t="shared" si="0"/>
        <v>0.44776119402985076</v>
      </c>
      <c r="H6" s="17">
        <f t="shared" si="0"/>
        <v>8.45771144278607E-2</v>
      </c>
    </row>
    <row r="7" spans="1:8" x14ac:dyDescent="0.35">
      <c r="A7" s="15" t="s">
        <v>8392</v>
      </c>
      <c r="B7" s="16">
        <f>COUNTIFS(Sheet1!$F:$F,"successful",Sheet1!$D:$D,"&lt;24999",Sheet1!$D:$D,"&gt;=20000")</f>
        <v>62</v>
      </c>
      <c r="C7" s="16">
        <f>COUNTIFS(Sheet1!$F:$F,"failed",Sheet1!$D:$D,"&lt;24999",Sheet1!$D:$D,"&gt;=20000")</f>
        <v>72</v>
      </c>
      <c r="D7" s="16">
        <f>COUNTIFS(Sheet1!$F:$F,"canceled",Sheet1!$D:$D,"&lt;24999",Sheet1!$D:$D,"&gt;=20000")</f>
        <v>14</v>
      </c>
      <c r="E7" s="16">
        <f t="shared" si="1"/>
        <v>148</v>
      </c>
      <c r="F7" s="17">
        <f t="shared" si="2"/>
        <v>0.41891891891891891</v>
      </c>
      <c r="G7" s="17">
        <f t="shared" si="0"/>
        <v>0.48648648648648651</v>
      </c>
      <c r="H7" s="17">
        <f t="shared" si="0"/>
        <v>9.45945945945946E-2</v>
      </c>
    </row>
    <row r="8" spans="1:8" x14ac:dyDescent="0.35">
      <c r="A8" s="15" t="s">
        <v>8393</v>
      </c>
      <c r="B8" s="16">
        <f>COUNTIFS(Sheet1!$F:$F,"successful",Sheet1!$D:$D,"&lt;29999",Sheet1!$D:$D,"&gt;=25000")</f>
        <v>55</v>
      </c>
      <c r="C8" s="16">
        <f>COUNTIFS(Sheet1!$F:$F,"failed",Sheet1!$D:$D,"&lt;29999",Sheet1!$D:$D,"&gt;=25000")</f>
        <v>64</v>
      </c>
      <c r="D8" s="16">
        <f>COUNTIFS(Sheet1!$F:$F,"canceled",Sheet1!$D:$D,"&lt;29999",Sheet1!$D:$D,"&gt;=25000")</f>
        <v>18</v>
      </c>
      <c r="E8" s="16">
        <f t="shared" si="1"/>
        <v>137</v>
      </c>
      <c r="F8" s="17">
        <f t="shared" si="2"/>
        <v>0.40145985401459855</v>
      </c>
      <c r="G8" s="17">
        <f t="shared" si="0"/>
        <v>0.46715328467153283</v>
      </c>
      <c r="H8" s="17">
        <f t="shared" si="0"/>
        <v>0.13138686131386862</v>
      </c>
    </row>
    <row r="9" spans="1:8" x14ac:dyDescent="0.35">
      <c r="A9" s="15" t="s">
        <v>8394</v>
      </c>
      <c r="B9" s="16">
        <f>COUNTIFS(Sheet1!$F:$F,"successful",Sheet1!$D:$D,"&lt;34999",Sheet1!$D:$D,"&gt;=30000")</f>
        <v>32</v>
      </c>
      <c r="C9" s="16">
        <f>COUNTIFS(Sheet1!$F:$F,"failed",Sheet1!$D:$D,"&lt;34999",Sheet1!$D:$D,"&gt;=30000")</f>
        <v>37</v>
      </c>
      <c r="D9" s="16">
        <f>COUNTIFS(Sheet1!$F:$F,"canceled",Sheet1!$D:$D,"&lt;34999",Sheet1!$D:$D,"&gt;=30000")</f>
        <v>13</v>
      </c>
      <c r="E9" s="16">
        <f t="shared" si="1"/>
        <v>82</v>
      </c>
      <c r="F9" s="17">
        <f t="shared" si="2"/>
        <v>0.3902439024390244</v>
      </c>
      <c r="G9" s="17">
        <f t="shared" si="0"/>
        <v>0.45121951219512196</v>
      </c>
      <c r="H9" s="17">
        <f t="shared" si="0"/>
        <v>0.15853658536585366</v>
      </c>
    </row>
    <row r="10" spans="1:8" x14ac:dyDescent="0.35">
      <c r="A10" s="15" t="s">
        <v>8395</v>
      </c>
      <c r="B10" s="16">
        <f>COUNTIFS(Sheet1!$F:$F,"successful",Sheet1!$D:$D,"&lt;39999",Sheet1!$D:$D,"&gt;=35000")</f>
        <v>26</v>
      </c>
      <c r="C10" s="16">
        <f>COUNTIFS(Sheet1!$F:$F,"failed",Sheet1!$D:$D,"&lt;39999",Sheet1!$D:$D,"&gt;=35000")</f>
        <v>22</v>
      </c>
      <c r="D10" s="16">
        <f>COUNTIFS(Sheet1!$F:$F,"canceled",Sheet1!$D:$D,"&lt;39999",Sheet1!$D:$D,"&gt;=35000")</f>
        <v>7</v>
      </c>
      <c r="E10" s="16">
        <f t="shared" si="1"/>
        <v>55</v>
      </c>
      <c r="F10" s="17">
        <f t="shared" si="2"/>
        <v>0.47272727272727272</v>
      </c>
      <c r="G10" s="17">
        <f t="shared" si="0"/>
        <v>0.4</v>
      </c>
      <c r="H10" s="17">
        <f t="shared" si="0"/>
        <v>0.12727272727272726</v>
      </c>
    </row>
    <row r="11" spans="1:8" x14ac:dyDescent="0.35">
      <c r="A11" s="15" t="s">
        <v>8396</v>
      </c>
      <c r="B11" s="16">
        <f>COUNTIFS(Sheet1!$F:$F,"successful",Sheet1!$D:$D,"&lt;44999",Sheet1!$D:$D,"&gt;=40000")</f>
        <v>21</v>
      </c>
      <c r="C11" s="16">
        <f>COUNTIFS(Sheet1!$F:$F,"failed",Sheet1!$D:$D,"&lt;44999",Sheet1!$D:$D,"&gt;=40000")</f>
        <v>16</v>
      </c>
      <c r="D11" s="16">
        <f>COUNTIFS(Sheet1!$F:$F,"canceled",Sheet1!$D:$D,"&lt;44999",Sheet1!$D:$D,"&gt;=40000")</f>
        <v>6</v>
      </c>
      <c r="E11" s="16">
        <f t="shared" si="1"/>
        <v>43</v>
      </c>
      <c r="F11" s="17">
        <f t="shared" si="2"/>
        <v>0.48837209302325579</v>
      </c>
      <c r="G11" s="17">
        <f t="shared" si="0"/>
        <v>0.37209302325581395</v>
      </c>
      <c r="H11" s="17">
        <f t="shared" si="0"/>
        <v>0.13953488372093023</v>
      </c>
    </row>
    <row r="12" spans="1:8" x14ac:dyDescent="0.35">
      <c r="A12" s="15" t="s">
        <v>8397</v>
      </c>
      <c r="B12" s="16">
        <f>COUNTIFS(Sheet1!$F:$F,"successful",Sheet1!$D:$D,"&lt;49999",Sheet1!$D:$D,"&gt;=45000")</f>
        <v>6</v>
      </c>
      <c r="C12" s="16">
        <f>COUNTIFS(Sheet1!$F:$F,"failed",Sheet1!$D:$D,"&lt;49999",Sheet1!$D:$D,"&gt;=45000")</f>
        <v>11</v>
      </c>
      <c r="D12" s="16">
        <f>COUNTIFS(Sheet1!$F:$F,"canceled",Sheet1!$D:$D,"&lt;49999",Sheet1!$D:$D,"&gt;=45000")</f>
        <v>4</v>
      </c>
      <c r="E12" s="16">
        <f t="shared" si="1"/>
        <v>21</v>
      </c>
      <c r="F12" s="17">
        <f t="shared" si="2"/>
        <v>0.2857142857142857</v>
      </c>
      <c r="G12" s="17">
        <f t="shared" si="0"/>
        <v>0.52380952380952384</v>
      </c>
      <c r="H12" s="17">
        <f t="shared" si="0"/>
        <v>0.19047619047619047</v>
      </c>
    </row>
    <row r="13" spans="1:8" x14ac:dyDescent="0.35">
      <c r="A13" s="15" t="s">
        <v>8398</v>
      </c>
      <c r="B13" s="16">
        <f>COUNTIFS(Sheet1!$F:$F,"successful",Sheet1!$D:$D,"&gt;=50000")</f>
        <v>86</v>
      </c>
      <c r="C13" s="16">
        <f>COUNTIFS(Sheet1!$F:$F,"failed",Sheet1!$D:$D,"&gt;=50000")</f>
        <v>258</v>
      </c>
      <c r="D13" s="16">
        <f>COUNTIFS(Sheet1!$F:$F,"canceled",Sheet1!$D:$D,"&gt;=50000")</f>
        <v>100</v>
      </c>
      <c r="E13" s="16">
        <f t="shared" si="1"/>
        <v>444</v>
      </c>
      <c r="F13" s="17">
        <f t="shared" si="2"/>
        <v>0.19369369369369369</v>
      </c>
      <c r="G13" s="17">
        <f t="shared" si="0"/>
        <v>0.58108108108108103</v>
      </c>
      <c r="H13" s="17">
        <f t="shared" si="0"/>
        <v>0.22522522522522523</v>
      </c>
    </row>
  </sheetData>
  <pageMargins left="0.7" right="0.7" top="0.75" bottom="0.75" header="0.3" footer="0.3"/>
  <ignoredErrors>
    <ignoredError sqref="C12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2F856-8AA6-4721-B165-D97331B31FD9}">
  <dimension ref="A3:F7"/>
  <sheetViews>
    <sheetView workbookViewId="0">
      <selection activeCell="E3" sqref="E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3" spans="1:6" x14ac:dyDescent="0.35">
      <c r="A3" s="9" t="s">
        <v>8379</v>
      </c>
      <c r="B3" s="9" t="s">
        <v>8310</v>
      </c>
    </row>
    <row r="4" spans="1:6" x14ac:dyDescent="0.35">
      <c r="A4" s="9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5">
      <c r="A5" s="10" t="s">
        <v>8400</v>
      </c>
      <c r="B5" s="11">
        <v>349</v>
      </c>
      <c r="C5" s="11">
        <v>1530</v>
      </c>
      <c r="D5" s="11">
        <v>50</v>
      </c>
      <c r="E5" s="11"/>
      <c r="F5" s="11">
        <v>1929</v>
      </c>
    </row>
    <row r="6" spans="1:6" x14ac:dyDescent="0.35">
      <c r="A6" s="10" t="s">
        <v>8401</v>
      </c>
      <c r="B6" s="11"/>
      <c r="C6" s="11"/>
      <c r="D6" s="11"/>
      <c r="E6" s="11">
        <v>2185</v>
      </c>
      <c r="F6" s="11">
        <v>2185</v>
      </c>
    </row>
    <row r="7" spans="1:6" x14ac:dyDescent="0.35">
      <c r="A7" s="10" t="s">
        <v>8311</v>
      </c>
      <c r="B7" s="11">
        <v>349</v>
      </c>
      <c r="C7" s="11">
        <v>1530</v>
      </c>
      <c r="D7" s="11">
        <v>50</v>
      </c>
      <c r="E7" s="11">
        <v>2185</v>
      </c>
      <c r="F7" s="11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F8D2C-ECCC-4DF3-B7A1-9D4D5513D5C2}">
  <dimension ref="A3:F24"/>
  <sheetViews>
    <sheetView workbookViewId="0">
      <selection activeCell="P24" sqref="P24"/>
    </sheetView>
  </sheetViews>
  <sheetFormatPr defaultRowHeight="14.5" x14ac:dyDescent="0.35"/>
  <cols>
    <col min="1" max="1" width="19.54296875" bestFit="1" customWidth="1"/>
    <col min="2" max="2" width="15.26953125" bestFit="1" customWidth="1"/>
    <col min="3" max="3" width="5.81640625" bestFit="1" customWidth="1"/>
    <col min="4" max="4" width="4.81640625" bestFit="1" customWidth="1"/>
    <col min="5" max="5" width="9.1796875" bestFit="1" customWidth="1"/>
    <col min="6" max="6" width="10.7265625" bestFit="1" customWidth="1"/>
  </cols>
  <sheetData>
    <row r="3" spans="1:6" x14ac:dyDescent="0.35">
      <c r="A3" s="9" t="s">
        <v>8402</v>
      </c>
      <c r="B3" s="9" t="s">
        <v>8310</v>
      </c>
    </row>
    <row r="4" spans="1:6" x14ac:dyDescent="0.35">
      <c r="A4" s="9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5">
      <c r="A5" s="10" t="s">
        <v>8400</v>
      </c>
      <c r="B5" s="11">
        <v>9530</v>
      </c>
      <c r="C5" s="11">
        <v>27096</v>
      </c>
      <c r="D5" s="11">
        <v>1801</v>
      </c>
      <c r="E5" s="11"/>
      <c r="F5" s="11">
        <v>38427</v>
      </c>
    </row>
    <row r="6" spans="1:6" x14ac:dyDescent="0.35">
      <c r="A6" s="18" t="s">
        <v>8313</v>
      </c>
      <c r="B6" s="11">
        <v>377</v>
      </c>
      <c r="C6" s="11">
        <v>3211</v>
      </c>
      <c r="D6" s="11"/>
      <c r="E6" s="11"/>
      <c r="F6" s="11">
        <v>3588</v>
      </c>
    </row>
    <row r="7" spans="1:6" x14ac:dyDescent="0.35">
      <c r="A7" s="18" t="s">
        <v>8314</v>
      </c>
      <c r="B7" s="11">
        <v>29</v>
      </c>
      <c r="C7" s="11">
        <v>975</v>
      </c>
      <c r="D7" s="11">
        <v>141</v>
      </c>
      <c r="E7" s="11"/>
      <c r="F7" s="11">
        <v>1145</v>
      </c>
    </row>
    <row r="8" spans="1:6" x14ac:dyDescent="0.35">
      <c r="A8" s="18" t="s">
        <v>8315</v>
      </c>
      <c r="B8" s="11"/>
      <c r="C8" s="11">
        <v>4614</v>
      </c>
      <c r="D8" s="11"/>
      <c r="E8" s="11"/>
      <c r="F8" s="11">
        <v>4614</v>
      </c>
    </row>
    <row r="9" spans="1:6" x14ac:dyDescent="0.35">
      <c r="A9" s="18" t="s">
        <v>8316</v>
      </c>
      <c r="B9" s="11">
        <v>315</v>
      </c>
      <c r="C9" s="11"/>
      <c r="D9" s="11"/>
      <c r="E9" s="11"/>
      <c r="F9" s="11">
        <v>315</v>
      </c>
    </row>
    <row r="10" spans="1:6" x14ac:dyDescent="0.35">
      <c r="A10" s="18" t="s">
        <v>8317</v>
      </c>
      <c r="B10" s="11">
        <v>183</v>
      </c>
      <c r="C10" s="11">
        <v>1041</v>
      </c>
      <c r="D10" s="11">
        <v>1272</v>
      </c>
      <c r="E10" s="11"/>
      <c r="F10" s="11">
        <v>2496</v>
      </c>
    </row>
    <row r="11" spans="1:6" x14ac:dyDescent="0.35">
      <c r="A11" s="18" t="s">
        <v>8318</v>
      </c>
      <c r="B11" s="11"/>
      <c r="C11" s="11">
        <v>2921</v>
      </c>
      <c r="D11" s="11"/>
      <c r="E11" s="11"/>
      <c r="F11" s="11">
        <v>2921</v>
      </c>
    </row>
    <row r="12" spans="1:6" x14ac:dyDescent="0.35">
      <c r="A12" s="18" t="s">
        <v>8319</v>
      </c>
      <c r="B12" s="11">
        <v>233</v>
      </c>
      <c r="C12" s="11">
        <v>848</v>
      </c>
      <c r="D12" s="11"/>
      <c r="E12" s="11"/>
      <c r="F12" s="11">
        <v>1081</v>
      </c>
    </row>
    <row r="13" spans="1:6" x14ac:dyDescent="0.35">
      <c r="A13" s="18" t="s">
        <v>8320</v>
      </c>
      <c r="B13" s="11">
        <v>7808</v>
      </c>
      <c r="C13" s="11">
        <v>8720</v>
      </c>
      <c r="D13" s="11"/>
      <c r="E13" s="11"/>
      <c r="F13" s="11">
        <v>16528</v>
      </c>
    </row>
    <row r="14" spans="1:6" x14ac:dyDescent="0.35">
      <c r="A14" s="18" t="s">
        <v>8321</v>
      </c>
      <c r="B14" s="11">
        <v>585</v>
      </c>
      <c r="C14" s="11">
        <v>4766</v>
      </c>
      <c r="D14" s="11">
        <v>388</v>
      </c>
      <c r="E14" s="11"/>
      <c r="F14" s="11">
        <v>5739</v>
      </c>
    </row>
    <row r="15" spans="1:6" x14ac:dyDescent="0.35">
      <c r="A15" s="10" t="s">
        <v>8401</v>
      </c>
      <c r="B15" s="11"/>
      <c r="C15" s="11"/>
      <c r="D15" s="11"/>
      <c r="E15" s="11">
        <v>424819</v>
      </c>
      <c r="F15" s="11">
        <v>424819</v>
      </c>
    </row>
    <row r="16" spans="1:6" x14ac:dyDescent="0.35">
      <c r="A16" s="18" t="s">
        <v>8313</v>
      </c>
      <c r="B16" s="11"/>
      <c r="C16" s="11"/>
      <c r="D16" s="11"/>
      <c r="E16" s="11">
        <v>54758</v>
      </c>
      <c r="F16" s="11">
        <v>54758</v>
      </c>
    </row>
    <row r="17" spans="1:6" x14ac:dyDescent="0.35">
      <c r="A17" s="18" t="s">
        <v>8314</v>
      </c>
      <c r="B17" s="11"/>
      <c r="C17" s="11"/>
      <c r="D17" s="11"/>
      <c r="E17" s="11">
        <v>11853</v>
      </c>
      <c r="F17" s="11">
        <v>11853</v>
      </c>
    </row>
    <row r="18" spans="1:6" x14ac:dyDescent="0.35">
      <c r="A18" s="18" t="s">
        <v>8315</v>
      </c>
      <c r="B18" s="11"/>
      <c r="C18" s="11"/>
      <c r="D18" s="11"/>
      <c r="E18" s="11">
        <v>44208</v>
      </c>
      <c r="F18" s="11">
        <v>44208</v>
      </c>
    </row>
    <row r="19" spans="1:6" x14ac:dyDescent="0.35">
      <c r="A19" s="18" t="s">
        <v>8317</v>
      </c>
      <c r="B19" s="11"/>
      <c r="C19" s="11"/>
      <c r="D19" s="11"/>
      <c r="E19" s="11">
        <v>44801</v>
      </c>
      <c r="F19" s="11">
        <v>44801</v>
      </c>
    </row>
    <row r="20" spans="1:6" x14ac:dyDescent="0.35">
      <c r="A20" s="18" t="s">
        <v>8318</v>
      </c>
      <c r="B20" s="11"/>
      <c r="C20" s="11"/>
      <c r="D20" s="11"/>
      <c r="E20" s="11">
        <v>18882</v>
      </c>
      <c r="F20" s="11">
        <v>18882</v>
      </c>
    </row>
    <row r="21" spans="1:6" x14ac:dyDescent="0.35">
      <c r="A21" s="18" t="s">
        <v>8319</v>
      </c>
      <c r="B21" s="11"/>
      <c r="C21" s="11"/>
      <c r="D21" s="11"/>
      <c r="E21" s="11">
        <v>33591</v>
      </c>
      <c r="F21" s="11">
        <v>33591</v>
      </c>
    </row>
    <row r="22" spans="1:6" x14ac:dyDescent="0.35">
      <c r="A22" s="18" t="s">
        <v>8320</v>
      </c>
      <c r="B22" s="11"/>
      <c r="C22" s="11"/>
      <c r="D22" s="11"/>
      <c r="E22" s="11">
        <v>158269</v>
      </c>
      <c r="F22" s="11">
        <v>158269</v>
      </c>
    </row>
    <row r="23" spans="1:6" x14ac:dyDescent="0.35">
      <c r="A23" s="18" t="s">
        <v>8321</v>
      </c>
      <c r="B23" s="11"/>
      <c r="C23" s="11"/>
      <c r="D23" s="11"/>
      <c r="E23" s="11">
        <v>58457</v>
      </c>
      <c r="F23" s="11">
        <v>58457</v>
      </c>
    </row>
    <row r="24" spans="1:6" x14ac:dyDescent="0.35">
      <c r="A24" s="10" t="s">
        <v>8311</v>
      </c>
      <c r="B24" s="11">
        <v>9530</v>
      </c>
      <c r="C24" s="11">
        <v>27096</v>
      </c>
      <c r="D24" s="11">
        <v>1801</v>
      </c>
      <c r="E24" s="11">
        <v>424819</v>
      </c>
      <c r="F24" s="11">
        <v>463246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Stacked, State vs. Category</vt:lpstr>
      <vt:lpstr>Stacked, State vs. Subcategory</vt:lpstr>
      <vt:lpstr>Line, State over Date Created</vt:lpstr>
      <vt:lpstr>BONUS, Percent State over Goal</vt:lpstr>
      <vt:lpstr>Stacked, State vs. Spotlight</vt:lpstr>
      <vt:lpstr>State vs. Spotlight+Category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Narasimhadevara Sasidhar</cp:lastModifiedBy>
  <dcterms:created xsi:type="dcterms:W3CDTF">2017-04-20T15:17:24Z</dcterms:created>
  <dcterms:modified xsi:type="dcterms:W3CDTF">2018-08-12T02:17:51Z</dcterms:modified>
</cp:coreProperties>
</file>