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ffice Data\Technical activity- Presales\Data Analytics\Power BI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Sheet1!$A$1:$V$270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6" i="1" l="1"/>
  <c r="N186" i="1" s="1"/>
  <c r="N170" i="1"/>
  <c r="M141" i="1"/>
  <c r="N141" i="1" s="1"/>
  <c r="M140" i="1"/>
  <c r="N140" i="1" s="1"/>
  <c r="M198" i="1"/>
  <c r="N198" i="1" s="1"/>
  <c r="N26" i="1"/>
  <c r="N130" i="1"/>
  <c r="N27" i="1"/>
  <c r="N105" i="1"/>
  <c r="N99" i="1"/>
  <c r="N80" i="1"/>
  <c r="M79" i="1"/>
  <c r="N79" i="1" s="1"/>
  <c r="N139" i="1"/>
  <c r="N33" i="1"/>
  <c r="N41" i="1"/>
  <c r="N177" i="1"/>
  <c r="M68" i="1"/>
  <c r="N68" i="1" s="1"/>
  <c r="G68" i="1"/>
  <c r="M2" i="1"/>
  <c r="N2" i="1" s="1"/>
  <c r="G2" i="1"/>
  <c r="N132" i="1"/>
  <c r="N131" i="1"/>
  <c r="N78" i="1"/>
  <c r="N270" i="1"/>
  <c r="M232" i="1"/>
  <c r="N232" i="1" s="1"/>
  <c r="N50" i="1"/>
  <c r="N249" i="1"/>
  <c r="N250" i="1"/>
  <c r="N94" i="1"/>
  <c r="N28" i="1"/>
  <c r="N197" i="1"/>
  <c r="M92" i="1"/>
  <c r="N92" i="1" s="1"/>
  <c r="N161" i="1"/>
  <c r="N6" i="1"/>
  <c r="M173" i="1"/>
  <c r="N173" i="1" s="1"/>
  <c r="N29" i="1"/>
  <c r="M100" i="1"/>
  <c r="N100" i="1" s="1"/>
  <c r="N123" i="1"/>
  <c r="N127" i="1"/>
  <c r="N143" i="1"/>
  <c r="N5" i="1"/>
  <c r="N263" i="1"/>
  <c r="N259" i="1"/>
  <c r="N160" i="1"/>
  <c r="N20" i="1"/>
  <c r="N77" i="1"/>
  <c r="N266" i="1"/>
  <c r="M97" i="1"/>
  <c r="N97" i="1" s="1"/>
  <c r="N264" i="1"/>
  <c r="M98" i="1"/>
  <c r="N25" i="1"/>
  <c r="N159" i="1"/>
  <c r="N158" i="1"/>
  <c r="N178" i="1"/>
  <c r="N251" i="1"/>
  <c r="N258" i="1"/>
  <c r="M93" i="1"/>
  <c r="N96" i="1"/>
  <c r="N137" i="1"/>
  <c r="M91" i="1"/>
  <c r="N91" i="1" s="1"/>
  <c r="M122" i="1"/>
  <c r="N122" i="1" s="1"/>
  <c r="N51" i="1"/>
  <c r="N172" i="1"/>
  <c r="N110" i="1"/>
  <c r="N8" i="1"/>
  <c r="N171" i="1"/>
  <c r="N45" i="1"/>
  <c r="N23" i="1"/>
  <c r="N38" i="1"/>
  <c r="N157" i="1"/>
  <c r="N53" i="1"/>
  <c r="L37" i="1"/>
  <c r="M37" i="1" s="1"/>
  <c r="N37" i="1" s="1"/>
  <c r="N76" i="1"/>
  <c r="N156" i="1"/>
  <c r="N75" i="1"/>
  <c r="N145" i="1"/>
  <c r="N12" i="1"/>
  <c r="N63" i="1"/>
  <c r="N136" i="1"/>
  <c r="N95" i="1"/>
  <c r="N109" i="1"/>
  <c r="M169" i="1"/>
  <c r="N169" i="1" s="1"/>
  <c r="M168" i="1"/>
  <c r="N168" i="1" s="1"/>
  <c r="M149" i="1"/>
  <c r="N149" i="1" s="1"/>
  <c r="L267" i="1"/>
  <c r="N267" i="1" s="1"/>
  <c r="N129" i="1"/>
  <c r="N19" i="1"/>
  <c r="N74" i="1"/>
  <c r="N9" i="1"/>
  <c r="N14" i="1"/>
  <c r="M248" i="1"/>
  <c r="N248" i="1" s="1"/>
  <c r="N115" i="1"/>
  <c r="M81" i="1"/>
  <c r="N81" i="1" s="1"/>
  <c r="N135" i="1"/>
  <c r="N18" i="1"/>
  <c r="M18" i="1"/>
  <c r="L18" i="1"/>
  <c r="N17" i="1"/>
  <c r="N235" i="1"/>
  <c r="N180" i="1"/>
  <c r="M247" i="1"/>
  <c r="N247" i="1" s="1"/>
  <c r="N121" i="1"/>
  <c r="N61" i="1"/>
  <c r="N269" i="1"/>
  <c r="M3" i="1"/>
  <c r="N3" i="1" s="1"/>
  <c r="N111" i="1"/>
  <c r="L134" i="1"/>
  <c r="N134" i="1" s="1"/>
  <c r="N52" i="1"/>
  <c r="N34" i="1"/>
  <c r="N138" i="1"/>
  <c r="N4" i="1"/>
  <c r="N10" i="1"/>
  <c r="N183" i="1"/>
  <c r="N7" i="1"/>
  <c r="N36" i="1"/>
  <c r="N73" i="1"/>
  <c r="N144" i="1"/>
  <c r="N222" i="1"/>
  <c r="M147" i="1"/>
  <c r="N147" i="1" s="1"/>
  <c r="N195" i="1"/>
  <c r="N166" i="1"/>
  <c r="N120" i="1"/>
  <c r="N119" i="1"/>
  <c r="N55" i="1"/>
  <c r="N30" i="1"/>
  <c r="N242" i="1"/>
  <c r="N167" i="1"/>
  <c r="N82" i="1"/>
  <c r="N13" i="1"/>
  <c r="M146" i="1"/>
  <c r="N146" i="1" s="1"/>
  <c r="L72" i="1"/>
  <c r="N72" i="1" s="1"/>
  <c r="N43" i="1"/>
  <c r="M175" i="1"/>
  <c r="N175" i="1" s="1"/>
  <c r="M174" i="1"/>
  <c r="N174" i="1" s="1"/>
  <c r="M184" i="1"/>
  <c r="N184" i="1" s="1"/>
  <c r="N58" i="1"/>
  <c r="M257" i="1"/>
  <c r="N257" i="1" s="1"/>
  <c r="M256" i="1"/>
  <c r="N256" i="1" s="1"/>
  <c r="M223" i="1"/>
  <c r="N223" i="1" s="1"/>
  <c r="M220" i="1"/>
  <c r="N220" i="1" s="1"/>
  <c r="M219" i="1"/>
  <c r="N219" i="1" s="1"/>
  <c r="M217" i="1"/>
  <c r="N217" i="1" s="1"/>
  <c r="M216" i="1"/>
  <c r="N216" i="1" s="1"/>
  <c r="M212" i="1"/>
  <c r="N212" i="1" s="1"/>
  <c r="M207" i="1"/>
  <c r="N207" i="1" s="1"/>
  <c r="M202" i="1"/>
  <c r="N202" i="1" s="1"/>
  <c r="M201" i="1"/>
  <c r="N201" i="1" s="1"/>
  <c r="M200" i="1"/>
  <c r="N200" i="1" s="1"/>
  <c r="N112" i="1"/>
  <c r="N182" i="1"/>
  <c r="N163" i="1"/>
  <c r="N70" i="1"/>
  <c r="M199" i="1"/>
  <c r="N199" i="1" s="1"/>
  <c r="M231" i="1"/>
  <c r="N231" i="1" s="1"/>
  <c r="M205" i="1"/>
  <c r="N205" i="1" s="1"/>
  <c r="M192" i="1"/>
  <c r="N192" i="1" s="1"/>
  <c r="M230" i="1"/>
  <c r="N230" i="1" s="1"/>
  <c r="M215" i="1"/>
  <c r="N215" i="1" s="1"/>
  <c r="M214" i="1"/>
  <c r="N214" i="1" s="1"/>
  <c r="N211" i="1"/>
  <c r="N193" i="1"/>
  <c r="N189" i="1"/>
  <c r="M204" i="1"/>
  <c r="N204" i="1" s="1"/>
  <c r="N246" i="1"/>
  <c r="M60" i="1"/>
  <c r="N60" i="1" s="1"/>
  <c r="N155" i="1"/>
  <c r="N69" i="1"/>
  <c r="N67" i="1"/>
  <c r="N252" i="1"/>
  <c r="N114" i="1"/>
  <c r="N229" i="1"/>
  <c r="N107" i="1"/>
  <c r="N71" i="1"/>
  <c r="M203" i="1"/>
  <c r="N203" i="1" s="1"/>
  <c r="M188" i="1"/>
  <c r="N188" i="1" s="1"/>
  <c r="M187" i="1"/>
  <c r="N187" i="1" s="1"/>
  <c r="M118" i="1"/>
  <c r="N118" i="1" s="1"/>
  <c r="N21" i="1"/>
  <c r="N142" i="1"/>
  <c r="N103" i="1"/>
  <c r="N126" i="1"/>
  <c r="M254" i="1"/>
  <c r="N254" i="1" s="1"/>
  <c r="M243" i="1"/>
  <c r="N243" i="1" s="1"/>
  <c r="M241" i="1"/>
  <c r="N241" i="1" s="1"/>
  <c r="M228" i="1"/>
  <c r="N228" i="1" s="1"/>
  <c r="M227" i="1"/>
  <c r="N227" i="1" s="1"/>
  <c r="M221" i="1"/>
  <c r="N221" i="1" s="1"/>
  <c r="M218" i="1"/>
  <c r="N218" i="1" s="1"/>
  <c r="M206" i="1"/>
  <c r="N206" i="1" s="1"/>
  <c r="N194" i="1"/>
  <c r="M226" i="1"/>
  <c r="N226" i="1" s="1"/>
  <c r="N162" i="1"/>
  <c r="M191" i="1"/>
  <c r="N191" i="1" s="1"/>
  <c r="M213" i="1"/>
  <c r="N213" i="1" s="1"/>
  <c r="M208" i="1"/>
  <c r="N208" i="1" s="1"/>
  <c r="N102" i="1"/>
  <c r="N39" i="1"/>
  <c r="M245" i="1"/>
  <c r="N245" i="1" s="1"/>
  <c r="M104" i="1"/>
  <c r="N66" i="1"/>
  <c r="M66" i="1"/>
  <c r="N44" i="1"/>
  <c r="N117" i="1"/>
  <c r="N154" i="1"/>
  <c r="M62" i="1"/>
  <c r="N62" i="1" s="1"/>
  <c r="N46" i="1"/>
  <c r="N190" i="1"/>
  <c r="M225" i="1"/>
  <c r="N225" i="1" s="1"/>
  <c r="N101" i="1"/>
  <c r="N237" i="1"/>
  <c r="N40" i="1"/>
  <c r="N15" i="1"/>
  <c r="N164" i="1"/>
  <c r="M268" i="1"/>
  <c r="N268" i="1" s="1"/>
  <c r="N47" i="1"/>
  <c r="N165" i="1"/>
  <c r="N116" i="1"/>
  <c r="N89" i="1"/>
  <c r="M88" i="1"/>
  <c r="N88" i="1" s="1"/>
  <c r="N153" i="1"/>
  <c r="N57" i="1"/>
  <c r="N87" i="1"/>
  <c r="M244" i="1"/>
  <c r="N244" i="1" s="1"/>
  <c r="N108" i="1"/>
  <c r="N261" i="1"/>
  <c r="M54" i="1"/>
  <c r="N54" i="1" s="1"/>
  <c r="M262" i="1"/>
  <c r="N262" i="1" s="1"/>
  <c r="N152" i="1"/>
  <c r="M253" i="1"/>
  <c r="N253" i="1" s="1"/>
  <c r="N65" i="1"/>
  <c r="N125" i="1"/>
  <c r="N64" i="1"/>
  <c r="M151" i="1"/>
  <c r="N151" i="1" s="1"/>
  <c r="N48" i="1"/>
  <c r="M236" i="1"/>
  <c r="N236" i="1" s="1"/>
  <c r="M86" i="1"/>
  <c r="N86" i="1" s="1"/>
  <c r="M224" i="1"/>
  <c r="N224" i="1" s="1"/>
  <c r="N124" i="1"/>
  <c r="N150" i="1"/>
  <c r="N209" i="1"/>
  <c r="M56" i="1"/>
  <c r="N56" i="1" s="1"/>
  <c r="M90" i="1"/>
  <c r="N90" i="1" s="1"/>
  <c r="N210" i="1"/>
  <c r="M260" i="1"/>
  <c r="N260" i="1" s="1"/>
  <c r="N85" i="1"/>
  <c r="N59" i="1"/>
  <c r="N133" i="1"/>
  <c r="N16" i="1"/>
  <c r="M265" i="1"/>
  <c r="N265" i="1" s="1"/>
  <c r="M113" i="1"/>
  <c r="N113" i="1" s="1"/>
  <c r="N84" i="1"/>
  <c r="N83" i="1"/>
  <c r="M185" i="1"/>
  <c r="N185" i="1" s="1"/>
  <c r="M240" i="1"/>
  <c r="N240" i="1" s="1"/>
  <c r="M239" i="1"/>
  <c r="N239" i="1" s="1"/>
  <c r="S238" i="1"/>
  <c r="M238" i="1"/>
  <c r="N238" i="1" s="1"/>
  <c r="M11" i="1"/>
  <c r="N11" i="1" s="1"/>
  <c r="M233" i="1"/>
  <c r="N233" i="1" s="1"/>
  <c r="M32" i="1"/>
  <c r="N32" i="1" s="1"/>
  <c r="N128" i="1"/>
  <c r="M255" i="1"/>
  <c r="N255" i="1" s="1"/>
</calcChain>
</file>

<file path=xl/sharedStrings.xml><?xml version="1.0" encoding="utf-8"?>
<sst xmlns="http://schemas.openxmlformats.org/spreadsheetml/2006/main" count="2693" uniqueCount="562">
  <si>
    <t>Year</t>
  </si>
  <si>
    <t>Period</t>
  </si>
  <si>
    <t>Cat</t>
  </si>
  <si>
    <t>Location</t>
  </si>
  <si>
    <t>PCN No</t>
  </si>
  <si>
    <t>Acct Mgr</t>
  </si>
  <si>
    <t>Group</t>
  </si>
  <si>
    <t>Customer Name</t>
  </si>
  <si>
    <t>Domain</t>
  </si>
  <si>
    <t>Sub Dom</t>
  </si>
  <si>
    <t>Ord Rec Dt</t>
  </si>
  <si>
    <t>Order Value</t>
  </si>
  <si>
    <t>BL</t>
  </si>
  <si>
    <t>Margin %</t>
  </si>
  <si>
    <t>Delivery status</t>
  </si>
  <si>
    <t>Project Status</t>
  </si>
  <si>
    <t>Billing Status</t>
  </si>
  <si>
    <t xml:space="preserve">Billed Value </t>
  </si>
  <si>
    <t>To be Billed</t>
  </si>
  <si>
    <t>Exp date of Billing</t>
  </si>
  <si>
    <t>Status</t>
  </si>
  <si>
    <t>APR-19</t>
  </si>
  <si>
    <t>Week 1</t>
  </si>
  <si>
    <t>New</t>
  </si>
  <si>
    <t>CHN</t>
  </si>
  <si>
    <t>AMV/PBP/19-20/00003</t>
  </si>
  <si>
    <t xml:space="preserve">Veera </t>
  </si>
  <si>
    <t>Wheels India</t>
  </si>
  <si>
    <t>Wheels India Limited</t>
  </si>
  <si>
    <t>Services</t>
  </si>
  <si>
    <t>Network Audit</t>
  </si>
  <si>
    <t>AMV/PBP/19-20/00002</t>
  </si>
  <si>
    <t>Senthil</t>
  </si>
  <si>
    <t>Shakthi</t>
  </si>
  <si>
    <t>Shakti Info solutions Pvt. Limited</t>
  </si>
  <si>
    <t>Networking</t>
  </si>
  <si>
    <t>Firewall</t>
  </si>
  <si>
    <t>AMV/PBP/19-20/00006</t>
  </si>
  <si>
    <t>Ram</t>
  </si>
  <si>
    <t>ANB</t>
  </si>
  <si>
    <t>ANB Systems Pvt Ltd</t>
  </si>
  <si>
    <t>IT Security</t>
  </si>
  <si>
    <t>VAPT</t>
  </si>
  <si>
    <t>KAM</t>
  </si>
  <si>
    <t>AMV/PBP/19-20/00013</t>
  </si>
  <si>
    <t>Firewall Renewal</t>
  </si>
  <si>
    <t>COC</t>
  </si>
  <si>
    <t>AMV/PBP/19-20/00005</t>
  </si>
  <si>
    <t>Jayaram</t>
  </si>
  <si>
    <t>Fedral</t>
  </si>
  <si>
    <t>Federal Operations and Services LTD</t>
  </si>
  <si>
    <t>Cloud</t>
  </si>
  <si>
    <t>AWS</t>
  </si>
  <si>
    <t>-</t>
  </si>
  <si>
    <t>Week 2</t>
  </si>
  <si>
    <t>SISL</t>
  </si>
  <si>
    <t>AMV/PBP/19-20/00009</t>
  </si>
  <si>
    <t>Sundaram Finance Limited</t>
  </si>
  <si>
    <t>AMC</t>
  </si>
  <si>
    <t>AMV/PBP/19-20/00008</t>
  </si>
  <si>
    <t>AMV/PBP/19-20/00007</t>
  </si>
  <si>
    <t>AMV/PBP/19-20/00004</t>
  </si>
  <si>
    <t xml:space="preserve">Dinesh </t>
  </si>
  <si>
    <t>Astroved</t>
  </si>
  <si>
    <t>AstroVed.Com Private Ltd</t>
  </si>
  <si>
    <t>On call</t>
  </si>
  <si>
    <t>BI</t>
  </si>
  <si>
    <t>AMV/PBP/19-20/00001</t>
  </si>
  <si>
    <t>Brakes India Private Limited</t>
  </si>
  <si>
    <t>LAN</t>
  </si>
  <si>
    <t>AMV/PBP/19-20/00014</t>
  </si>
  <si>
    <t>Week 3</t>
  </si>
  <si>
    <t>AMV/PBP/19-20/00018</t>
  </si>
  <si>
    <t>SUN</t>
  </si>
  <si>
    <t>KAL Radio FM Ltd/SAFL/Suryan FM</t>
  </si>
  <si>
    <t>Week 4</t>
  </si>
  <si>
    <t>AMV/PBP/19-20/00020</t>
  </si>
  <si>
    <t>Roche</t>
  </si>
  <si>
    <t>Roche Diabetes Care India Pvt. Ltd</t>
  </si>
  <si>
    <t>Telecom</t>
  </si>
  <si>
    <t>Liasion</t>
  </si>
  <si>
    <t>AMV/PBP/19-20/00016</t>
  </si>
  <si>
    <t>VRAM</t>
  </si>
  <si>
    <t>Shinthermo</t>
  </si>
  <si>
    <t>Shin thermo dynamic engg pvt ltd</t>
  </si>
  <si>
    <t>O365 Mail</t>
  </si>
  <si>
    <t>AMV/PBP/19-20/00011</t>
  </si>
  <si>
    <t>SKS</t>
  </si>
  <si>
    <t>Sri Krishna Sweets</t>
  </si>
  <si>
    <t>AMV/PBP/19-20/00015</t>
  </si>
  <si>
    <t>Ajinomoto</t>
  </si>
  <si>
    <t>Ajinomoto India Pvt Ltd</t>
  </si>
  <si>
    <t>Wifi</t>
  </si>
  <si>
    <t>AMV/PBP/19-20/00021</t>
  </si>
  <si>
    <t>May-19</t>
  </si>
  <si>
    <t>AMV/PBP/19-20/00033</t>
  </si>
  <si>
    <t>Fresenius</t>
  </si>
  <si>
    <t>Fresenius Medical Care India Pvt. Ltd.</t>
  </si>
  <si>
    <t>AMV/PBP/19-20/00035</t>
  </si>
  <si>
    <t>Impieger</t>
  </si>
  <si>
    <t>Impiger Technologies</t>
  </si>
  <si>
    <t>FMS</t>
  </si>
  <si>
    <t>AMV/PBP/19-20/00027</t>
  </si>
  <si>
    <t>Brakes India Private Limited-Polambakkam</t>
  </si>
  <si>
    <t>AMV/PBP/19-20/00034</t>
  </si>
  <si>
    <t>Welingkar</t>
  </si>
  <si>
    <t>Welingkar University</t>
  </si>
  <si>
    <t>Try</t>
  </si>
  <si>
    <t>AMV/PBP/19-20/00025</t>
  </si>
  <si>
    <t>Harihar</t>
  </si>
  <si>
    <t>Harihar Alloys Private Limited</t>
  </si>
  <si>
    <t>SM</t>
  </si>
  <si>
    <t>AMV/PBP/19-20/00024</t>
  </si>
  <si>
    <t>TV Sundaram Motors</t>
  </si>
  <si>
    <t>AMV/PBP/19-20/00032</t>
  </si>
  <si>
    <t>MSEFSL</t>
  </si>
  <si>
    <t>AMV/PBP/19-20/00026</t>
  </si>
  <si>
    <t>AGS</t>
  </si>
  <si>
    <t>Office of the Principal Accountant General</t>
  </si>
  <si>
    <t>AMV/PBP/19-20/00039</t>
  </si>
  <si>
    <t>AMV/PBP/19-20/00038</t>
  </si>
  <si>
    <t>Sundaram BNP</t>
  </si>
  <si>
    <t>Sundaram BNP Paribas Fund Services Limited</t>
  </si>
  <si>
    <t>AMV/PBP/19-20/00037</t>
  </si>
  <si>
    <t>National Switchgears</t>
  </si>
  <si>
    <t>AV</t>
  </si>
  <si>
    <t>MV/PBP/19-20/00040</t>
  </si>
  <si>
    <t>CBE</t>
  </si>
  <si>
    <t>AMV/PBP/19-20/00042</t>
  </si>
  <si>
    <t>Aviagen</t>
  </si>
  <si>
    <t>Aviagen India Ltd</t>
  </si>
  <si>
    <t>AMV/PBP/19-20/00041</t>
  </si>
  <si>
    <t>AMV/PBP/19-20/00063</t>
  </si>
  <si>
    <t>AMV/PBP/19-20/00044</t>
  </si>
  <si>
    <t>Voicesnap</t>
  </si>
  <si>
    <t>Voicesnap Services Pvt Ltd</t>
  </si>
  <si>
    <t>AMV/PBP/19-20/00043</t>
  </si>
  <si>
    <t>AMV/PBP/19-20/00048</t>
  </si>
  <si>
    <t>Joot Food Pvt Ltd</t>
  </si>
  <si>
    <t>AMV/PBP/19-20/00046</t>
  </si>
  <si>
    <t>TNQ</t>
  </si>
  <si>
    <t>TNQ Ingage Technologies LLP</t>
  </si>
  <si>
    <t>AMV/PBP/19-20/00045</t>
  </si>
  <si>
    <t>Infinity</t>
  </si>
  <si>
    <t>Infinity Info Services</t>
  </si>
  <si>
    <t>AMV/PBP/19-20/00047</t>
  </si>
  <si>
    <t>Future Focus</t>
  </si>
  <si>
    <t>Future Focus Infotech Private Limited, Gnanasekar</t>
  </si>
  <si>
    <t>IP Telephony</t>
  </si>
  <si>
    <t>AMV/PBP/19-20/00049</t>
  </si>
  <si>
    <t>AMV/PBP/19-20/00052</t>
  </si>
  <si>
    <t>AMV/PBP/19-20/00051</t>
  </si>
  <si>
    <t>Whitefire</t>
  </si>
  <si>
    <t>WHITE FIRE DIAMONDS INDIA PRIVATE LIMITED</t>
  </si>
  <si>
    <t>AMV/PBP/19-20/00050</t>
  </si>
  <si>
    <t>AMV/PBP/19-20/00054</t>
  </si>
  <si>
    <t>AMV/PBP/19-20/00055</t>
  </si>
  <si>
    <t>Matrix Craft &amp; Technical Trust (Brakes Group)</t>
  </si>
  <si>
    <t>AMV/PBP/19-20/00056</t>
  </si>
  <si>
    <t>TV Sundaram Motors(SILCHAR)</t>
  </si>
  <si>
    <t>AMV/PBP/19-20/00058</t>
  </si>
  <si>
    <t>MSEFSL-VISO</t>
  </si>
  <si>
    <t>Viso</t>
  </si>
  <si>
    <t>AMV/PBP/19-20/00053</t>
  </si>
  <si>
    <t>VEPL</t>
  </si>
  <si>
    <t>AMV/PBP/19-20/00057</t>
  </si>
  <si>
    <t>TV Sundaram Motors (Varanasi)</t>
  </si>
  <si>
    <t>June-19</t>
  </si>
  <si>
    <t>AMV/PBP/19-20/00059</t>
  </si>
  <si>
    <t>Hard disk</t>
  </si>
  <si>
    <t>AMV/PBP/19-20/00060</t>
  </si>
  <si>
    <t>JRKS</t>
  </si>
  <si>
    <t>JRK siddha</t>
  </si>
  <si>
    <t>AMV/PBP/19-20/00061</t>
  </si>
  <si>
    <t>SFL</t>
  </si>
  <si>
    <t>Sundaram fasteners</t>
  </si>
  <si>
    <t>AMV/PBP/19-20/00062</t>
  </si>
  <si>
    <t>Clearone</t>
  </si>
  <si>
    <t>AMV/PBP/19-20/00064</t>
  </si>
  <si>
    <t>AMV/PBP/19-20/00070</t>
  </si>
  <si>
    <t>Brakes India</t>
  </si>
  <si>
    <t>AMV/PBP/19-20/00067</t>
  </si>
  <si>
    <t>HSR</t>
  </si>
  <si>
    <t>AMV/PBP/19-20/00066</t>
  </si>
  <si>
    <t>ASL</t>
  </si>
  <si>
    <t>Ashok Leyland</t>
  </si>
  <si>
    <t>AMV/PBP/19-20/00068</t>
  </si>
  <si>
    <t>Non KAM</t>
  </si>
  <si>
    <t>AMV/PBP/19-20/00069</t>
  </si>
  <si>
    <t>Mobismart</t>
  </si>
  <si>
    <t>LAN Switching</t>
  </si>
  <si>
    <t>AMV/PBP/19-20/00071</t>
  </si>
  <si>
    <t>IP surveillance</t>
  </si>
  <si>
    <t>Chn</t>
  </si>
  <si>
    <t>AMV/PBP/19-20/00072</t>
  </si>
  <si>
    <t>Cordite</t>
  </si>
  <si>
    <t>Cordite factory</t>
  </si>
  <si>
    <t>AMV/PBP/19-20/00073</t>
  </si>
  <si>
    <t>RAM</t>
  </si>
  <si>
    <t>VRCM</t>
  </si>
  <si>
    <t>Visionary rcm</t>
  </si>
  <si>
    <t>cancelled</t>
  </si>
  <si>
    <t>July-19</t>
  </si>
  <si>
    <t>AMV/PBP/19-20/00074</t>
  </si>
  <si>
    <t>TV sundaram motors</t>
  </si>
  <si>
    <t>AMV/PBP/19-20/00076</t>
  </si>
  <si>
    <t>AMV/PBP/19-20/00077</t>
  </si>
  <si>
    <t>UPS</t>
  </si>
  <si>
    <t>AMV/PBP/19-20/00075</t>
  </si>
  <si>
    <t>Guwahati</t>
  </si>
  <si>
    <t>Kolkatta</t>
  </si>
  <si>
    <t>AMV/PBP/19-20/00096</t>
  </si>
  <si>
    <t>Brakesindia Bawal</t>
  </si>
  <si>
    <t>AMV/PBP/19-20/00097</t>
  </si>
  <si>
    <t xml:space="preserve">TV sundaram motors </t>
  </si>
  <si>
    <t>AMV/PBP/19-20/00098</t>
  </si>
  <si>
    <t>AMV/PBP/19-20/00099</t>
  </si>
  <si>
    <t>Suresh</t>
  </si>
  <si>
    <t>Dalmia</t>
  </si>
  <si>
    <t>Dalmia Cement</t>
  </si>
  <si>
    <t>Guardian Engg</t>
  </si>
  <si>
    <t>Modular Auto</t>
  </si>
  <si>
    <t>Nanjangodu</t>
  </si>
  <si>
    <t>Padi Lan</t>
  </si>
  <si>
    <t>Polambakkam</t>
  </si>
  <si>
    <t>Task Pressing</t>
  </si>
  <si>
    <t>Trans Energy</t>
  </si>
  <si>
    <t>Waki Pune</t>
  </si>
  <si>
    <t>AMV/PBP/19-20/00082</t>
  </si>
  <si>
    <t>AMV/PBP/19-20/00081</t>
  </si>
  <si>
    <t>AMV/PBP/19-20/00080</t>
  </si>
  <si>
    <t>Sunsmart</t>
  </si>
  <si>
    <t>Biometric</t>
  </si>
  <si>
    <t>AMV/PBP/19-20/00079</t>
  </si>
  <si>
    <t>Yoga loans</t>
  </si>
  <si>
    <t>Data analytics</t>
  </si>
  <si>
    <t>AMV/PBP/19-20/00085</t>
  </si>
  <si>
    <t>Aztec Ambattur</t>
  </si>
  <si>
    <t>Bhawal LAN</t>
  </si>
  <si>
    <t>Freins Ambattur</t>
  </si>
  <si>
    <t>AMV/PBP/19-20/00083</t>
  </si>
  <si>
    <t>BI-sholingur</t>
  </si>
  <si>
    <t>AMV/PBP/19-20/00092</t>
  </si>
  <si>
    <t>Fldec</t>
  </si>
  <si>
    <t>AMV/PBP/19-20/00086</t>
  </si>
  <si>
    <t>RNCF</t>
  </si>
  <si>
    <t>AMV/PBP/19-20/00087</t>
  </si>
  <si>
    <t>L&amp;T</t>
  </si>
  <si>
    <t>L&amp;T Rubber</t>
  </si>
  <si>
    <t>AMV/PBP/19-20/00088</t>
  </si>
  <si>
    <t>AMV/PBP/19-20/00089</t>
  </si>
  <si>
    <t>BI-adyar</t>
  </si>
  <si>
    <t>AMV/PBP/19-20/00091</t>
  </si>
  <si>
    <t>BI-Padi</t>
  </si>
  <si>
    <t>AMV/PBP/19-20/00093</t>
  </si>
  <si>
    <t>TV Sundaram motors</t>
  </si>
  <si>
    <t>AMV/PBP/19-20/00094</t>
  </si>
  <si>
    <t>General</t>
  </si>
  <si>
    <t>Amachu</t>
  </si>
  <si>
    <t>Amachu technology</t>
  </si>
  <si>
    <t>AMV/PBP/19-20/00095</t>
  </si>
  <si>
    <t>Freins MM Nagar</t>
  </si>
  <si>
    <t>Sep-19</t>
  </si>
  <si>
    <t>Brakes Div</t>
  </si>
  <si>
    <t>BWH</t>
  </si>
  <si>
    <t>Jagahdia</t>
  </si>
  <si>
    <t>Lucknow</t>
  </si>
  <si>
    <t>Oct-19</t>
  </si>
  <si>
    <t>Lumiere</t>
  </si>
  <si>
    <t>Sanand</t>
  </si>
  <si>
    <t>Aug-19</t>
  </si>
  <si>
    <t>BTTC</t>
  </si>
  <si>
    <t>Gandhi Nagar</t>
  </si>
  <si>
    <t xml:space="preserve">SEZ  </t>
  </si>
  <si>
    <t>AMV/PBP/19-20/00101</t>
  </si>
  <si>
    <t>Flometallic</t>
  </si>
  <si>
    <t>AMV/PBP/19-20/00102</t>
  </si>
  <si>
    <t>BI-SEZ</t>
  </si>
  <si>
    <t>AMV/PBP/19-20/00113</t>
  </si>
  <si>
    <t>AMV/PBP/19-20/00104</t>
  </si>
  <si>
    <t>Forge 2000</t>
  </si>
  <si>
    <t>Foundry -1 Shol</t>
  </si>
  <si>
    <t>Foundry -2</t>
  </si>
  <si>
    <t>Gurgaon</t>
  </si>
  <si>
    <t>Jaipur</t>
  </si>
  <si>
    <t>Midrange Unit 1</t>
  </si>
  <si>
    <t>Midrange Unit 2</t>
  </si>
  <si>
    <t>Mundaka</t>
  </si>
  <si>
    <t>Naidupet</t>
  </si>
  <si>
    <t>NWH Sholingur</t>
  </si>
  <si>
    <t>Whichitra Ambattur</t>
  </si>
  <si>
    <t>Whichitra Ayanambakkam</t>
  </si>
  <si>
    <t>AMV/PBP/19-20/00103</t>
  </si>
  <si>
    <t>Air india</t>
  </si>
  <si>
    <t>Air india Limited</t>
  </si>
  <si>
    <t>TRY</t>
  </si>
  <si>
    <t>AMV/PBP/19-20/00105</t>
  </si>
  <si>
    <t>Anand engg</t>
  </si>
  <si>
    <t>Ananad Engineering</t>
  </si>
  <si>
    <t>AMV/PBP/19-20/00106</t>
  </si>
  <si>
    <t>TVSM</t>
  </si>
  <si>
    <t>AMV/PBP/19-20/00107</t>
  </si>
  <si>
    <t>AMV/PBP/19-20/00108</t>
  </si>
  <si>
    <t>Latent view</t>
  </si>
  <si>
    <t>Latent view analytics</t>
  </si>
  <si>
    <t>AMV/PBP/19-20/00109</t>
  </si>
  <si>
    <t>BI-sricity</t>
  </si>
  <si>
    <t>AMV/PBP/19-20/00110</t>
  </si>
  <si>
    <t>Trans energy</t>
  </si>
  <si>
    <t>K Post</t>
  </si>
  <si>
    <t>K Post software Pvt Ltd</t>
  </si>
  <si>
    <t>AMV/PBP/19-20/00114</t>
  </si>
  <si>
    <t>Brakes india Naidupet</t>
  </si>
  <si>
    <t>AMV/PBP/19-20/00115</t>
  </si>
  <si>
    <t>TVS credits</t>
  </si>
  <si>
    <t>TVS Credits</t>
  </si>
  <si>
    <t>AMV/PBP/19-20/00117</t>
  </si>
  <si>
    <t>AMV/PBP/19-20/00120</t>
  </si>
  <si>
    <t>FLDEC</t>
  </si>
  <si>
    <t>Afablez semiconductor Pvt Ltd</t>
  </si>
  <si>
    <t>AMV/PBP/19-20/00126</t>
  </si>
  <si>
    <t>AMV/PBP/19-20/00122</t>
  </si>
  <si>
    <t>analog Phone</t>
  </si>
  <si>
    <t>AMV/PBP/19-20/00123</t>
  </si>
  <si>
    <t>AMV/PBP/19-20/00124</t>
  </si>
  <si>
    <t xml:space="preserve">TV Sundarammotors </t>
  </si>
  <si>
    <t>AMV/PBP/19-20/00125</t>
  </si>
  <si>
    <t>AMV/PBP/19-20/00127</t>
  </si>
  <si>
    <t>AMV/PBP/19-20/00128</t>
  </si>
  <si>
    <t>AMV/PBP/19-20/00129</t>
  </si>
  <si>
    <t>Neyveli</t>
  </si>
  <si>
    <t>AMV/PBP/19-20/00130</t>
  </si>
  <si>
    <t>NLC</t>
  </si>
  <si>
    <t>AMV/PBP/19-20/00131</t>
  </si>
  <si>
    <t>Depts Recovery</t>
  </si>
  <si>
    <t>Debts Recovery Tribunal Dept of financial service</t>
  </si>
  <si>
    <t>Surana&amp;surana</t>
  </si>
  <si>
    <t>Surana&amp;surana Trust</t>
  </si>
  <si>
    <t>Printers</t>
  </si>
  <si>
    <t>Brakes india</t>
  </si>
  <si>
    <t>AMV/PBP/19-20/00121</t>
  </si>
  <si>
    <t>Dinakaran News Paper</t>
  </si>
  <si>
    <t>Suriyan FM</t>
  </si>
  <si>
    <t>Application</t>
  </si>
  <si>
    <t>ITSM</t>
  </si>
  <si>
    <t>AMV/PBP/19-20/00118</t>
  </si>
  <si>
    <t>Estilo</t>
  </si>
  <si>
    <t>Estilo Fashion</t>
  </si>
  <si>
    <t>AMV/PBP/19-20/00119</t>
  </si>
  <si>
    <t>Customoized Application</t>
  </si>
  <si>
    <t>AMV/PBP/19-20/00138</t>
  </si>
  <si>
    <t>Stahl india</t>
  </si>
  <si>
    <t>Stahl India</t>
  </si>
  <si>
    <t>AMV/PBP/19-20/00136</t>
  </si>
  <si>
    <t>CUB</t>
  </si>
  <si>
    <t>City unoin bank</t>
  </si>
  <si>
    <t>DLP</t>
  </si>
  <si>
    <t>AMV/PBP/19-20/00137</t>
  </si>
  <si>
    <t>Karthikeyan</t>
  </si>
  <si>
    <t>Stanson rubber</t>
  </si>
  <si>
    <t>Stanson Rubber Products</t>
  </si>
  <si>
    <t>AMV/PBP/19-20/00139</t>
  </si>
  <si>
    <t>AMV/PBP/19-20/00140</t>
  </si>
  <si>
    <t>IG3 infra system</t>
  </si>
  <si>
    <t>IG3 Infra system</t>
  </si>
  <si>
    <t>AMV/PBP/19-20/00141</t>
  </si>
  <si>
    <t>Chola</t>
  </si>
  <si>
    <t>Chola Investments</t>
  </si>
  <si>
    <t>Tata</t>
  </si>
  <si>
    <t>AMV/PBP/19-20/00143</t>
  </si>
  <si>
    <t>RF</t>
  </si>
  <si>
    <t>AMV/PBP/19-20/00142</t>
  </si>
  <si>
    <t>AMV/PBP/19-20/00145</t>
  </si>
  <si>
    <t xml:space="preserve">Brakes india- Foundry </t>
  </si>
  <si>
    <t>MGMC</t>
  </si>
  <si>
    <t>Mahatma Gandhi Medical College</t>
  </si>
  <si>
    <t>TVS Motors</t>
  </si>
  <si>
    <t>Aarthi</t>
  </si>
  <si>
    <t>MU</t>
  </si>
  <si>
    <t>Madras University</t>
  </si>
  <si>
    <t>Bulk SMS</t>
  </si>
  <si>
    <t>Email</t>
  </si>
  <si>
    <t>AMV/PBP/19-20/00155</t>
  </si>
  <si>
    <t>AMV/PBP/19-20/00156</t>
  </si>
  <si>
    <t>AMV/PBP/19-20/00157</t>
  </si>
  <si>
    <t>Sharaf travels</t>
  </si>
  <si>
    <t>Sharaf Travels</t>
  </si>
  <si>
    <t>AMV/PBP/19-20/00162</t>
  </si>
  <si>
    <t>AMV/PBP/19-20/00154</t>
  </si>
  <si>
    <t>AMV/PBP/19-20/00159</t>
  </si>
  <si>
    <t>AMV/PBP/19-20/00158</t>
  </si>
  <si>
    <t>Nov-19</t>
  </si>
  <si>
    <t>AMV/PBP/19-20/00165</t>
  </si>
  <si>
    <t>Arun pandiyan</t>
  </si>
  <si>
    <t>HnS Tech</t>
  </si>
  <si>
    <t>Hard n Soft Technologies Pvt Ltd</t>
  </si>
  <si>
    <t>AMV/PBP/19-20/00166</t>
  </si>
  <si>
    <t>Brakes india-polambakkam</t>
  </si>
  <si>
    <t>AMV/PBP/19-20/00167</t>
  </si>
  <si>
    <t>AMV/PBP/19-20/00168</t>
  </si>
  <si>
    <t>AMV/PBP/19-20/00171</t>
  </si>
  <si>
    <t>Future Focus Infotech Private Limited</t>
  </si>
  <si>
    <t>AMV/PBP/19-20/00172</t>
  </si>
  <si>
    <t>Tanfac</t>
  </si>
  <si>
    <t>AMV/PBP/19-20/00174</t>
  </si>
  <si>
    <t>AMV/PBP/19-20/00175</t>
  </si>
  <si>
    <t>AMV/PBP/19-20/00176</t>
  </si>
  <si>
    <t>Fedral Bank</t>
  </si>
  <si>
    <t>APT</t>
  </si>
  <si>
    <t>AMV/PBP/19-20/00177</t>
  </si>
  <si>
    <t>AMV/PBP/19-20/00178</t>
  </si>
  <si>
    <t>Pdcy</t>
  </si>
  <si>
    <t>AMV/PBP/19-20/00179</t>
  </si>
  <si>
    <t>I horse</t>
  </si>
  <si>
    <t>AMV/PBP/19-20/00180</t>
  </si>
  <si>
    <t>G Balu associates</t>
  </si>
  <si>
    <t>DC&amp; Cloud</t>
  </si>
  <si>
    <t>Service</t>
  </si>
  <si>
    <t>AMV/PBP/19-20/00181</t>
  </si>
  <si>
    <t>SIEM</t>
  </si>
  <si>
    <t>Mdu</t>
  </si>
  <si>
    <t>AMV/PBP/19-20/00182</t>
  </si>
  <si>
    <t>TVS Srichakra</t>
  </si>
  <si>
    <t>AMV/PBP/19-20/00183</t>
  </si>
  <si>
    <t>Dec-19</t>
  </si>
  <si>
    <t>AMV/PBP/19-20/00185</t>
  </si>
  <si>
    <t>AMV/PBP/19-20/00186</t>
  </si>
  <si>
    <t>AMV/PBP/19-20/00187</t>
  </si>
  <si>
    <t>Brakes india-Flowmetalic</t>
  </si>
  <si>
    <t>AMV/PBP/19-20/00188</t>
  </si>
  <si>
    <t>AMV/PBP/19-20/00189</t>
  </si>
  <si>
    <t>Labour</t>
  </si>
  <si>
    <t>AMV/PBP/19-20/00190</t>
  </si>
  <si>
    <t>Brakes india-Padi</t>
  </si>
  <si>
    <t>AMV/PBP/19-20/00191</t>
  </si>
  <si>
    <t>AVA soft</t>
  </si>
  <si>
    <t>AVA Soft</t>
  </si>
  <si>
    <t>TATA</t>
  </si>
  <si>
    <t>AMV/PBP/19-20/00192</t>
  </si>
  <si>
    <t>AMV/PBP/19-20/00193</t>
  </si>
  <si>
    <t>AMV/PBP/19-20/00194</t>
  </si>
  <si>
    <t>LAN Cabling</t>
  </si>
  <si>
    <t>AMV/PBP/19-20/00195</t>
  </si>
  <si>
    <t>AMV/PBP/19-20/00196</t>
  </si>
  <si>
    <t>SIMS Hospital</t>
  </si>
  <si>
    <t>AMV/PBP/19-20/00198</t>
  </si>
  <si>
    <t>Brakes india-SEZ</t>
  </si>
  <si>
    <t>Other cabling</t>
  </si>
  <si>
    <t>AMV/PBP/19-20/00199</t>
  </si>
  <si>
    <t>AMV/PBP/19-20/00200</t>
  </si>
  <si>
    <t>Phorotech</t>
  </si>
  <si>
    <t>Phorotech Surfin Pvt Ltd</t>
  </si>
  <si>
    <t>AMV/PBP/19-20/00202</t>
  </si>
  <si>
    <t>AMV/PBP/19-20/00203</t>
  </si>
  <si>
    <t>Necurity</t>
  </si>
  <si>
    <t>Necurity solutions Pvt Ltd</t>
  </si>
  <si>
    <t>AMV/PBP/19-20/00204</t>
  </si>
  <si>
    <t>Serama logistics</t>
  </si>
  <si>
    <t>AMV/PBP/19-20/00205</t>
  </si>
  <si>
    <t>AMV/PBP/19-20/00206</t>
  </si>
  <si>
    <t>Big data</t>
  </si>
  <si>
    <t>AMV/PBP/19-20/00207</t>
  </si>
  <si>
    <t>AMV/PBP/19-20/00217</t>
  </si>
  <si>
    <t>Delphi</t>
  </si>
  <si>
    <t>Delphi TVS</t>
  </si>
  <si>
    <t>AMV/PBP/19-20/00216</t>
  </si>
  <si>
    <t>Kotec automotive</t>
  </si>
  <si>
    <t>Kotec automotive services india Pvt Ltd</t>
  </si>
  <si>
    <t>Jan-20</t>
  </si>
  <si>
    <t>AMV/PBP/19-20/00208</t>
  </si>
  <si>
    <t>Safe infratech</t>
  </si>
  <si>
    <t>Safe infratech private limited</t>
  </si>
  <si>
    <t>ERP</t>
  </si>
  <si>
    <t>AMV/PBP/19-20/00209</t>
  </si>
  <si>
    <t>AMV/PBP/19-20/00210</t>
  </si>
  <si>
    <t>AMV/PBP/19-20/00211</t>
  </si>
  <si>
    <t>AMV/PBP/19-20/00214</t>
  </si>
  <si>
    <t>Brakesindia Naidupet</t>
  </si>
  <si>
    <t>AMV/PBP/19-20/00215</t>
  </si>
  <si>
    <t>Digital marketing</t>
  </si>
  <si>
    <t>MDU</t>
  </si>
  <si>
    <t>AMV/PBP/19-20/00218</t>
  </si>
  <si>
    <t>Erode</t>
  </si>
  <si>
    <t>AMV/PBP/19-20/00219</t>
  </si>
  <si>
    <t>SKM Egg products</t>
  </si>
  <si>
    <t>SKM Egg Products</t>
  </si>
  <si>
    <t>AMV/PBP/19-20/00220</t>
  </si>
  <si>
    <t>AMV/PBP/19-20/00223</t>
  </si>
  <si>
    <t>Brakes india-foundry</t>
  </si>
  <si>
    <t>AMV/PBP/19-20/00234</t>
  </si>
  <si>
    <t>AMV/PBP/19-20/00235</t>
  </si>
  <si>
    <t>E mail</t>
  </si>
  <si>
    <t>AMV/PBP/19-20/00236</t>
  </si>
  <si>
    <t>Brakes india-padi</t>
  </si>
  <si>
    <t>Wireless AP</t>
  </si>
  <si>
    <t>AMV/PBP/19-20/00238</t>
  </si>
  <si>
    <t>Projector Problem solving</t>
  </si>
  <si>
    <t>AMV/PBP/19-20/00239</t>
  </si>
  <si>
    <t>AMV/PBP/19-20/00240</t>
  </si>
  <si>
    <t>QBSS</t>
  </si>
  <si>
    <t>Week 5</t>
  </si>
  <si>
    <t>AMV/PBP/19-20/00241</t>
  </si>
  <si>
    <t>Shakthi info</t>
  </si>
  <si>
    <t>AMV/PBP/19-20/00248</t>
  </si>
  <si>
    <t>Wireless</t>
  </si>
  <si>
    <t>RF tower</t>
  </si>
  <si>
    <t>AMV/PBP/19-20/00250</t>
  </si>
  <si>
    <t>AMV/PBP/19-20/00251</t>
  </si>
  <si>
    <t>Sri krishna computers</t>
  </si>
  <si>
    <t>Sri krishna Computers</t>
  </si>
  <si>
    <t>AMV/PBP/19-20/00252</t>
  </si>
  <si>
    <t>Care for cool</t>
  </si>
  <si>
    <t>Website Management</t>
  </si>
  <si>
    <t>Bindhugiri</t>
  </si>
  <si>
    <t>Feb-20</t>
  </si>
  <si>
    <t>AMV/PBP/19-20/00259</t>
  </si>
  <si>
    <t>University of madrass</t>
  </si>
  <si>
    <t>University of madras</t>
  </si>
  <si>
    <t>AMV/PBP/19-20/00260</t>
  </si>
  <si>
    <t>Kpost</t>
  </si>
  <si>
    <t>AMV/PBP/19-20/00261</t>
  </si>
  <si>
    <t>City Union Bank</t>
  </si>
  <si>
    <t>AMV/PBP/19-20/00262</t>
  </si>
  <si>
    <t>Sundaramotors</t>
  </si>
  <si>
    <t>AMV/PBP/19-20/00263</t>
  </si>
  <si>
    <t>AMV/PBP/19-20/00264</t>
  </si>
  <si>
    <t>AMV/PBP/19-20/00265</t>
  </si>
  <si>
    <t>Brakes india-sricity</t>
  </si>
  <si>
    <t>AMV/PBP/19-20/00266</t>
  </si>
  <si>
    <t>Dalmia cements</t>
  </si>
  <si>
    <t>AMV/PBP/19-20/00267</t>
  </si>
  <si>
    <t>Ti anode</t>
  </si>
  <si>
    <t>DC&amp; cloud</t>
  </si>
  <si>
    <t>E-mail</t>
  </si>
  <si>
    <t>AMV/PBP/19-20/00268</t>
  </si>
  <si>
    <t>Sri kirishna sweets</t>
  </si>
  <si>
    <t>AMV/PBP/19-20/00269</t>
  </si>
  <si>
    <t>Server storage</t>
  </si>
  <si>
    <t>Diamond engg</t>
  </si>
  <si>
    <t>Diamond Engineering</t>
  </si>
  <si>
    <t>AMV/PBP/19-20/00270</t>
  </si>
  <si>
    <t>AMV/PBP/19-20/00273</t>
  </si>
  <si>
    <t>AMV/PBP/19-20/00272</t>
  </si>
  <si>
    <t>Wifi audit</t>
  </si>
  <si>
    <t>AMV/PBP/19-20/00279</t>
  </si>
  <si>
    <t>AMV/PBP/19-20/00281</t>
  </si>
  <si>
    <t>other service</t>
  </si>
  <si>
    <t>desktop</t>
  </si>
  <si>
    <t>AMV/PBP/19-20/00282</t>
  </si>
  <si>
    <t>Lapiz</t>
  </si>
  <si>
    <t>Lapiz digital services</t>
  </si>
  <si>
    <t>AMV/PBP/19-20/00287</t>
  </si>
  <si>
    <t>Unifi</t>
  </si>
  <si>
    <t>Unifi capital india</t>
  </si>
  <si>
    <t>AMV/PBP/19-20/00295</t>
  </si>
  <si>
    <t>Aurum Jewels</t>
  </si>
  <si>
    <t>Aurum Jewels Ltd</t>
  </si>
  <si>
    <t>AMV/PBP/19-20/00296</t>
  </si>
  <si>
    <t>MDM</t>
  </si>
  <si>
    <t>Mar-20</t>
  </si>
  <si>
    <t>AMV/PBP/19-20/00297</t>
  </si>
  <si>
    <t>AMV/PBP/19-20/00302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</si>
</sst>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[$-409]d\-mmm\-yyyy;@"/>
    <numFmt numFmtId="165" formatCode="_(* #,##0.00_);_(* \(#,##0.00\);_(* &quot;-&quot;??_);_(@_)"/>
    <numFmt numFmtId="166" formatCode="[$-409]d/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Bookman Old Style"/>
      <family val="1"/>
    </font>
    <font>
      <sz val="9"/>
      <color theme="1"/>
      <name val="Bookman Old Style"/>
      <family val="1"/>
    </font>
    <font>
      <sz val="9"/>
      <color rgb="FF4C4C4C"/>
      <name val="Bookman Old Style"/>
      <family val="1"/>
    </font>
    <font>
      <sz val="9"/>
      <name val="Bookman Old Style"/>
      <family val="1"/>
    </font>
    <font>
      <sz val="9"/>
      <color rgb="FFFF0000"/>
      <name val="Bookman Old Style"/>
      <family val="1"/>
    </font>
    <font>
      <u/>
      <sz val="11"/>
      <color theme="10"/>
      <name val="Calibri"/>
      <family val="2"/>
    </font>
    <font>
      <u/>
      <sz val="9"/>
      <name val="Bookman Old Style"/>
      <family val="1"/>
    </font>
  </fonts>
  <fills count="11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2" fillId="2" borderId="2" xfId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166" fontId="4" fillId="4" borderId="1" xfId="0" applyNumberFormat="1" applyFont="1" applyFill="1" applyBorder="1" applyAlignment="1">
      <alignment horizontal="center" vertical="top" wrapText="1"/>
    </xf>
    <xf numFmtId="43" fontId="4" fillId="4" borderId="1" xfId="1" applyFont="1" applyFill="1" applyBorder="1" applyAlignment="1">
      <alignment horizontal="left" vertical="top"/>
    </xf>
    <xf numFmtId="43" fontId="3" fillId="4" borderId="1" xfId="1" applyFont="1" applyFill="1" applyBorder="1" applyAlignment="1">
      <alignment horizontal="left" vertical="top"/>
    </xf>
    <xf numFmtId="43" fontId="3" fillId="4" borderId="2" xfId="1" applyFont="1" applyFill="1" applyBorder="1" applyAlignment="1">
      <alignment horizontal="left" vertical="top"/>
    </xf>
    <xf numFmtId="43" fontId="4" fillId="4" borderId="1" xfId="1" applyFont="1" applyFill="1" applyBorder="1" applyAlignment="1">
      <alignment horizontal="right" vertical="top"/>
    </xf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43" fontId="3" fillId="0" borderId="2" xfId="1" applyFont="1" applyBorder="1" applyAlignment="1">
      <alignment horizontal="left" vertical="top"/>
    </xf>
    <xf numFmtId="43" fontId="3" fillId="0" borderId="1" xfId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 wrapText="1"/>
    </xf>
    <xf numFmtId="43" fontId="3" fillId="4" borderId="1" xfId="1" applyFont="1" applyFill="1" applyBorder="1" applyAlignment="1">
      <alignment horizontal="right" vertical="top"/>
    </xf>
    <xf numFmtId="49" fontId="3" fillId="5" borderId="1" xfId="0" applyNumberFormat="1" applyFont="1" applyFill="1" applyBorder="1" applyAlignment="1">
      <alignment horizontal="left" vertical="top"/>
    </xf>
    <xf numFmtId="17" fontId="3" fillId="0" borderId="1" xfId="0" applyNumberFormat="1" applyFont="1" applyBorder="1" applyAlignment="1">
      <alignment horizontal="left" vertical="top" wrapText="1"/>
    </xf>
    <xf numFmtId="43" fontId="3" fillId="0" borderId="1" xfId="1" applyFont="1" applyFill="1" applyBorder="1" applyAlignment="1">
      <alignment horizontal="right" vertical="top"/>
    </xf>
    <xf numFmtId="49" fontId="5" fillId="5" borderId="1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166" fontId="5" fillId="4" borderId="1" xfId="0" applyNumberFormat="1" applyFont="1" applyFill="1" applyBorder="1" applyAlignment="1">
      <alignment horizontal="center" vertical="top" wrapText="1"/>
    </xf>
    <xf numFmtId="43" fontId="5" fillId="4" borderId="1" xfId="1" applyFont="1" applyFill="1" applyBorder="1" applyAlignment="1">
      <alignment horizontal="left" vertical="top"/>
    </xf>
    <xf numFmtId="43" fontId="5" fillId="4" borderId="2" xfId="1" applyFont="1" applyFill="1" applyBorder="1" applyAlignment="1">
      <alignment horizontal="left" vertical="top"/>
    </xf>
    <xf numFmtId="43" fontId="5" fillId="4" borderId="1" xfId="1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/>
    </xf>
    <xf numFmtId="164" fontId="3" fillId="4" borderId="1" xfId="0" applyNumberFormat="1" applyFont="1" applyFill="1" applyBorder="1" applyAlignment="1">
      <alignment horizontal="center" vertical="top"/>
    </xf>
    <xf numFmtId="43" fontId="3" fillId="4" borderId="1" xfId="1" applyFont="1" applyFill="1" applyBorder="1" applyAlignment="1">
      <alignment vertical="top"/>
    </xf>
    <xf numFmtId="14" fontId="5" fillId="4" borderId="1" xfId="0" applyNumberFormat="1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43" fontId="3" fillId="0" borderId="1" xfId="1" applyFont="1" applyBorder="1" applyAlignment="1">
      <alignment horizontal="left" vertical="top" wrapText="1"/>
    </xf>
    <xf numFmtId="49" fontId="3" fillId="6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43" fontId="3" fillId="0" borderId="1" xfId="1" applyFont="1" applyBorder="1" applyAlignment="1">
      <alignment vertical="top"/>
    </xf>
    <xf numFmtId="49" fontId="3" fillId="6" borderId="1" xfId="0" applyNumberFormat="1" applyFont="1" applyFill="1" applyBorder="1" applyAlignment="1">
      <alignment horizontal="left" vertical="top"/>
    </xf>
    <xf numFmtId="49" fontId="3" fillId="7" borderId="1" xfId="0" applyNumberFormat="1" applyFont="1" applyFill="1" applyBorder="1" applyAlignment="1">
      <alignment horizontal="left" vertical="top"/>
    </xf>
    <xf numFmtId="165" fontId="3" fillId="4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horizontal="center" vertical="top"/>
    </xf>
    <xf numFmtId="165" fontId="3" fillId="0" borderId="1" xfId="0" applyNumberFormat="1" applyFont="1" applyFill="1" applyBorder="1" applyAlignment="1">
      <alignment vertical="top"/>
    </xf>
    <xf numFmtId="43" fontId="3" fillId="0" borderId="1" xfId="1" applyFont="1" applyFill="1" applyBorder="1" applyAlignment="1">
      <alignment horizontal="left" vertical="top"/>
    </xf>
    <xf numFmtId="43" fontId="5" fillId="0" borderId="1" xfId="1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vertical="top"/>
    </xf>
    <xf numFmtId="164" fontId="3" fillId="8" borderId="1" xfId="0" applyNumberFormat="1" applyFont="1" applyFill="1" applyBorder="1" applyAlignment="1">
      <alignment horizontal="center" vertical="top"/>
    </xf>
    <xf numFmtId="165" fontId="3" fillId="8" borderId="1" xfId="0" applyNumberFormat="1" applyFont="1" applyFill="1" applyBorder="1" applyAlignment="1">
      <alignment vertical="top"/>
    </xf>
    <xf numFmtId="43" fontId="3" fillId="8" borderId="1" xfId="1" applyFont="1" applyFill="1" applyBorder="1" applyAlignment="1">
      <alignment horizontal="left" vertical="top"/>
    </xf>
    <xf numFmtId="43" fontId="5" fillId="8" borderId="1" xfId="1" applyFont="1" applyFill="1" applyBorder="1" applyAlignment="1">
      <alignment horizontal="left" vertical="top"/>
    </xf>
    <xf numFmtId="49" fontId="3" fillId="9" borderId="1" xfId="0" applyNumberFormat="1" applyFont="1" applyFill="1" applyBorder="1" applyAlignment="1">
      <alignment horizontal="left" vertical="top"/>
    </xf>
    <xf numFmtId="49" fontId="6" fillId="9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center" vertical="top"/>
    </xf>
    <xf numFmtId="43" fontId="6" fillId="0" borderId="1" xfId="1" applyFont="1" applyBorder="1" applyAlignment="1">
      <alignment horizontal="left" vertical="top"/>
    </xf>
    <xf numFmtId="43" fontId="6" fillId="4" borderId="1" xfId="1" applyFont="1" applyFill="1" applyBorder="1" applyAlignment="1">
      <alignment horizontal="left" vertical="top"/>
    </xf>
    <xf numFmtId="14" fontId="6" fillId="0" borderId="1" xfId="0" applyNumberFormat="1" applyFont="1" applyBorder="1" applyAlignment="1">
      <alignment horizontal="center" vertical="top"/>
    </xf>
    <xf numFmtId="3" fontId="4" fillId="0" borderId="1" xfId="0" applyNumberFormat="1" applyFont="1" applyBorder="1"/>
    <xf numFmtId="49" fontId="3" fillId="0" borderId="1" xfId="0" applyNumberFormat="1" applyFont="1" applyBorder="1" applyAlignment="1">
      <alignment horizontal="left" vertical="top"/>
    </xf>
    <xf numFmtId="43" fontId="3" fillId="0" borderId="3" xfId="1" applyFont="1" applyBorder="1" applyAlignment="1">
      <alignment horizontal="left" vertical="top"/>
    </xf>
    <xf numFmtId="43" fontId="3" fillId="0" borderId="4" xfId="1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>
      <alignment horizontal="left" vertical="top" wrapText="1"/>
    </xf>
    <xf numFmtId="43" fontId="3" fillId="0" borderId="0" xfId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center" vertical="top"/>
    </xf>
    <xf numFmtId="43" fontId="5" fillId="0" borderId="1" xfId="1" applyFont="1" applyBorder="1" applyAlignment="1">
      <alignment horizontal="left" vertical="top"/>
    </xf>
    <xf numFmtId="43" fontId="5" fillId="0" borderId="0" xfId="1" applyFont="1" applyBorder="1" applyAlignment="1">
      <alignment horizontal="left" vertical="top"/>
    </xf>
    <xf numFmtId="43" fontId="6" fillId="0" borderId="0" xfId="1" applyFont="1" applyBorder="1" applyAlignment="1">
      <alignment horizontal="left" vertical="top"/>
    </xf>
    <xf numFmtId="0" fontId="8" fillId="0" borderId="1" xfId="2" applyFont="1" applyBorder="1" applyAlignment="1" applyProtection="1"/>
    <xf numFmtId="0" fontId="3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horizontal="left" vertical="top" wrapText="1"/>
    </xf>
    <xf numFmtId="0" fontId="0" fillId="0" borderId="1" xfId="0" applyBorder="1"/>
    <xf numFmtId="43" fontId="3" fillId="4" borderId="0" xfId="1" applyFont="1" applyFill="1" applyBorder="1" applyAlignment="1">
      <alignment horizontal="left" vertical="top"/>
    </xf>
    <xf numFmtId="43" fontId="5" fillId="4" borderId="0" xfId="1" applyFont="1" applyFill="1" applyBorder="1" applyAlignment="1">
      <alignment horizontal="left" vertical="top"/>
    </xf>
    <xf numFmtId="43" fontId="5" fillId="0" borderId="2" xfId="1" applyFont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5" fontId="3" fillId="4" borderId="0" xfId="0" applyNumberFormat="1" applyFont="1" applyFill="1" applyBorder="1" applyAlignment="1">
      <alignment horizontal="right" vertical="top"/>
    </xf>
    <xf numFmtId="0" fontId="3" fillId="4" borderId="0" xfId="0" applyFont="1" applyFill="1" applyBorder="1" applyAlignment="1">
      <alignment horizontal="right" vertical="top"/>
    </xf>
    <xf numFmtId="43" fontId="5" fillId="4" borderId="0" xfId="1" applyFont="1" applyFill="1" applyBorder="1" applyAlignment="1">
      <alignment horizontal="right" vertical="top"/>
    </xf>
    <xf numFmtId="43" fontId="3" fillId="4" borderId="0" xfId="1" applyFont="1" applyFill="1" applyBorder="1" applyAlignment="1">
      <alignment horizontal="right" vertical="top"/>
    </xf>
    <xf numFmtId="43" fontId="4" fillId="4" borderId="0" xfId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 vertical="top"/>
    </xf>
    <xf numFmtId="0" fontId="5" fillId="4" borderId="0" xfId="0" applyFont="1" applyFill="1" applyBorder="1" applyAlignment="1">
      <alignment horizontal="right" vertical="top"/>
    </xf>
    <xf numFmtId="43" fontId="3" fillId="0" borderId="0" xfId="1" applyFont="1" applyBorder="1" applyAlignment="1">
      <alignment horizontal="right" vertical="top"/>
    </xf>
    <xf numFmtId="0" fontId="3" fillId="4" borderId="0" xfId="0" applyFont="1" applyFill="1" applyBorder="1" applyAlignment="1">
      <alignment horizontal="left" vertical="top" wrapText="1"/>
    </xf>
    <xf numFmtId="15" fontId="3" fillId="4" borderId="0" xfId="0" applyNumberFormat="1" applyFont="1" applyFill="1" applyBorder="1" applyAlignment="1">
      <alignment horizontal="left" vertical="top" wrapText="1"/>
    </xf>
    <xf numFmtId="17" fontId="3" fillId="0" borderId="0" xfId="0" applyNumberFormat="1" applyFont="1" applyBorder="1" applyAlignment="1">
      <alignment horizontal="left" vertical="top" wrapText="1"/>
    </xf>
    <xf numFmtId="17" fontId="3" fillId="4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254</xdr:row>
      <xdr:rowOff>0</xdr:rowOff>
    </xdr:from>
    <xdr:to>
      <xdr:col>2</xdr:col>
      <xdr:colOff>9525</xdr:colOff>
      <xdr:row>254</xdr:row>
      <xdr:rowOff>9525</xdr:rowOff>
    </xdr:to>
    <xdr:sp macro="" textlink="">
      <xdr:nvSpPr>
        <xdr:cNvPr id="2" name="Control 3" hidden="1">
          <a:extLst>
            <a:ext uri="{63B3BB69-23CF-44E3-9099-C40C66FF867C}">
              <a14:compatExt xmlns:a14="http://schemas.microsoft.com/office/drawing/2010/main" spid="_x0000_s76803"/>
            </a:ext>
          </a:extLst>
        </xdr:cNvPr>
        <xdr:cNvSpPr/>
      </xdr:nvSpPr>
      <xdr:spPr>
        <a:xfrm>
          <a:off x="1343025" y="3048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723900</xdr:colOff>
      <xdr:row>254</xdr:row>
      <xdr:rowOff>0</xdr:rowOff>
    </xdr:from>
    <xdr:to>
      <xdr:col>2</xdr:col>
      <xdr:colOff>9525</xdr:colOff>
      <xdr:row>254</xdr:row>
      <xdr:rowOff>9525</xdr:rowOff>
    </xdr:to>
    <xdr:sp macro="" textlink="">
      <xdr:nvSpPr>
        <xdr:cNvPr id="3" name="Control 4" hidden="1">
          <a:extLst>
            <a:ext uri="{63B3BB69-23CF-44E3-9099-C40C66FF867C}">
              <a14:compatExt xmlns:a14="http://schemas.microsoft.com/office/drawing/2010/main" spid="_x0000_s76804"/>
            </a:ext>
          </a:extLst>
        </xdr:cNvPr>
        <xdr:cNvSpPr/>
      </xdr:nvSpPr>
      <xdr:spPr>
        <a:xfrm>
          <a:off x="1343025" y="3048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723900</xdr:colOff>
      <xdr:row>254</xdr:row>
      <xdr:rowOff>0</xdr:rowOff>
    </xdr:from>
    <xdr:to>
      <xdr:col>2</xdr:col>
      <xdr:colOff>9525</xdr:colOff>
      <xdr:row>254</xdr:row>
      <xdr:rowOff>9525</xdr:rowOff>
    </xdr:to>
    <xdr:sp macro="" textlink="">
      <xdr:nvSpPr>
        <xdr:cNvPr id="4" name="Control 4" hidden="1">
          <a:extLst>
            <a:ext uri="{63B3BB69-23CF-44E3-9099-C40C66FF867C}">
              <a14:compatExt xmlns:a14="http://schemas.microsoft.com/office/drawing/2010/main" spid="_x0000_s76804"/>
            </a:ext>
          </a:extLst>
        </xdr:cNvPr>
        <xdr:cNvSpPr/>
      </xdr:nvSpPr>
      <xdr:spPr>
        <a:xfrm>
          <a:off x="1343025" y="3048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723900</xdr:colOff>
      <xdr:row>244</xdr:row>
      <xdr:rowOff>0</xdr:rowOff>
    </xdr:from>
    <xdr:to>
      <xdr:col>2</xdr:col>
      <xdr:colOff>9525</xdr:colOff>
      <xdr:row>244</xdr:row>
      <xdr:rowOff>9525</xdr:rowOff>
    </xdr:to>
    <xdr:pic>
      <xdr:nvPicPr>
        <xdr:cNvPr id="5" name="Object 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11315700"/>
          <a:ext cx="9525" cy="95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erp.amvionlabs.in/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"/>
  <sheetViews>
    <sheetView tabSelected="1" topLeftCell="A249" workbookViewId="0">
      <selection activeCell="I269" sqref="I269:I270"/>
    </sheetView>
  </sheetViews>
  <sheetFormatPr defaultColWidth="22.28515625" defaultRowHeight="15" x14ac:dyDescent="0.25"/>
  <cols>
    <col min="1" max="1" width="8" bestFit="1" customWidth="1"/>
    <col min="2" max="2" width="7.28515625" bestFit="1" customWidth="1"/>
    <col min="3" max="3" width="9.140625" bestFit="1" customWidth="1"/>
    <col min="4" max="4" width="9.28515625" bestFit="1" customWidth="1"/>
    <col min="5" max="5" width="21.42578125" bestFit="1" customWidth="1"/>
    <col min="6" max="6" width="13.5703125" bestFit="1" customWidth="1"/>
    <col min="7" max="7" width="20.42578125" bestFit="1" customWidth="1"/>
    <col min="8" max="8" width="44.5703125" bestFit="1" customWidth="1"/>
    <col min="9" max="9" width="16" bestFit="1" customWidth="1"/>
    <col min="10" max="10" width="23.28515625" bestFit="1" customWidth="1"/>
    <col min="11" max="11" width="11.85546875" bestFit="1" customWidth="1"/>
    <col min="12" max="12" width="13.42578125" bestFit="1" customWidth="1"/>
    <col min="13" max="13" width="12.85546875" bestFit="1" customWidth="1"/>
    <col min="14" max="14" width="11" bestFit="1" customWidth="1"/>
    <col min="15" max="15" width="16.7109375" bestFit="1" customWidth="1"/>
    <col min="16" max="16" width="15.5703125" bestFit="1" customWidth="1"/>
    <col min="17" max="17" width="14.28515625" bestFit="1" customWidth="1"/>
    <col min="18" max="18" width="13.140625" bestFit="1" customWidth="1"/>
    <col min="19" max="19" width="12" bestFit="1" customWidth="1"/>
    <col min="20" max="20" width="18.85546875" bestFit="1" customWidth="1"/>
    <col min="21" max="22" width="7.140625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2" t="s">
        <v>16</v>
      </c>
      <c r="R1" s="6" t="s">
        <v>17</v>
      </c>
      <c r="S1" s="6" t="s">
        <v>18</v>
      </c>
      <c r="T1" s="7" t="s">
        <v>19</v>
      </c>
      <c r="U1" s="2" t="s">
        <v>20</v>
      </c>
      <c r="V1" s="2" t="s">
        <v>20</v>
      </c>
    </row>
    <row r="2" spans="1:22" x14ac:dyDescent="0.25">
      <c r="A2" s="70" t="s">
        <v>468</v>
      </c>
      <c r="B2" s="21" t="s">
        <v>500</v>
      </c>
      <c r="C2" s="21" t="s">
        <v>187</v>
      </c>
      <c r="D2" s="21" t="s">
        <v>24</v>
      </c>
      <c r="E2" s="18"/>
      <c r="F2" s="21" t="s">
        <v>62</v>
      </c>
      <c r="G2" s="21" t="str">
        <f>H2</f>
        <v>Care for cool</v>
      </c>
      <c r="H2" s="21" t="s">
        <v>511</v>
      </c>
      <c r="I2" s="21" t="s">
        <v>343</v>
      </c>
      <c r="J2" s="21" t="s">
        <v>512</v>
      </c>
      <c r="K2" s="41">
        <v>43860</v>
      </c>
      <c r="L2" s="20">
        <v>16520</v>
      </c>
      <c r="M2" s="20">
        <f>L2*80%</f>
        <v>13216</v>
      </c>
      <c r="N2" s="20">
        <f>M2/L2*100</f>
        <v>80</v>
      </c>
      <c r="O2" s="19"/>
      <c r="P2" s="20"/>
      <c r="Q2" s="21"/>
      <c r="R2" s="22"/>
      <c r="S2" s="22"/>
      <c r="T2" s="23"/>
      <c r="U2" s="21"/>
      <c r="V2" s="21"/>
    </row>
    <row r="3" spans="1:22" x14ac:dyDescent="0.25">
      <c r="A3" s="70" t="s">
        <v>267</v>
      </c>
      <c r="B3" s="21" t="s">
        <v>54</v>
      </c>
      <c r="C3" s="21" t="s">
        <v>187</v>
      </c>
      <c r="D3" s="21" t="s">
        <v>24</v>
      </c>
      <c r="E3" s="9" t="s">
        <v>365</v>
      </c>
      <c r="F3" s="21" t="s">
        <v>198</v>
      </c>
      <c r="G3" s="21" t="s">
        <v>366</v>
      </c>
      <c r="H3" s="21" t="s">
        <v>367</v>
      </c>
      <c r="I3" s="21" t="s">
        <v>343</v>
      </c>
      <c r="J3" s="21" t="s">
        <v>349</v>
      </c>
      <c r="K3" s="41">
        <v>43747</v>
      </c>
      <c r="L3" s="20">
        <v>100300</v>
      </c>
      <c r="M3" s="20">
        <f>L3*75%</f>
        <v>75225</v>
      </c>
      <c r="N3" s="20">
        <f>M3/L3*100</f>
        <v>75</v>
      </c>
      <c r="O3" s="19"/>
      <c r="P3" s="20"/>
      <c r="Q3" s="21"/>
      <c r="R3" s="22"/>
      <c r="S3" s="22"/>
      <c r="T3" s="23"/>
      <c r="U3" s="21"/>
      <c r="V3" s="21"/>
    </row>
    <row r="4" spans="1:22" x14ac:dyDescent="0.25">
      <c r="A4" s="49" t="s">
        <v>262</v>
      </c>
      <c r="B4" s="18" t="s">
        <v>75</v>
      </c>
      <c r="C4" s="21" t="s">
        <v>187</v>
      </c>
      <c r="D4" s="21" t="s">
        <v>24</v>
      </c>
      <c r="E4" s="9" t="s">
        <v>348</v>
      </c>
      <c r="F4" s="21" t="s">
        <v>38</v>
      </c>
      <c r="G4" s="21" t="s">
        <v>346</v>
      </c>
      <c r="H4" s="21" t="s">
        <v>347</v>
      </c>
      <c r="I4" s="21" t="s">
        <v>343</v>
      </c>
      <c r="J4" s="23" t="s">
        <v>349</v>
      </c>
      <c r="K4" s="41">
        <v>43734</v>
      </c>
      <c r="L4" s="20">
        <v>84000</v>
      </c>
      <c r="M4" s="20">
        <v>84000</v>
      </c>
      <c r="N4" s="20">
        <f>M4/L4*100</f>
        <v>100</v>
      </c>
      <c r="O4" s="19"/>
      <c r="P4" s="20"/>
      <c r="Q4" s="21"/>
      <c r="R4" s="16"/>
      <c r="S4" s="22"/>
      <c r="T4" s="23"/>
      <c r="U4" s="21"/>
      <c r="V4" s="21"/>
    </row>
    <row r="5" spans="1:22" x14ac:dyDescent="0.25">
      <c r="A5" s="70" t="s">
        <v>468</v>
      </c>
      <c r="B5" s="50" t="s">
        <v>22</v>
      </c>
      <c r="C5" s="21" t="s">
        <v>187</v>
      </c>
      <c r="D5" s="21" t="s">
        <v>24</v>
      </c>
      <c r="E5" s="18" t="s">
        <v>469</v>
      </c>
      <c r="F5" s="21" t="s">
        <v>198</v>
      </c>
      <c r="G5" s="21" t="s">
        <v>470</v>
      </c>
      <c r="H5" s="21" t="s">
        <v>471</v>
      </c>
      <c r="I5" s="21" t="s">
        <v>343</v>
      </c>
      <c r="J5" s="21" t="s">
        <v>472</v>
      </c>
      <c r="K5" s="41">
        <v>43832</v>
      </c>
      <c r="L5" s="20">
        <v>354000</v>
      </c>
      <c r="M5" s="20">
        <v>88500</v>
      </c>
      <c r="N5" s="20">
        <f>M5/L5*100</f>
        <v>25</v>
      </c>
      <c r="O5" s="19"/>
      <c r="P5" s="20"/>
      <c r="Q5" s="21"/>
      <c r="R5" s="22"/>
      <c r="S5" s="22"/>
      <c r="T5" s="23"/>
      <c r="U5" s="21"/>
      <c r="V5" s="21"/>
    </row>
    <row r="6" spans="1:22" x14ac:dyDescent="0.25">
      <c r="A6" s="70" t="s">
        <v>468</v>
      </c>
      <c r="B6" s="36" t="s">
        <v>54</v>
      </c>
      <c r="C6" s="21" t="s">
        <v>187</v>
      </c>
      <c r="D6" s="21" t="s">
        <v>482</v>
      </c>
      <c r="E6" s="18" t="s">
        <v>483</v>
      </c>
      <c r="F6" s="21" t="s">
        <v>38</v>
      </c>
      <c r="G6" s="21" t="s">
        <v>484</v>
      </c>
      <c r="H6" s="21" t="s">
        <v>485</v>
      </c>
      <c r="I6" s="21" t="s">
        <v>343</v>
      </c>
      <c r="J6" s="21" t="s">
        <v>349</v>
      </c>
      <c r="K6" s="41">
        <v>43840</v>
      </c>
      <c r="L6" s="20">
        <v>660800</v>
      </c>
      <c r="M6" s="20">
        <v>365800</v>
      </c>
      <c r="N6" s="20">
        <f>M6/L6*100</f>
        <v>55.357142857142861</v>
      </c>
      <c r="O6" s="19"/>
      <c r="P6" s="20"/>
      <c r="Q6" s="21"/>
      <c r="R6" s="22"/>
      <c r="S6" s="22"/>
      <c r="T6" s="23"/>
      <c r="U6" s="21"/>
      <c r="V6" s="21"/>
    </row>
    <row r="7" spans="1:22" x14ac:dyDescent="0.25">
      <c r="A7" s="70" t="s">
        <v>262</v>
      </c>
      <c r="B7" s="21" t="s">
        <v>75</v>
      </c>
      <c r="C7" s="21" t="s">
        <v>43</v>
      </c>
      <c r="D7" s="21" t="s">
        <v>24</v>
      </c>
      <c r="E7" s="21"/>
      <c r="F7" s="21" t="s">
        <v>32</v>
      </c>
      <c r="G7" s="21" t="s">
        <v>73</v>
      </c>
      <c r="H7" s="21" t="s">
        <v>342</v>
      </c>
      <c r="I7" s="21" t="s">
        <v>343</v>
      </c>
      <c r="J7" s="21" t="s">
        <v>344</v>
      </c>
      <c r="K7" s="41">
        <v>43735</v>
      </c>
      <c r="L7" s="20">
        <v>574955</v>
      </c>
      <c r="M7" s="20">
        <v>113280</v>
      </c>
      <c r="N7" s="20">
        <f>M7/L7*100</f>
        <v>19.70241149307337</v>
      </c>
      <c r="O7" s="19"/>
      <c r="P7" s="20"/>
      <c r="Q7" s="21"/>
      <c r="R7" s="22"/>
      <c r="S7" s="22"/>
      <c r="T7" s="23"/>
      <c r="U7" s="21"/>
      <c r="V7" s="21"/>
    </row>
    <row r="8" spans="1:22" x14ac:dyDescent="0.25">
      <c r="A8" s="70" t="s">
        <v>391</v>
      </c>
      <c r="B8" s="21" t="s">
        <v>75</v>
      </c>
      <c r="C8" s="21" t="s">
        <v>43</v>
      </c>
      <c r="D8" s="21" t="s">
        <v>24</v>
      </c>
      <c r="E8" s="18" t="s">
        <v>423</v>
      </c>
      <c r="F8" s="21" t="s">
        <v>32</v>
      </c>
      <c r="G8" s="21" t="s">
        <v>140</v>
      </c>
      <c r="H8" s="21" t="s">
        <v>141</v>
      </c>
      <c r="I8" s="21" t="s">
        <v>343</v>
      </c>
      <c r="J8" s="21" t="s">
        <v>344</v>
      </c>
      <c r="K8" s="41">
        <v>43798</v>
      </c>
      <c r="L8" s="20">
        <v>365800</v>
      </c>
      <c r="M8" s="20">
        <v>73160</v>
      </c>
      <c r="N8" s="20">
        <f>M8/L8*100</f>
        <v>20</v>
      </c>
      <c r="O8" s="19"/>
      <c r="P8" s="20"/>
      <c r="Q8" s="21"/>
      <c r="R8" s="22"/>
      <c r="S8" s="22"/>
      <c r="T8" s="23"/>
      <c r="U8" s="21"/>
      <c r="V8" s="21"/>
    </row>
    <row r="9" spans="1:22" x14ac:dyDescent="0.25">
      <c r="A9" s="70" t="s">
        <v>267</v>
      </c>
      <c r="B9" s="21" t="s">
        <v>75</v>
      </c>
      <c r="C9" s="21" t="s">
        <v>43</v>
      </c>
      <c r="D9" s="21" t="s">
        <v>24</v>
      </c>
      <c r="E9" s="21"/>
      <c r="F9" s="21" t="s">
        <v>358</v>
      </c>
      <c r="G9" s="21" t="s">
        <v>134</v>
      </c>
      <c r="H9" s="21" t="s">
        <v>135</v>
      </c>
      <c r="I9" s="21" t="s">
        <v>343</v>
      </c>
      <c r="J9" s="21" t="s">
        <v>381</v>
      </c>
      <c r="K9" s="41">
        <v>43761</v>
      </c>
      <c r="L9" s="20">
        <v>96760</v>
      </c>
      <c r="M9" s="20">
        <v>10620</v>
      </c>
      <c r="N9" s="20">
        <f>M9/L9*100</f>
        <v>10.975609756097562</v>
      </c>
      <c r="O9" s="19"/>
      <c r="P9" s="20"/>
      <c r="Q9" s="21"/>
      <c r="R9" s="22"/>
      <c r="S9" s="22"/>
      <c r="T9" s="23"/>
      <c r="U9" s="21"/>
      <c r="V9" s="21"/>
    </row>
    <row r="10" spans="1:22" x14ac:dyDescent="0.25">
      <c r="A10" s="49" t="s">
        <v>262</v>
      </c>
      <c r="B10" s="18" t="s">
        <v>75</v>
      </c>
      <c r="C10" s="21" t="s">
        <v>187</v>
      </c>
      <c r="D10" s="21" t="s">
        <v>24</v>
      </c>
      <c r="E10" s="9" t="s">
        <v>345</v>
      </c>
      <c r="F10" s="21" t="s">
        <v>38</v>
      </c>
      <c r="G10" s="21" t="s">
        <v>346</v>
      </c>
      <c r="H10" s="21" t="s">
        <v>347</v>
      </c>
      <c r="I10" s="21" t="s">
        <v>51</v>
      </c>
      <c r="J10" s="9" t="s">
        <v>52</v>
      </c>
      <c r="K10" s="41">
        <v>43734</v>
      </c>
      <c r="L10" s="20">
        <v>48000</v>
      </c>
      <c r="M10" s="20">
        <v>30000</v>
      </c>
      <c r="N10" s="20">
        <f>M10/L10*100</f>
        <v>62.5</v>
      </c>
      <c r="O10" s="19"/>
      <c r="P10" s="20"/>
      <c r="Q10" s="21"/>
      <c r="R10" s="16"/>
      <c r="S10" s="22"/>
      <c r="T10" s="23"/>
      <c r="U10" s="21"/>
      <c r="V10" s="21"/>
    </row>
    <row r="11" spans="1:22" x14ac:dyDescent="0.25">
      <c r="A11" s="8" t="s">
        <v>21</v>
      </c>
      <c r="B11" s="9" t="s">
        <v>22</v>
      </c>
      <c r="C11" s="9" t="s">
        <v>23</v>
      </c>
      <c r="D11" s="9" t="s">
        <v>46</v>
      </c>
      <c r="E11" s="10" t="s">
        <v>47</v>
      </c>
      <c r="F11" s="10" t="s">
        <v>48</v>
      </c>
      <c r="G11" s="9" t="s">
        <v>49</v>
      </c>
      <c r="H11" s="10" t="s">
        <v>50</v>
      </c>
      <c r="I11" s="9" t="s">
        <v>51</v>
      </c>
      <c r="J11" s="9" t="s">
        <v>52</v>
      </c>
      <c r="K11" s="11">
        <v>43553.229166666664</v>
      </c>
      <c r="L11" s="12">
        <v>224383.61</v>
      </c>
      <c r="M11" s="13">
        <f>L11*15%</f>
        <v>33657.541499999999</v>
      </c>
      <c r="N11" s="13">
        <f>M11/L11*100</f>
        <v>15</v>
      </c>
      <c r="O11" s="19"/>
      <c r="P11" s="20"/>
      <c r="Q11" s="21"/>
      <c r="R11" s="16" t="s">
        <v>53</v>
      </c>
      <c r="S11" s="15">
        <v>224383.61</v>
      </c>
      <c r="T11" s="23"/>
      <c r="U11" s="21"/>
      <c r="V11" s="21"/>
    </row>
    <row r="12" spans="1:22" x14ac:dyDescent="0.25">
      <c r="A12" s="81" t="s">
        <v>391</v>
      </c>
      <c r="B12" s="36" t="s">
        <v>54</v>
      </c>
      <c r="C12" s="82" t="s">
        <v>187</v>
      </c>
      <c r="D12" s="82" t="s">
        <v>24</v>
      </c>
      <c r="E12" s="18" t="s">
        <v>400</v>
      </c>
      <c r="F12" s="82" t="s">
        <v>82</v>
      </c>
      <c r="G12" s="82" t="s">
        <v>146</v>
      </c>
      <c r="H12" s="82" t="s">
        <v>401</v>
      </c>
      <c r="I12" s="21" t="s">
        <v>51</v>
      </c>
      <c r="J12" s="9" t="s">
        <v>52</v>
      </c>
      <c r="K12" s="83">
        <v>43783</v>
      </c>
      <c r="L12" s="84">
        <v>15000</v>
      </c>
      <c r="M12" s="84">
        <v>15000</v>
      </c>
      <c r="N12" s="20">
        <f>M12/L12*100</f>
        <v>100</v>
      </c>
      <c r="O12" s="93"/>
      <c r="P12" s="66"/>
      <c r="Q12" s="21"/>
      <c r="R12" s="22"/>
      <c r="S12" s="22"/>
      <c r="T12" s="23"/>
      <c r="U12" s="21"/>
      <c r="V12" s="21"/>
    </row>
    <row r="13" spans="1:22" x14ac:dyDescent="0.25">
      <c r="A13" s="62" t="s">
        <v>270</v>
      </c>
      <c r="B13" s="9" t="s">
        <v>71</v>
      </c>
      <c r="C13" s="21" t="s">
        <v>187</v>
      </c>
      <c r="D13" s="21" t="s">
        <v>24</v>
      </c>
      <c r="E13" s="9" t="s">
        <v>292</v>
      </c>
      <c r="F13" s="21" t="s">
        <v>38</v>
      </c>
      <c r="G13" s="21" t="s">
        <v>309</v>
      </c>
      <c r="H13" s="21" t="s">
        <v>310</v>
      </c>
      <c r="I13" s="21" t="s">
        <v>51</v>
      </c>
      <c r="J13" s="21" t="s">
        <v>52</v>
      </c>
      <c r="K13" s="41">
        <v>43691</v>
      </c>
      <c r="L13" s="20">
        <v>106200</v>
      </c>
      <c r="M13" s="20">
        <v>106200</v>
      </c>
      <c r="N13" s="13">
        <f>M13/L13*100</f>
        <v>100</v>
      </c>
      <c r="O13" s="19"/>
      <c r="P13" s="20"/>
      <c r="Q13" s="21"/>
      <c r="R13" s="16"/>
      <c r="S13" s="22"/>
      <c r="T13" s="23"/>
      <c r="U13" s="21"/>
      <c r="V13" s="21"/>
    </row>
    <row r="14" spans="1:22" x14ac:dyDescent="0.25">
      <c r="A14" s="70" t="s">
        <v>267</v>
      </c>
      <c r="B14" s="21" t="s">
        <v>75</v>
      </c>
      <c r="C14" s="21" t="s">
        <v>43</v>
      </c>
      <c r="D14" s="21" t="s">
        <v>24</v>
      </c>
      <c r="E14" s="21"/>
      <c r="F14" s="21" t="s">
        <v>377</v>
      </c>
      <c r="G14" s="21" t="s">
        <v>378</v>
      </c>
      <c r="H14" s="21" t="s">
        <v>379</v>
      </c>
      <c r="I14" s="21" t="s">
        <v>51</v>
      </c>
      <c r="J14" s="21" t="s">
        <v>380</v>
      </c>
      <c r="K14" s="41">
        <v>43761</v>
      </c>
      <c r="L14" s="20">
        <v>23600</v>
      </c>
      <c r="M14" s="20">
        <v>4000</v>
      </c>
      <c r="N14" s="20">
        <f>M14/L14*100</f>
        <v>16.949152542372879</v>
      </c>
      <c r="O14" s="19"/>
      <c r="P14" s="20"/>
      <c r="Q14" s="21"/>
      <c r="R14" s="22"/>
      <c r="S14" s="22"/>
      <c r="T14" s="23"/>
      <c r="U14" s="21"/>
      <c r="V14" s="21"/>
    </row>
    <row r="15" spans="1:22" x14ac:dyDescent="0.25">
      <c r="A15" s="43" t="s">
        <v>167</v>
      </c>
      <c r="B15" s="44" t="s">
        <v>22</v>
      </c>
      <c r="C15" s="44" t="s">
        <v>43</v>
      </c>
      <c r="D15" s="44" t="s">
        <v>24</v>
      </c>
      <c r="E15" s="44" t="s">
        <v>168</v>
      </c>
      <c r="F15" s="44" t="s">
        <v>38</v>
      </c>
      <c r="G15" s="44" t="s">
        <v>115</v>
      </c>
      <c r="H15" s="44" t="s">
        <v>115</v>
      </c>
      <c r="I15" s="21" t="s">
        <v>51</v>
      </c>
      <c r="J15" s="21" t="s">
        <v>169</v>
      </c>
      <c r="K15" s="41">
        <v>43619</v>
      </c>
      <c r="L15" s="45">
        <v>4130</v>
      </c>
      <c r="M15" s="45">
        <v>1180</v>
      </c>
      <c r="N15" s="31">
        <f>M15/L15*100</f>
        <v>28.571428571428569</v>
      </c>
      <c r="O15" s="19"/>
      <c r="P15" s="20"/>
      <c r="Q15" s="21"/>
      <c r="R15" s="16">
        <v>4130</v>
      </c>
      <c r="S15" s="22"/>
      <c r="T15" s="23"/>
      <c r="U15" s="21"/>
      <c r="V15" s="21"/>
    </row>
    <row r="16" spans="1:22" x14ac:dyDescent="0.25">
      <c r="A16" s="8" t="s">
        <v>21</v>
      </c>
      <c r="B16" s="9" t="s">
        <v>75</v>
      </c>
      <c r="C16" s="9" t="s">
        <v>23</v>
      </c>
      <c r="D16" s="9" t="s">
        <v>24</v>
      </c>
      <c r="E16" s="10" t="s">
        <v>81</v>
      </c>
      <c r="F16" s="21" t="s">
        <v>82</v>
      </c>
      <c r="G16" s="9" t="s">
        <v>83</v>
      </c>
      <c r="H16" s="10" t="s">
        <v>84</v>
      </c>
      <c r="I16" s="9" t="s">
        <v>51</v>
      </c>
      <c r="J16" s="9" t="s">
        <v>85</v>
      </c>
      <c r="K16" s="11">
        <v>43579.229166666664</v>
      </c>
      <c r="L16" s="12">
        <v>97586</v>
      </c>
      <c r="M16" s="13">
        <v>39643</v>
      </c>
      <c r="N16" s="13">
        <f>M16/L16*100</f>
        <v>40.623655032484166</v>
      </c>
      <c r="O16" s="19"/>
      <c r="P16" s="20"/>
      <c r="Q16" s="21"/>
      <c r="R16" s="24">
        <v>97856</v>
      </c>
      <c r="S16" s="22">
        <v>0</v>
      </c>
      <c r="T16" s="23"/>
      <c r="U16" s="21"/>
      <c r="V16" s="21"/>
    </row>
    <row r="17" spans="1:22" x14ac:dyDescent="0.25">
      <c r="A17" s="70" t="s">
        <v>267</v>
      </c>
      <c r="B17" s="21" t="s">
        <v>71</v>
      </c>
      <c r="C17" s="21" t="s">
        <v>43</v>
      </c>
      <c r="D17" s="21" t="s">
        <v>24</v>
      </c>
      <c r="E17" s="9"/>
      <c r="F17" s="21" t="s">
        <v>62</v>
      </c>
      <c r="G17" s="21" t="s">
        <v>87</v>
      </c>
      <c r="H17" s="21" t="s">
        <v>88</v>
      </c>
      <c r="I17" s="21" t="s">
        <v>51</v>
      </c>
      <c r="J17" s="9" t="s">
        <v>52</v>
      </c>
      <c r="K17" s="41">
        <v>43760</v>
      </c>
      <c r="L17" s="20">
        <v>35400</v>
      </c>
      <c r="M17" s="20">
        <v>30000</v>
      </c>
      <c r="N17" s="20">
        <f>M17/L17*100</f>
        <v>84.745762711864401</v>
      </c>
      <c r="O17" s="19"/>
      <c r="P17" s="20"/>
      <c r="Q17" s="21"/>
      <c r="R17" s="22"/>
      <c r="S17" s="22"/>
      <c r="T17" s="23"/>
      <c r="U17" s="21"/>
      <c r="V17" s="21"/>
    </row>
    <row r="18" spans="1:22" x14ac:dyDescent="0.25">
      <c r="A18" s="70" t="s">
        <v>267</v>
      </c>
      <c r="B18" s="21" t="s">
        <v>71</v>
      </c>
      <c r="C18" s="21" t="s">
        <v>43</v>
      </c>
      <c r="D18" s="21" t="s">
        <v>24</v>
      </c>
      <c r="E18" s="9"/>
      <c r="F18" s="21" t="s">
        <v>62</v>
      </c>
      <c r="G18" s="21" t="s">
        <v>87</v>
      </c>
      <c r="H18" s="21" t="s">
        <v>88</v>
      </c>
      <c r="I18" s="21" t="s">
        <v>51</v>
      </c>
      <c r="J18" s="9" t="s">
        <v>52</v>
      </c>
      <c r="K18" s="41">
        <v>43760</v>
      </c>
      <c r="L18" s="20">
        <f>30680*3</f>
        <v>92040</v>
      </c>
      <c r="M18" s="20">
        <f>9440*3</f>
        <v>28320</v>
      </c>
      <c r="N18" s="20">
        <f>M18/L18*100</f>
        <v>30.76923076923077</v>
      </c>
      <c r="O18" s="19"/>
      <c r="P18" s="20"/>
      <c r="Q18" s="21"/>
      <c r="R18" s="22"/>
      <c r="S18" s="22"/>
      <c r="T18" s="23"/>
      <c r="U18" s="21"/>
      <c r="V18" s="21"/>
    </row>
    <row r="19" spans="1:22" x14ac:dyDescent="0.25">
      <c r="A19" s="70" t="s">
        <v>267</v>
      </c>
      <c r="B19" s="21" t="s">
        <v>75</v>
      </c>
      <c r="C19" s="21" t="s">
        <v>43</v>
      </c>
      <c r="D19" s="21" t="s">
        <v>24</v>
      </c>
      <c r="E19" s="9" t="s">
        <v>383</v>
      </c>
      <c r="F19" s="21" t="s">
        <v>358</v>
      </c>
      <c r="G19" s="21" t="s">
        <v>359</v>
      </c>
      <c r="H19" s="21" t="s">
        <v>360</v>
      </c>
      <c r="I19" s="21" t="s">
        <v>51</v>
      </c>
      <c r="J19" s="21" t="s">
        <v>85</v>
      </c>
      <c r="K19" s="41">
        <v>43768</v>
      </c>
      <c r="L19" s="20">
        <v>8732</v>
      </c>
      <c r="M19" s="20">
        <v>1772</v>
      </c>
      <c r="N19" s="20">
        <f>M19/L19*100</f>
        <v>20.293174530462665</v>
      </c>
      <c r="O19" s="19"/>
      <c r="P19" s="20"/>
      <c r="Q19" s="21"/>
      <c r="R19" s="22"/>
      <c r="S19" s="22"/>
      <c r="T19" s="23"/>
      <c r="U19" s="21"/>
      <c r="V19" s="21"/>
    </row>
    <row r="20" spans="1:22" x14ac:dyDescent="0.25">
      <c r="A20" s="70" t="s">
        <v>424</v>
      </c>
      <c r="B20" s="21" t="s">
        <v>75</v>
      </c>
      <c r="C20" s="21" t="s">
        <v>187</v>
      </c>
      <c r="D20" s="21" t="s">
        <v>24</v>
      </c>
      <c r="E20" s="18" t="s">
        <v>459</v>
      </c>
      <c r="F20" s="21" t="s">
        <v>198</v>
      </c>
      <c r="G20" s="21" t="s">
        <v>309</v>
      </c>
      <c r="H20" s="21" t="s">
        <v>310</v>
      </c>
      <c r="I20" s="21" t="s">
        <v>235</v>
      </c>
      <c r="J20" s="21" t="s">
        <v>460</v>
      </c>
      <c r="K20" s="41">
        <v>43830</v>
      </c>
      <c r="L20" s="20">
        <v>100000</v>
      </c>
      <c r="M20" s="20">
        <v>100000</v>
      </c>
      <c r="N20" s="20">
        <f>M20/L20*100</f>
        <v>100</v>
      </c>
      <c r="O20" s="19"/>
      <c r="P20" s="20"/>
      <c r="Q20" s="21"/>
      <c r="R20" s="22"/>
      <c r="S20" s="22"/>
      <c r="T20" s="23"/>
      <c r="U20" s="21"/>
      <c r="V20" s="21"/>
    </row>
    <row r="21" spans="1:22" x14ac:dyDescent="0.25">
      <c r="A21" s="47" t="s">
        <v>202</v>
      </c>
      <c r="B21" s="36" t="s">
        <v>54</v>
      </c>
      <c r="C21" s="9" t="s">
        <v>187</v>
      </c>
      <c r="D21" s="9" t="s">
        <v>46</v>
      </c>
      <c r="E21" s="36" t="s">
        <v>233</v>
      </c>
      <c r="F21" s="9" t="s">
        <v>48</v>
      </c>
      <c r="G21" s="9" t="s">
        <v>234</v>
      </c>
      <c r="H21" s="9" t="s">
        <v>234</v>
      </c>
      <c r="I21" s="9" t="s">
        <v>235</v>
      </c>
      <c r="J21" s="9" t="s">
        <v>235</v>
      </c>
      <c r="K21" s="37">
        <v>43647</v>
      </c>
      <c r="L21" s="13">
        <v>516250</v>
      </c>
      <c r="M21" s="13">
        <v>131250</v>
      </c>
      <c r="N21" s="13">
        <f>M21/L21*100</f>
        <v>25.423728813559322</v>
      </c>
      <c r="O21" s="19"/>
      <c r="P21" s="20"/>
      <c r="Q21" s="21"/>
      <c r="R21" s="16">
        <v>0</v>
      </c>
      <c r="S21" s="24">
        <v>516250</v>
      </c>
      <c r="T21" s="23"/>
      <c r="U21" s="21"/>
      <c r="V21" s="21"/>
    </row>
    <row r="22" spans="1:22" x14ac:dyDescent="0.25">
      <c r="A22" s="70" t="s">
        <v>424</v>
      </c>
      <c r="B22" s="21" t="s">
        <v>75</v>
      </c>
      <c r="C22" s="21" t="s">
        <v>187</v>
      </c>
      <c r="D22" s="21" t="s">
        <v>24</v>
      </c>
      <c r="E22" s="18" t="s">
        <v>448</v>
      </c>
      <c r="F22" s="21" t="s">
        <v>198</v>
      </c>
      <c r="G22" s="21" t="s">
        <v>346</v>
      </c>
      <c r="H22" s="21" t="s">
        <v>347</v>
      </c>
      <c r="I22" s="21" t="s">
        <v>416</v>
      </c>
      <c r="J22" s="21" t="s">
        <v>380</v>
      </c>
      <c r="K22" s="41">
        <v>43819</v>
      </c>
      <c r="L22" s="20">
        <v>3245</v>
      </c>
      <c r="M22" s="20">
        <v>885</v>
      </c>
      <c r="N22" s="20">
        <v>27</v>
      </c>
      <c r="O22" s="19"/>
      <c r="P22" s="20"/>
      <c r="Q22" s="21"/>
      <c r="R22" s="22"/>
      <c r="S22" s="22"/>
      <c r="T22" s="23"/>
      <c r="U22" s="21"/>
      <c r="V22" s="21"/>
    </row>
    <row r="23" spans="1:22" x14ac:dyDescent="0.25">
      <c r="A23" s="70" t="s">
        <v>391</v>
      </c>
      <c r="B23" s="21" t="s">
        <v>75</v>
      </c>
      <c r="C23" s="21" t="s">
        <v>187</v>
      </c>
      <c r="D23" s="21" t="s">
        <v>24</v>
      </c>
      <c r="E23" s="18" t="s">
        <v>414</v>
      </c>
      <c r="F23" s="21" t="s">
        <v>82</v>
      </c>
      <c r="G23" s="21" t="s">
        <v>415</v>
      </c>
      <c r="H23" s="21" t="s">
        <v>415</v>
      </c>
      <c r="I23" s="21" t="s">
        <v>416</v>
      </c>
      <c r="J23" s="21" t="s">
        <v>417</v>
      </c>
      <c r="K23" s="41">
        <v>43797</v>
      </c>
      <c r="L23" s="20">
        <v>1180</v>
      </c>
      <c r="M23" s="20">
        <v>1180</v>
      </c>
      <c r="N23" s="20">
        <f>M23/L23*100</f>
        <v>100</v>
      </c>
      <c r="O23" s="19"/>
      <c r="P23" s="20"/>
      <c r="Q23" s="21"/>
      <c r="R23" s="22"/>
      <c r="S23" s="22"/>
      <c r="T23" s="23"/>
      <c r="U23" s="21"/>
      <c r="V23" s="21"/>
    </row>
    <row r="24" spans="1:22" x14ac:dyDescent="0.25">
      <c r="A24" s="70" t="s">
        <v>559</v>
      </c>
      <c r="B24" s="21" t="s">
        <v>22</v>
      </c>
      <c r="C24" s="21" t="s">
        <v>187</v>
      </c>
      <c r="D24" s="21" t="s">
        <v>295</v>
      </c>
      <c r="E24" s="18" t="s">
        <v>560</v>
      </c>
      <c r="F24" s="21" t="s">
        <v>26</v>
      </c>
      <c r="G24" s="21" t="s">
        <v>109</v>
      </c>
      <c r="H24" s="21" t="s">
        <v>110</v>
      </c>
      <c r="I24" s="21" t="s">
        <v>416</v>
      </c>
      <c r="J24" s="21" t="s">
        <v>491</v>
      </c>
      <c r="K24" s="41">
        <v>43893</v>
      </c>
      <c r="L24" s="20">
        <v>79966.240000000005</v>
      </c>
      <c r="M24" s="20">
        <v>11995</v>
      </c>
      <c r="N24" s="20">
        <v>15</v>
      </c>
      <c r="O24" s="19"/>
      <c r="P24" s="20"/>
      <c r="Q24" s="21"/>
      <c r="R24" s="22"/>
      <c r="S24" s="22"/>
      <c r="T24" s="23"/>
      <c r="U24" s="21"/>
      <c r="V24" s="21"/>
    </row>
    <row r="25" spans="1:22" x14ac:dyDescent="0.25">
      <c r="A25" s="70" t="s">
        <v>424</v>
      </c>
      <c r="B25" s="21" t="s">
        <v>71</v>
      </c>
      <c r="C25" s="21" t="s">
        <v>187</v>
      </c>
      <c r="D25" s="21" t="s">
        <v>24</v>
      </c>
      <c r="E25" s="18" t="s">
        <v>443</v>
      </c>
      <c r="F25" s="21" t="s">
        <v>62</v>
      </c>
      <c r="G25" s="21" t="s">
        <v>444</v>
      </c>
      <c r="H25" s="21" t="s">
        <v>444</v>
      </c>
      <c r="I25" s="21" t="s">
        <v>416</v>
      </c>
      <c r="J25" s="21" t="s">
        <v>380</v>
      </c>
      <c r="K25" s="41">
        <v>43816</v>
      </c>
      <c r="L25" s="20">
        <v>1298</v>
      </c>
      <c r="M25" s="20">
        <v>354</v>
      </c>
      <c r="N25" s="20">
        <f>M25/L25*100</f>
        <v>27.27272727272727</v>
      </c>
      <c r="O25" s="19"/>
      <c r="P25" s="20"/>
      <c r="Q25" s="21"/>
      <c r="R25" s="22"/>
      <c r="S25" s="22"/>
      <c r="T25" s="23"/>
      <c r="U25" s="21"/>
      <c r="V25" s="21"/>
    </row>
    <row r="26" spans="1:22" x14ac:dyDescent="0.25">
      <c r="A26" s="70" t="s">
        <v>514</v>
      </c>
      <c r="B26" s="36" t="s">
        <v>54</v>
      </c>
      <c r="C26" s="21" t="s">
        <v>187</v>
      </c>
      <c r="D26" s="21" t="s">
        <v>24</v>
      </c>
      <c r="E26" s="18" t="s">
        <v>536</v>
      </c>
      <c r="F26" s="21" t="s">
        <v>62</v>
      </c>
      <c r="G26" s="21" t="s">
        <v>87</v>
      </c>
      <c r="H26" s="21" t="s">
        <v>535</v>
      </c>
      <c r="I26" s="21" t="s">
        <v>532</v>
      </c>
      <c r="J26" s="21" t="s">
        <v>537</v>
      </c>
      <c r="K26" s="41">
        <v>43873</v>
      </c>
      <c r="L26" s="20">
        <v>368160</v>
      </c>
      <c r="M26" s="20">
        <v>155760</v>
      </c>
      <c r="N26" s="20">
        <f>M26/L26*100</f>
        <v>42.307692307692307</v>
      </c>
      <c r="O26" s="19"/>
      <c r="P26" s="20"/>
      <c r="Q26" s="21"/>
      <c r="R26" s="22"/>
      <c r="S26" s="22"/>
      <c r="T26" s="23"/>
      <c r="U26" s="21"/>
      <c r="V26" s="21"/>
    </row>
    <row r="27" spans="1:22" x14ac:dyDescent="0.25">
      <c r="A27" s="70" t="s">
        <v>514</v>
      </c>
      <c r="B27" s="36" t="s">
        <v>54</v>
      </c>
      <c r="C27" s="21" t="s">
        <v>187</v>
      </c>
      <c r="D27" s="21" t="s">
        <v>24</v>
      </c>
      <c r="E27" s="18" t="s">
        <v>530</v>
      </c>
      <c r="F27" s="21" t="s">
        <v>62</v>
      </c>
      <c r="G27" s="21" t="s">
        <v>531</v>
      </c>
      <c r="H27" s="21" t="s">
        <v>531</v>
      </c>
      <c r="I27" s="21" t="s">
        <v>532</v>
      </c>
      <c r="J27" s="21" t="s">
        <v>533</v>
      </c>
      <c r="K27" s="41">
        <v>43873</v>
      </c>
      <c r="L27" s="20">
        <v>51919</v>
      </c>
      <c r="M27" s="20">
        <v>12329</v>
      </c>
      <c r="N27" s="20">
        <f>M27/L27*100</f>
        <v>23.746605289007878</v>
      </c>
      <c r="O27" s="19"/>
      <c r="P27" s="20"/>
      <c r="Q27" s="21"/>
      <c r="R27" s="22"/>
      <c r="S27" s="22"/>
      <c r="T27" s="23"/>
      <c r="U27" s="21"/>
      <c r="V27" s="21"/>
    </row>
    <row r="28" spans="1:22" x14ac:dyDescent="0.25">
      <c r="A28" s="70" t="s">
        <v>468</v>
      </c>
      <c r="B28" s="21" t="s">
        <v>75</v>
      </c>
      <c r="C28" s="21" t="s">
        <v>43</v>
      </c>
      <c r="D28" s="21" t="s">
        <v>24</v>
      </c>
      <c r="E28" s="18" t="s">
        <v>490</v>
      </c>
      <c r="F28" s="21" t="s">
        <v>358</v>
      </c>
      <c r="G28" s="21" t="s">
        <v>134</v>
      </c>
      <c r="H28" s="21" t="s">
        <v>135</v>
      </c>
      <c r="I28" s="21" t="s">
        <v>416</v>
      </c>
      <c r="J28" s="21" t="s">
        <v>491</v>
      </c>
      <c r="K28" s="41">
        <v>43851</v>
      </c>
      <c r="L28" s="20">
        <v>12095</v>
      </c>
      <c r="M28" s="20">
        <v>3570</v>
      </c>
      <c r="N28" s="20">
        <f>M28/L28*100</f>
        <v>29.516329061595702</v>
      </c>
      <c r="O28" s="19"/>
      <c r="P28" s="20"/>
      <c r="Q28" s="21"/>
      <c r="R28" s="22"/>
      <c r="S28" s="22"/>
      <c r="T28" s="23"/>
      <c r="U28" s="21"/>
      <c r="V28" s="21"/>
    </row>
    <row r="29" spans="1:22" x14ac:dyDescent="0.25">
      <c r="A29" s="70" t="s">
        <v>468</v>
      </c>
      <c r="B29" s="36" t="s">
        <v>54</v>
      </c>
      <c r="C29" s="21" t="s">
        <v>187</v>
      </c>
      <c r="D29" s="21" t="s">
        <v>24</v>
      </c>
      <c r="E29" s="18" t="s">
        <v>478</v>
      </c>
      <c r="F29" s="21" t="s">
        <v>198</v>
      </c>
      <c r="G29" s="21" t="s">
        <v>346</v>
      </c>
      <c r="H29" s="21" t="s">
        <v>347</v>
      </c>
      <c r="I29" s="21" t="s">
        <v>479</v>
      </c>
      <c r="J29" s="21" t="s">
        <v>479</v>
      </c>
      <c r="K29" s="41">
        <v>43838</v>
      </c>
      <c r="L29" s="20">
        <v>29500</v>
      </c>
      <c r="M29" s="20">
        <v>2950</v>
      </c>
      <c r="N29" s="20">
        <f>M29/L29*100</f>
        <v>10</v>
      </c>
      <c r="O29" s="19"/>
      <c r="P29" s="20"/>
      <c r="Q29" s="21"/>
      <c r="R29" s="22"/>
      <c r="S29" s="22"/>
      <c r="T29" s="23"/>
      <c r="U29" s="21"/>
      <c r="V29" s="21"/>
    </row>
    <row r="30" spans="1:22" x14ac:dyDescent="0.25">
      <c r="A30" s="62" t="s">
        <v>270</v>
      </c>
      <c r="B30" s="18" t="s">
        <v>75</v>
      </c>
      <c r="C30" s="21" t="s">
        <v>187</v>
      </c>
      <c r="D30" s="21" t="s">
        <v>24</v>
      </c>
      <c r="E30" s="9" t="s">
        <v>317</v>
      </c>
      <c r="F30" s="21" t="s">
        <v>62</v>
      </c>
      <c r="G30" s="21" t="s">
        <v>318</v>
      </c>
      <c r="H30" s="21" t="s">
        <v>319</v>
      </c>
      <c r="I30" s="21" t="s">
        <v>41</v>
      </c>
      <c r="J30" s="21" t="s">
        <v>125</v>
      </c>
      <c r="K30" s="41">
        <v>43707</v>
      </c>
      <c r="L30" s="69">
        <v>168150</v>
      </c>
      <c r="M30" s="20">
        <v>40710</v>
      </c>
      <c r="N30" s="13">
        <f>M30/L30*100</f>
        <v>24.210526315789473</v>
      </c>
      <c r="O30" s="19"/>
      <c r="P30" s="20"/>
      <c r="Q30" s="21"/>
      <c r="R30" s="16"/>
      <c r="S30" s="22"/>
      <c r="T30" s="23"/>
      <c r="U30" s="21"/>
      <c r="V30" s="21"/>
    </row>
    <row r="31" spans="1:22" x14ac:dyDescent="0.25">
      <c r="A31" s="70" t="s">
        <v>514</v>
      </c>
      <c r="B31" s="21" t="s">
        <v>75</v>
      </c>
      <c r="C31" s="21" t="s">
        <v>187</v>
      </c>
      <c r="D31" s="21" t="s">
        <v>24</v>
      </c>
      <c r="E31" s="18" t="s">
        <v>557</v>
      </c>
      <c r="F31" s="21" t="s">
        <v>62</v>
      </c>
      <c r="G31" s="21" t="s">
        <v>90</v>
      </c>
      <c r="H31" s="21" t="s">
        <v>91</v>
      </c>
      <c r="I31" s="21" t="s">
        <v>41</v>
      </c>
      <c r="J31" s="21" t="s">
        <v>558</v>
      </c>
      <c r="K31" s="41">
        <v>43888</v>
      </c>
      <c r="L31" s="20">
        <v>90037.83</v>
      </c>
      <c r="M31" s="20">
        <v>12511.83</v>
      </c>
      <c r="N31" s="20">
        <v>13.9</v>
      </c>
      <c r="O31" s="19"/>
      <c r="P31" s="20"/>
      <c r="Q31" s="21"/>
      <c r="R31" s="22"/>
      <c r="S31" s="22"/>
      <c r="T31" s="23"/>
      <c r="U31" s="21"/>
      <c r="V31" s="21"/>
    </row>
    <row r="32" spans="1:22" x14ac:dyDescent="0.25">
      <c r="A32" s="8" t="s">
        <v>21</v>
      </c>
      <c r="B32" s="9" t="s">
        <v>22</v>
      </c>
      <c r="C32" s="9" t="s">
        <v>23</v>
      </c>
      <c r="D32" s="9" t="s">
        <v>24</v>
      </c>
      <c r="E32" s="9" t="s">
        <v>37</v>
      </c>
      <c r="F32" s="10" t="s">
        <v>38</v>
      </c>
      <c r="G32" s="9" t="s">
        <v>39</v>
      </c>
      <c r="H32" s="10" t="s">
        <v>40</v>
      </c>
      <c r="I32" s="9" t="s">
        <v>41</v>
      </c>
      <c r="J32" s="9" t="s">
        <v>42</v>
      </c>
      <c r="K32" s="11">
        <v>43559.229166666664</v>
      </c>
      <c r="L32" s="12">
        <v>35400</v>
      </c>
      <c r="M32" s="13">
        <f>L32*30%</f>
        <v>10620</v>
      </c>
      <c r="N32" s="13">
        <f>M32/L32*100</f>
        <v>30</v>
      </c>
      <c r="O32" s="14"/>
      <c r="P32" s="13"/>
      <c r="Q32" s="9"/>
      <c r="R32" s="15">
        <v>35400</v>
      </c>
      <c r="S32" s="16">
        <v>0</v>
      </c>
      <c r="T32" s="17"/>
      <c r="U32" s="9"/>
      <c r="V32" s="9"/>
    </row>
    <row r="33" spans="1:22" x14ac:dyDescent="0.25">
      <c r="A33" s="70" t="s">
        <v>514</v>
      </c>
      <c r="B33" s="50" t="s">
        <v>22</v>
      </c>
      <c r="C33" s="21" t="s">
        <v>187</v>
      </c>
      <c r="D33" s="21" t="s">
        <v>24</v>
      </c>
      <c r="E33" s="18" t="s">
        <v>520</v>
      </c>
      <c r="F33" s="21" t="s">
        <v>38</v>
      </c>
      <c r="G33" s="21" t="s">
        <v>354</v>
      </c>
      <c r="H33" s="21" t="s">
        <v>521</v>
      </c>
      <c r="I33" s="21" t="s">
        <v>41</v>
      </c>
      <c r="J33" s="21" t="s">
        <v>125</v>
      </c>
      <c r="K33" s="41">
        <v>43868</v>
      </c>
      <c r="L33" s="20">
        <v>5003200</v>
      </c>
      <c r="M33" s="20">
        <v>3823200</v>
      </c>
      <c r="N33" s="20">
        <f>M33/L33*100</f>
        <v>76.415094339622641</v>
      </c>
      <c r="O33" s="19"/>
      <c r="P33" s="20"/>
      <c r="Q33" s="21"/>
      <c r="R33" s="22"/>
      <c r="S33" s="22"/>
      <c r="T33" s="23"/>
      <c r="U33" s="21"/>
      <c r="V33" s="21"/>
    </row>
    <row r="34" spans="1:22" x14ac:dyDescent="0.25">
      <c r="A34" s="70" t="s">
        <v>262</v>
      </c>
      <c r="B34" s="21" t="s">
        <v>22</v>
      </c>
      <c r="C34" s="21" t="s">
        <v>187</v>
      </c>
      <c r="D34" s="21" t="s">
        <v>24</v>
      </c>
      <c r="E34" s="9" t="s">
        <v>353</v>
      </c>
      <c r="F34" s="21" t="s">
        <v>38</v>
      </c>
      <c r="G34" s="21" t="s">
        <v>354</v>
      </c>
      <c r="H34" s="21" t="s">
        <v>355</v>
      </c>
      <c r="I34" s="21" t="s">
        <v>41</v>
      </c>
      <c r="J34" s="21" t="s">
        <v>356</v>
      </c>
      <c r="K34" s="41">
        <v>43738</v>
      </c>
      <c r="L34" s="20">
        <v>3805500</v>
      </c>
      <c r="M34" s="20">
        <v>2860320</v>
      </c>
      <c r="N34" s="20">
        <f>M34/L34*100</f>
        <v>75.162790697674424</v>
      </c>
      <c r="O34" s="19"/>
      <c r="P34" s="20"/>
      <c r="Q34" s="21"/>
      <c r="R34" s="22"/>
      <c r="S34" s="22"/>
      <c r="T34" s="23"/>
      <c r="U34" s="21"/>
      <c r="V34" s="21"/>
    </row>
    <row r="35" spans="1:22" x14ac:dyDescent="0.25">
      <c r="A35" s="70" t="s">
        <v>262</v>
      </c>
      <c r="B35" s="36" t="s">
        <v>71</v>
      </c>
      <c r="C35" s="21" t="s">
        <v>187</v>
      </c>
      <c r="D35" s="21" t="s">
        <v>127</v>
      </c>
      <c r="E35" s="9" t="s">
        <v>333</v>
      </c>
      <c r="F35" s="21" t="s">
        <v>257</v>
      </c>
      <c r="G35" s="21" t="s">
        <v>334</v>
      </c>
      <c r="H35" s="87" t="s">
        <v>335</v>
      </c>
      <c r="I35" s="21" t="s">
        <v>41</v>
      </c>
      <c r="J35" s="21" t="s">
        <v>125</v>
      </c>
      <c r="K35" s="41">
        <v>43725</v>
      </c>
      <c r="L35" s="20">
        <v>24065.84</v>
      </c>
      <c r="M35" s="20">
        <v>3994</v>
      </c>
      <c r="N35" s="20">
        <v>16.600000000000001</v>
      </c>
      <c r="O35" s="19"/>
      <c r="P35" s="20"/>
      <c r="Q35" s="21"/>
      <c r="R35" s="22"/>
      <c r="S35" s="22"/>
      <c r="T35" s="23"/>
      <c r="U35" s="21"/>
      <c r="V35" s="21"/>
    </row>
    <row r="36" spans="1:22" x14ac:dyDescent="0.25">
      <c r="A36" s="62" t="s">
        <v>262</v>
      </c>
      <c r="B36" s="36" t="s">
        <v>71</v>
      </c>
      <c r="C36" s="21" t="s">
        <v>187</v>
      </c>
      <c r="D36" s="21" t="s">
        <v>24</v>
      </c>
      <c r="E36" s="9" t="s">
        <v>340</v>
      </c>
      <c r="F36" s="21" t="s">
        <v>32</v>
      </c>
      <c r="G36" s="21" t="s">
        <v>73</v>
      </c>
      <c r="H36" s="21" t="s">
        <v>341</v>
      </c>
      <c r="I36" s="21" t="s">
        <v>41</v>
      </c>
      <c r="J36" s="21" t="s">
        <v>125</v>
      </c>
      <c r="K36" s="41">
        <v>43725</v>
      </c>
      <c r="L36" s="20">
        <v>814200</v>
      </c>
      <c r="M36" s="20">
        <v>283200</v>
      </c>
      <c r="N36" s="13">
        <f>M36/L36*100</f>
        <v>34.782608695652172</v>
      </c>
      <c r="O36" s="19"/>
      <c r="P36" s="20"/>
      <c r="Q36" s="21"/>
      <c r="R36" s="16"/>
      <c r="S36" s="22"/>
      <c r="T36" s="23"/>
      <c r="U36" s="21"/>
      <c r="V36" s="21"/>
    </row>
    <row r="37" spans="1:22" x14ac:dyDescent="0.25">
      <c r="A37" s="70" t="s">
        <v>391</v>
      </c>
      <c r="B37" s="21" t="s">
        <v>71</v>
      </c>
      <c r="C37" s="21" t="s">
        <v>43</v>
      </c>
      <c r="D37" s="21" t="s">
        <v>46</v>
      </c>
      <c r="E37" s="21"/>
      <c r="F37" s="21" t="s">
        <v>48</v>
      </c>
      <c r="G37" s="21" t="s">
        <v>49</v>
      </c>
      <c r="H37" s="21" t="s">
        <v>407</v>
      </c>
      <c r="I37" s="21" t="s">
        <v>41</v>
      </c>
      <c r="J37" s="21" t="s">
        <v>408</v>
      </c>
      <c r="K37" s="41"/>
      <c r="L37" s="20">
        <f>545000</f>
        <v>545000</v>
      </c>
      <c r="M37" s="20">
        <f>L37</f>
        <v>545000</v>
      </c>
      <c r="N37" s="20">
        <f>M37/L37*100</f>
        <v>100</v>
      </c>
      <c r="O37" s="19"/>
      <c r="P37" s="20"/>
      <c r="Q37" s="21"/>
      <c r="R37" s="22"/>
      <c r="S37" s="22"/>
      <c r="T37" s="23"/>
      <c r="U37" s="21"/>
      <c r="V37" s="21"/>
    </row>
    <row r="38" spans="1:22" x14ac:dyDescent="0.25">
      <c r="A38" s="70" t="s">
        <v>391</v>
      </c>
      <c r="B38" s="21" t="s">
        <v>75</v>
      </c>
      <c r="C38" s="21" t="s">
        <v>187</v>
      </c>
      <c r="D38" s="21" t="s">
        <v>411</v>
      </c>
      <c r="E38" s="18" t="s">
        <v>412</v>
      </c>
      <c r="F38" s="21" t="s">
        <v>217</v>
      </c>
      <c r="G38" s="21" t="s">
        <v>413</v>
      </c>
      <c r="H38" s="21" t="s">
        <v>413</v>
      </c>
      <c r="I38" s="21" t="s">
        <v>41</v>
      </c>
      <c r="J38" s="21" t="s">
        <v>125</v>
      </c>
      <c r="K38" s="41">
        <v>43794</v>
      </c>
      <c r="L38" s="20">
        <v>11505</v>
      </c>
      <c r="M38" s="20">
        <v>1770</v>
      </c>
      <c r="N38" s="20">
        <f>M38/L38*100</f>
        <v>15.384615384615385</v>
      </c>
      <c r="O38" s="19"/>
      <c r="P38" s="20"/>
      <c r="Q38" s="21"/>
      <c r="R38" s="22"/>
      <c r="S38" s="22"/>
      <c r="T38" s="23"/>
      <c r="U38" s="21"/>
      <c r="V38" s="21"/>
    </row>
    <row r="39" spans="1:22" ht="25.5" x14ac:dyDescent="0.25">
      <c r="A39" s="47" t="s">
        <v>202</v>
      </c>
      <c r="B39" s="9" t="s">
        <v>22</v>
      </c>
      <c r="C39" s="9" t="s">
        <v>187</v>
      </c>
      <c r="D39" s="9" t="s">
        <v>24</v>
      </c>
      <c r="E39" s="36" t="s">
        <v>205</v>
      </c>
      <c r="F39" s="9" t="s">
        <v>82</v>
      </c>
      <c r="G39" s="9" t="s">
        <v>99</v>
      </c>
      <c r="H39" s="9" t="s">
        <v>100</v>
      </c>
      <c r="I39" s="9" t="s">
        <v>41</v>
      </c>
      <c r="J39" s="9" t="s">
        <v>125</v>
      </c>
      <c r="K39" s="37">
        <v>43651</v>
      </c>
      <c r="L39" s="13">
        <v>29500</v>
      </c>
      <c r="M39" s="13">
        <v>23600</v>
      </c>
      <c r="N39" s="31">
        <f>M39/L39*100</f>
        <v>80</v>
      </c>
      <c r="O39" s="19"/>
      <c r="P39" s="20"/>
      <c r="Q39" s="21"/>
      <c r="R39" s="16">
        <v>29500</v>
      </c>
      <c r="S39" s="22">
        <v>0</v>
      </c>
      <c r="T39" s="23"/>
      <c r="U39" s="21"/>
      <c r="V39" s="21"/>
    </row>
    <row r="40" spans="1:22" x14ac:dyDescent="0.25">
      <c r="A40" s="43" t="s">
        <v>167</v>
      </c>
      <c r="B40" s="44" t="s">
        <v>22</v>
      </c>
      <c r="C40" s="44" t="s">
        <v>43</v>
      </c>
      <c r="D40" s="44" t="s">
        <v>24</v>
      </c>
      <c r="E40" s="44" t="s">
        <v>170</v>
      </c>
      <c r="F40" s="44" t="s">
        <v>62</v>
      </c>
      <c r="G40" s="44" t="s">
        <v>171</v>
      </c>
      <c r="H40" s="44" t="s">
        <v>172</v>
      </c>
      <c r="I40" s="21" t="s">
        <v>41</v>
      </c>
      <c r="J40" s="21" t="s">
        <v>125</v>
      </c>
      <c r="K40" s="41">
        <v>43623</v>
      </c>
      <c r="L40" s="45">
        <v>69030</v>
      </c>
      <c r="M40" s="45">
        <v>39825</v>
      </c>
      <c r="N40" s="31">
        <f>M40/L40*100</f>
        <v>57.692307692307686</v>
      </c>
      <c r="O40" s="19"/>
      <c r="P40" s="20"/>
      <c r="Q40" s="21"/>
      <c r="R40" s="16">
        <v>69030</v>
      </c>
      <c r="S40" s="22"/>
      <c r="T40" s="23"/>
      <c r="U40" s="21"/>
      <c r="V40" s="21"/>
    </row>
    <row r="41" spans="1:22" x14ac:dyDescent="0.25">
      <c r="A41" s="70" t="s">
        <v>514</v>
      </c>
      <c r="B41" s="50" t="s">
        <v>22</v>
      </c>
      <c r="C41" s="21" t="s">
        <v>187</v>
      </c>
      <c r="D41" s="21" t="s">
        <v>24</v>
      </c>
      <c r="E41" s="18" t="s">
        <v>518</v>
      </c>
      <c r="F41" s="21" t="s">
        <v>38</v>
      </c>
      <c r="G41" s="21" t="s">
        <v>519</v>
      </c>
      <c r="H41" s="21" t="s">
        <v>519</v>
      </c>
      <c r="I41" s="21" t="s">
        <v>41</v>
      </c>
      <c r="J41" s="21" t="s">
        <v>42</v>
      </c>
      <c r="K41" s="41">
        <v>43868</v>
      </c>
      <c r="L41" s="20">
        <v>59000</v>
      </c>
      <c r="M41" s="20"/>
      <c r="N41" s="20">
        <f>M41/L41*100</f>
        <v>0</v>
      </c>
      <c r="O41" s="19"/>
      <c r="P41" s="20"/>
      <c r="Q41" s="21"/>
      <c r="R41" s="22"/>
      <c r="S41" s="22"/>
      <c r="T41" s="23"/>
      <c r="U41" s="21"/>
      <c r="V41" s="21"/>
    </row>
    <row r="42" spans="1:22" ht="25.5" x14ac:dyDescent="0.25">
      <c r="A42" s="70" t="s">
        <v>514</v>
      </c>
      <c r="B42" s="21" t="s">
        <v>71</v>
      </c>
      <c r="C42" s="21" t="s">
        <v>187</v>
      </c>
      <c r="D42" s="21" t="s">
        <v>24</v>
      </c>
      <c r="E42" s="18" t="s">
        <v>548</v>
      </c>
      <c r="F42" s="21" t="s">
        <v>82</v>
      </c>
      <c r="G42" s="21" t="s">
        <v>549</v>
      </c>
      <c r="H42" s="21" t="s">
        <v>550</v>
      </c>
      <c r="I42" s="21" t="s">
        <v>41</v>
      </c>
      <c r="J42" s="21" t="s">
        <v>356</v>
      </c>
      <c r="K42" s="41">
        <v>43881</v>
      </c>
      <c r="L42" s="20">
        <v>58292</v>
      </c>
      <c r="M42" s="20">
        <v>4012</v>
      </c>
      <c r="N42" s="20">
        <v>6.8</v>
      </c>
      <c r="O42" s="19"/>
      <c r="P42" s="20"/>
      <c r="Q42" s="21"/>
      <c r="R42" s="22"/>
      <c r="S42" s="22"/>
      <c r="T42" s="23"/>
      <c r="U42" s="21"/>
      <c r="V42" s="21"/>
    </row>
    <row r="43" spans="1:22" x14ac:dyDescent="0.25">
      <c r="A43" s="63" t="s">
        <v>270</v>
      </c>
      <c r="B43" s="9" t="s">
        <v>71</v>
      </c>
      <c r="C43" s="64" t="s">
        <v>187</v>
      </c>
      <c r="D43" s="64" t="s">
        <v>24</v>
      </c>
      <c r="E43" s="64" t="s">
        <v>302</v>
      </c>
      <c r="F43" s="64" t="s">
        <v>198</v>
      </c>
      <c r="G43" s="64" t="s">
        <v>303</v>
      </c>
      <c r="H43" s="64" t="s">
        <v>304</v>
      </c>
      <c r="I43" s="64" t="s">
        <v>41</v>
      </c>
      <c r="J43" s="64" t="s">
        <v>125</v>
      </c>
      <c r="K43" s="65">
        <v>43690</v>
      </c>
      <c r="L43" s="66">
        <v>14160</v>
      </c>
      <c r="M43" s="66">
        <v>6195</v>
      </c>
      <c r="N43" s="67">
        <f>M43/L43*100</f>
        <v>43.75</v>
      </c>
      <c r="O43" s="19"/>
      <c r="P43" s="20"/>
      <c r="Q43" s="21"/>
      <c r="R43" s="16"/>
      <c r="S43" s="22"/>
      <c r="T43" s="23"/>
      <c r="U43" s="21"/>
      <c r="V43" s="21"/>
    </row>
    <row r="44" spans="1:22" x14ac:dyDescent="0.25">
      <c r="A44" s="46" t="s">
        <v>167</v>
      </c>
      <c r="B44" s="18" t="s">
        <v>75</v>
      </c>
      <c r="C44" s="9" t="s">
        <v>187</v>
      </c>
      <c r="D44" s="9" t="s">
        <v>24</v>
      </c>
      <c r="E44" s="36" t="s">
        <v>188</v>
      </c>
      <c r="F44" s="9" t="s">
        <v>82</v>
      </c>
      <c r="G44" s="9" t="s">
        <v>189</v>
      </c>
      <c r="H44" s="9" t="s">
        <v>189</v>
      </c>
      <c r="I44" s="9" t="s">
        <v>41</v>
      </c>
      <c r="J44" s="9" t="s">
        <v>125</v>
      </c>
      <c r="K44" s="37">
        <v>43643</v>
      </c>
      <c r="L44" s="13">
        <v>74340</v>
      </c>
      <c r="M44" s="13">
        <v>39500</v>
      </c>
      <c r="N44" s="31">
        <f>M44/L44*100</f>
        <v>53.13424804950229</v>
      </c>
      <c r="O44" s="19"/>
      <c r="P44" s="20"/>
      <c r="Q44" s="21"/>
      <c r="R44" s="16">
        <v>470687.84</v>
      </c>
      <c r="S44" s="22"/>
      <c r="T44" s="23"/>
      <c r="U44" s="21"/>
      <c r="V44" s="21"/>
    </row>
    <row r="45" spans="1:22" x14ac:dyDescent="0.25">
      <c r="A45" s="70" t="s">
        <v>391</v>
      </c>
      <c r="B45" s="21" t="s">
        <v>75</v>
      </c>
      <c r="C45" s="21" t="s">
        <v>187</v>
      </c>
      <c r="D45" s="21" t="s">
        <v>24</v>
      </c>
      <c r="E45" s="18" t="s">
        <v>418</v>
      </c>
      <c r="F45" s="21" t="s">
        <v>82</v>
      </c>
      <c r="G45" s="21" t="s">
        <v>189</v>
      </c>
      <c r="H45" s="21" t="s">
        <v>189</v>
      </c>
      <c r="I45" s="21" t="s">
        <v>41</v>
      </c>
      <c r="J45" s="21" t="s">
        <v>419</v>
      </c>
      <c r="K45" s="41">
        <v>43798</v>
      </c>
      <c r="L45" s="20">
        <v>509760</v>
      </c>
      <c r="M45" s="20"/>
      <c r="N45" s="20">
        <f>M45/L45*100</f>
        <v>0</v>
      </c>
      <c r="O45" s="19"/>
      <c r="P45" s="20"/>
      <c r="Q45" s="21"/>
      <c r="R45" s="22"/>
      <c r="S45" s="22"/>
      <c r="T45" s="23"/>
      <c r="U45" s="21"/>
      <c r="V45" s="21"/>
    </row>
    <row r="46" spans="1:22" x14ac:dyDescent="0.25">
      <c r="A46" s="46" t="s">
        <v>167</v>
      </c>
      <c r="B46" s="36" t="s">
        <v>54</v>
      </c>
      <c r="C46" s="9" t="s">
        <v>43</v>
      </c>
      <c r="D46" s="9" t="s">
        <v>115</v>
      </c>
      <c r="E46" s="36" t="s">
        <v>181</v>
      </c>
      <c r="F46" s="9" t="s">
        <v>38</v>
      </c>
      <c r="G46" s="9" t="s">
        <v>115</v>
      </c>
      <c r="H46" s="9" t="s">
        <v>115</v>
      </c>
      <c r="I46" s="9" t="s">
        <v>41</v>
      </c>
      <c r="J46" s="9" t="s">
        <v>125</v>
      </c>
      <c r="K46" s="37">
        <v>43631</v>
      </c>
      <c r="L46" s="13">
        <v>62186</v>
      </c>
      <c r="M46" s="13">
        <v>22667.8</v>
      </c>
      <c r="N46" s="31">
        <f>M46/L46*100</f>
        <v>36.451612903225808</v>
      </c>
      <c r="O46" s="19"/>
      <c r="P46" s="20"/>
      <c r="Q46" s="21"/>
      <c r="R46" s="16">
        <v>62186</v>
      </c>
      <c r="S46" s="22"/>
      <c r="T46" s="23"/>
      <c r="U46" s="21"/>
      <c r="V46" s="21"/>
    </row>
    <row r="47" spans="1:22" x14ac:dyDescent="0.25">
      <c r="A47" s="25" t="s">
        <v>94</v>
      </c>
      <c r="B47" s="18" t="s">
        <v>75</v>
      </c>
      <c r="C47" s="21" t="s">
        <v>43</v>
      </c>
      <c r="D47" s="21" t="s">
        <v>24</v>
      </c>
      <c r="E47" s="29" t="s">
        <v>160</v>
      </c>
      <c r="F47" s="21" t="s">
        <v>38</v>
      </c>
      <c r="G47" s="21" t="s">
        <v>115</v>
      </c>
      <c r="H47" s="21" t="s">
        <v>161</v>
      </c>
      <c r="I47" s="21" t="s">
        <v>41</v>
      </c>
      <c r="J47" s="21" t="s">
        <v>162</v>
      </c>
      <c r="K47" s="41">
        <v>43616</v>
      </c>
      <c r="L47" s="20">
        <v>708000</v>
      </c>
      <c r="M47" s="20">
        <v>279000</v>
      </c>
      <c r="N47" s="31">
        <f>M47/L47*100</f>
        <v>39.406779661016948</v>
      </c>
      <c r="O47" s="19"/>
      <c r="P47" s="20"/>
      <c r="Q47" s="21"/>
      <c r="R47" s="16">
        <v>59000</v>
      </c>
      <c r="S47" s="22"/>
      <c r="T47" s="23"/>
      <c r="U47" s="21"/>
      <c r="V47" s="21"/>
    </row>
    <row r="48" spans="1:22" x14ac:dyDescent="0.25">
      <c r="A48" s="28" t="s">
        <v>94</v>
      </c>
      <c r="B48" s="18" t="s">
        <v>54</v>
      </c>
      <c r="C48" s="18" t="s">
        <v>43</v>
      </c>
      <c r="D48" s="18" t="s">
        <v>24</v>
      </c>
      <c r="E48" s="29" t="s">
        <v>123</v>
      </c>
      <c r="F48" s="29" t="s">
        <v>62</v>
      </c>
      <c r="G48" s="29" t="s">
        <v>124</v>
      </c>
      <c r="H48" s="29" t="s">
        <v>124</v>
      </c>
      <c r="I48" s="18" t="s">
        <v>41</v>
      </c>
      <c r="J48" s="18" t="s">
        <v>125</v>
      </c>
      <c r="K48" s="30">
        <v>43592</v>
      </c>
      <c r="L48" s="31">
        <v>17700</v>
      </c>
      <c r="M48" s="31">
        <v>10177.5</v>
      </c>
      <c r="N48" s="31">
        <f>M48/L48*100</f>
        <v>57.499999999999993</v>
      </c>
      <c r="O48" s="32"/>
      <c r="P48" s="31"/>
      <c r="Q48" s="18"/>
      <c r="R48" s="33">
        <v>17700</v>
      </c>
      <c r="S48" s="34">
        <v>0</v>
      </c>
      <c r="T48" s="29"/>
      <c r="U48" s="18"/>
      <c r="V48" s="18"/>
    </row>
    <row r="49" spans="1:22" x14ac:dyDescent="0.25">
      <c r="A49" s="70" t="s">
        <v>424</v>
      </c>
      <c r="B49" s="21" t="s">
        <v>75</v>
      </c>
      <c r="C49" s="21" t="s">
        <v>187</v>
      </c>
      <c r="D49" s="21" t="s">
        <v>24</v>
      </c>
      <c r="E49" s="18" t="s">
        <v>453</v>
      </c>
      <c r="F49" s="21" t="s">
        <v>198</v>
      </c>
      <c r="G49" s="21" t="s">
        <v>454</v>
      </c>
      <c r="H49" s="21" t="s">
        <v>455</v>
      </c>
      <c r="I49" s="21" t="s">
        <v>41</v>
      </c>
      <c r="J49" s="21" t="s">
        <v>125</v>
      </c>
      <c r="K49" s="41">
        <v>43829</v>
      </c>
      <c r="L49" s="20">
        <v>34515</v>
      </c>
      <c r="M49" s="20">
        <v>3835</v>
      </c>
      <c r="N49" s="20">
        <v>11</v>
      </c>
      <c r="O49" s="19"/>
      <c r="P49" s="20"/>
      <c r="Q49" s="21"/>
      <c r="R49" s="22"/>
      <c r="S49" s="22"/>
      <c r="T49" s="23"/>
      <c r="U49" s="21"/>
      <c r="V49" s="21"/>
    </row>
    <row r="50" spans="1:22" x14ac:dyDescent="0.25">
      <c r="A50" s="70" t="s">
        <v>468</v>
      </c>
      <c r="B50" s="21" t="s">
        <v>75</v>
      </c>
      <c r="C50" s="21" t="s">
        <v>43</v>
      </c>
      <c r="D50" s="21" t="s">
        <v>24</v>
      </c>
      <c r="E50" s="18" t="s">
        <v>498</v>
      </c>
      <c r="F50" s="21" t="s">
        <v>257</v>
      </c>
      <c r="G50" s="21" t="s">
        <v>499</v>
      </c>
      <c r="H50" s="21" t="s">
        <v>499</v>
      </c>
      <c r="I50" s="21" t="s">
        <v>41</v>
      </c>
      <c r="J50" s="21" t="s">
        <v>125</v>
      </c>
      <c r="K50" s="41">
        <v>43855</v>
      </c>
      <c r="L50" s="20">
        <v>6476</v>
      </c>
      <c r="M50" s="20">
        <v>2817</v>
      </c>
      <c r="N50" s="20">
        <f>M50/L50*100</f>
        <v>43.499073502161828</v>
      </c>
      <c r="O50" s="19"/>
      <c r="P50" s="20"/>
      <c r="Q50" s="21"/>
      <c r="R50" s="22"/>
      <c r="S50" s="22"/>
      <c r="T50" s="23"/>
      <c r="U50" s="21"/>
      <c r="V50" s="21"/>
    </row>
    <row r="51" spans="1:22" x14ac:dyDescent="0.25">
      <c r="A51" s="70" t="s">
        <v>424</v>
      </c>
      <c r="B51" s="50" t="s">
        <v>22</v>
      </c>
      <c r="C51" s="21" t="s">
        <v>187</v>
      </c>
      <c r="D51" s="21" t="s">
        <v>24</v>
      </c>
      <c r="E51" s="18" t="s">
        <v>425</v>
      </c>
      <c r="F51" s="21" t="s">
        <v>62</v>
      </c>
      <c r="G51" s="21" t="s">
        <v>87</v>
      </c>
      <c r="H51" s="21" t="s">
        <v>88</v>
      </c>
      <c r="I51" s="21" t="s">
        <v>41</v>
      </c>
      <c r="J51" s="21" t="s">
        <v>125</v>
      </c>
      <c r="K51" s="41">
        <v>43799</v>
      </c>
      <c r="L51" s="20">
        <v>1770</v>
      </c>
      <c r="M51" s="20">
        <v>350</v>
      </c>
      <c r="N51" s="20">
        <f>M51/L51*100</f>
        <v>19.774011299435028</v>
      </c>
      <c r="O51" s="19"/>
      <c r="P51" s="20"/>
      <c r="Q51" s="21"/>
      <c r="R51" s="22"/>
      <c r="S51" s="22"/>
      <c r="T51" s="23"/>
      <c r="U51" s="21"/>
      <c r="V51" s="21"/>
    </row>
    <row r="52" spans="1:22" x14ac:dyDescent="0.25">
      <c r="A52" s="70" t="s">
        <v>267</v>
      </c>
      <c r="B52" s="21" t="s">
        <v>22</v>
      </c>
      <c r="C52" s="21" t="s">
        <v>187</v>
      </c>
      <c r="D52" s="21" t="s">
        <v>24</v>
      </c>
      <c r="E52" s="9" t="s">
        <v>357</v>
      </c>
      <c r="F52" s="21" t="s">
        <v>358</v>
      </c>
      <c r="G52" s="21" t="s">
        <v>359</v>
      </c>
      <c r="H52" s="21" t="s">
        <v>360</v>
      </c>
      <c r="I52" s="21" t="s">
        <v>41</v>
      </c>
      <c r="J52" s="21" t="s">
        <v>125</v>
      </c>
      <c r="K52" s="41">
        <v>43741</v>
      </c>
      <c r="L52" s="20">
        <v>57525</v>
      </c>
      <c r="M52" s="20">
        <v>11800</v>
      </c>
      <c r="N52" s="20">
        <f>M52/L52*100</f>
        <v>20.512820512820511</v>
      </c>
      <c r="O52" s="19"/>
      <c r="P52" s="20"/>
      <c r="Q52" s="21"/>
      <c r="R52" s="22"/>
      <c r="S52" s="22"/>
      <c r="T52" s="23"/>
      <c r="U52" s="21"/>
      <c r="V52" s="21"/>
    </row>
    <row r="53" spans="1:22" x14ac:dyDescent="0.25">
      <c r="A53" s="70" t="s">
        <v>391</v>
      </c>
      <c r="B53" s="21" t="s">
        <v>75</v>
      </c>
      <c r="C53" s="21" t="s">
        <v>43</v>
      </c>
      <c r="D53" s="21" t="s">
        <v>24</v>
      </c>
      <c r="E53" s="18" t="s">
        <v>409</v>
      </c>
      <c r="F53" s="21" t="s">
        <v>32</v>
      </c>
      <c r="G53" s="21" t="s">
        <v>140</v>
      </c>
      <c r="H53" s="21" t="s">
        <v>141</v>
      </c>
      <c r="I53" s="21" t="s">
        <v>41</v>
      </c>
      <c r="J53" s="21" t="s">
        <v>125</v>
      </c>
      <c r="K53" s="41">
        <v>43795</v>
      </c>
      <c r="L53" s="20">
        <v>3186</v>
      </c>
      <c r="M53" s="20">
        <v>826</v>
      </c>
      <c r="N53" s="20">
        <f>M53/L53*100</f>
        <v>25.925925925925924</v>
      </c>
      <c r="O53" s="19"/>
      <c r="P53" s="20"/>
      <c r="Q53" s="21"/>
      <c r="R53" s="22"/>
      <c r="S53" s="22"/>
      <c r="T53" s="23"/>
      <c r="U53" s="21"/>
      <c r="V53" s="21"/>
    </row>
    <row r="54" spans="1:22" x14ac:dyDescent="0.25">
      <c r="A54" s="28" t="s">
        <v>94</v>
      </c>
      <c r="B54" s="9" t="s">
        <v>71</v>
      </c>
      <c r="C54" s="18" t="s">
        <v>43</v>
      </c>
      <c r="D54" s="18" t="s">
        <v>24</v>
      </c>
      <c r="E54" s="29" t="s">
        <v>139</v>
      </c>
      <c r="F54" s="29" t="s">
        <v>26</v>
      </c>
      <c r="G54" s="18" t="s">
        <v>140</v>
      </c>
      <c r="H54" s="29" t="s">
        <v>141</v>
      </c>
      <c r="I54" s="18" t="s">
        <v>41</v>
      </c>
      <c r="J54" s="18" t="s">
        <v>125</v>
      </c>
      <c r="K54" s="39">
        <v>43599</v>
      </c>
      <c r="L54" s="31">
        <v>7670</v>
      </c>
      <c r="M54" s="31">
        <f>L54*15%</f>
        <v>1150.5</v>
      </c>
      <c r="N54" s="31">
        <f>M54/L54*100</f>
        <v>15</v>
      </c>
      <c r="O54" s="32"/>
      <c r="P54" s="31"/>
      <c r="Q54" s="18"/>
      <c r="R54" s="33">
        <v>7670</v>
      </c>
      <c r="S54" s="34">
        <v>0</v>
      </c>
      <c r="T54" s="29"/>
      <c r="U54" s="18"/>
      <c r="V54" s="18"/>
    </row>
    <row r="55" spans="1:22" x14ac:dyDescent="0.25">
      <c r="A55" s="62" t="s">
        <v>270</v>
      </c>
      <c r="B55" s="18" t="s">
        <v>75</v>
      </c>
      <c r="C55" s="21" t="s">
        <v>187</v>
      </c>
      <c r="D55" s="21" t="s">
        <v>24</v>
      </c>
      <c r="E55" s="9" t="s">
        <v>320</v>
      </c>
      <c r="F55" s="21" t="s">
        <v>257</v>
      </c>
      <c r="G55" s="21" t="s">
        <v>164</v>
      </c>
      <c r="H55" s="21" t="s">
        <v>164</v>
      </c>
      <c r="I55" s="21" t="s">
        <v>41</v>
      </c>
      <c r="J55" s="21" t="s">
        <v>125</v>
      </c>
      <c r="K55" s="41">
        <v>43707</v>
      </c>
      <c r="L55" s="20">
        <v>184080</v>
      </c>
      <c r="M55" s="20">
        <v>69030</v>
      </c>
      <c r="N55" s="13">
        <f>M55/L55*100</f>
        <v>37.5</v>
      </c>
      <c r="O55" s="19"/>
      <c r="P55" s="20"/>
      <c r="Q55" s="21"/>
      <c r="R55" s="16"/>
      <c r="S55" s="22"/>
      <c r="T55" s="23"/>
      <c r="U55" s="21"/>
      <c r="V55" s="21"/>
    </row>
    <row r="56" spans="1:22" x14ac:dyDescent="0.25">
      <c r="A56" s="25" t="s">
        <v>94</v>
      </c>
      <c r="B56" s="9" t="s">
        <v>22</v>
      </c>
      <c r="C56" s="9" t="s">
        <v>23</v>
      </c>
      <c r="D56" s="9" t="s">
        <v>24</v>
      </c>
      <c r="E56" s="10" t="s">
        <v>104</v>
      </c>
      <c r="F56" s="10" t="s">
        <v>38</v>
      </c>
      <c r="G56" s="9" t="s">
        <v>105</v>
      </c>
      <c r="H56" s="10" t="s">
        <v>106</v>
      </c>
      <c r="I56" s="9" t="s">
        <v>41</v>
      </c>
      <c r="J56" s="9" t="s">
        <v>42</v>
      </c>
      <c r="K56" s="11">
        <v>43589</v>
      </c>
      <c r="L56" s="12">
        <v>165200</v>
      </c>
      <c r="M56" s="13">
        <f>L56*30%</f>
        <v>49560</v>
      </c>
      <c r="N56" s="13">
        <f>M56/L56*100</f>
        <v>30</v>
      </c>
      <c r="O56" s="19"/>
      <c r="P56" s="20"/>
      <c r="Q56" s="21"/>
      <c r="R56" s="27">
        <v>49560</v>
      </c>
      <c r="S56" s="22">
        <v>115640</v>
      </c>
      <c r="T56" s="23"/>
      <c r="U56" s="21"/>
      <c r="V56" s="21"/>
    </row>
    <row r="57" spans="1:22" x14ac:dyDescent="0.25">
      <c r="A57" s="28" t="s">
        <v>94</v>
      </c>
      <c r="B57" s="9" t="s">
        <v>71</v>
      </c>
      <c r="C57" s="18" t="s">
        <v>43</v>
      </c>
      <c r="D57" s="18" t="s">
        <v>24</v>
      </c>
      <c r="E57" s="29" t="s">
        <v>151</v>
      </c>
      <c r="F57" s="18" t="s">
        <v>26</v>
      </c>
      <c r="G57" s="18" t="s">
        <v>152</v>
      </c>
      <c r="H57" s="29" t="s">
        <v>153</v>
      </c>
      <c r="I57" s="29" t="s">
        <v>41</v>
      </c>
      <c r="J57" s="18" t="s">
        <v>125</v>
      </c>
      <c r="K57" s="40">
        <v>43614</v>
      </c>
      <c r="L57" s="31">
        <v>91450</v>
      </c>
      <c r="M57" s="31">
        <v>31565</v>
      </c>
      <c r="N57" s="31">
        <f>M57/L57*100</f>
        <v>34.516129032258064</v>
      </c>
      <c r="O57" s="19"/>
      <c r="P57" s="20"/>
      <c r="Q57" s="21"/>
      <c r="R57" s="16">
        <v>91450</v>
      </c>
      <c r="S57" s="22">
        <v>0</v>
      </c>
      <c r="T57" s="23"/>
      <c r="U57" s="21"/>
      <c r="V57" s="21"/>
    </row>
    <row r="58" spans="1:22" x14ac:dyDescent="0.25">
      <c r="A58" s="62" t="s">
        <v>270</v>
      </c>
      <c r="B58" s="36" t="s">
        <v>54</v>
      </c>
      <c r="C58" s="9" t="s">
        <v>43</v>
      </c>
      <c r="D58" s="9" t="s">
        <v>24</v>
      </c>
      <c r="E58" s="9" t="s">
        <v>292</v>
      </c>
      <c r="F58" s="9" t="s">
        <v>32</v>
      </c>
      <c r="G58" s="9" t="s">
        <v>293</v>
      </c>
      <c r="H58" s="9" t="s">
        <v>294</v>
      </c>
      <c r="I58" s="9" t="s">
        <v>35</v>
      </c>
      <c r="J58" s="9" t="s">
        <v>69</v>
      </c>
      <c r="K58" s="37">
        <v>43685</v>
      </c>
      <c r="L58" s="13">
        <v>38449.120000000003</v>
      </c>
      <c r="M58" s="13">
        <v>11350</v>
      </c>
      <c r="N58" s="13">
        <f>M58/L58*100</f>
        <v>29.519531266255246</v>
      </c>
      <c r="O58" s="19"/>
      <c r="P58" s="20"/>
      <c r="Q58" s="21"/>
      <c r="R58" s="16"/>
      <c r="S58" s="22"/>
      <c r="T58" s="23"/>
      <c r="U58" s="21"/>
      <c r="V58" s="21"/>
    </row>
    <row r="59" spans="1:22" x14ac:dyDescent="0.25">
      <c r="A59" s="8" t="s">
        <v>21</v>
      </c>
      <c r="B59" s="9" t="s">
        <v>75</v>
      </c>
      <c r="C59" s="9" t="s">
        <v>43</v>
      </c>
      <c r="D59" s="9" t="s">
        <v>24</v>
      </c>
      <c r="E59" s="10" t="s">
        <v>89</v>
      </c>
      <c r="F59" s="10" t="s">
        <v>62</v>
      </c>
      <c r="G59" s="9" t="s">
        <v>90</v>
      </c>
      <c r="H59" s="10" t="s">
        <v>91</v>
      </c>
      <c r="I59" s="9" t="s">
        <v>35</v>
      </c>
      <c r="J59" s="9" t="s">
        <v>92</v>
      </c>
      <c r="K59" s="11">
        <v>43577</v>
      </c>
      <c r="L59" s="12">
        <v>98834.4</v>
      </c>
      <c r="M59" s="13">
        <v>19591</v>
      </c>
      <c r="N59" s="13">
        <f>M59/L59*100</f>
        <v>19.822045765441992</v>
      </c>
      <c r="O59" s="19"/>
      <c r="P59" s="20"/>
      <c r="Q59" s="21"/>
      <c r="R59" s="15">
        <v>98834.4</v>
      </c>
      <c r="S59" s="22">
        <v>0</v>
      </c>
      <c r="T59" s="23"/>
      <c r="U59" s="21"/>
      <c r="V59" s="21"/>
    </row>
    <row r="60" spans="1:22" x14ac:dyDescent="0.25">
      <c r="A60" s="47" t="s">
        <v>202</v>
      </c>
      <c r="B60" s="18" t="s">
        <v>75</v>
      </c>
      <c r="C60" s="9" t="s">
        <v>43</v>
      </c>
      <c r="D60" s="9" t="s">
        <v>24</v>
      </c>
      <c r="E60" s="9" t="s">
        <v>256</v>
      </c>
      <c r="F60" s="9" t="s">
        <v>257</v>
      </c>
      <c r="G60" s="9" t="s">
        <v>258</v>
      </c>
      <c r="H60" s="9" t="s">
        <v>259</v>
      </c>
      <c r="I60" s="9" t="s">
        <v>35</v>
      </c>
      <c r="J60" s="9" t="s">
        <v>69</v>
      </c>
      <c r="K60" s="37">
        <v>43655</v>
      </c>
      <c r="L60" s="13">
        <v>102920.49</v>
      </c>
      <c r="M60" s="13">
        <f>L60*22%</f>
        <v>22642.507800000003</v>
      </c>
      <c r="N60" s="13">
        <f>M60/L60*100</f>
        <v>22.000000000000004</v>
      </c>
      <c r="O60" s="19"/>
      <c r="P60" s="20"/>
      <c r="Q60" s="21"/>
      <c r="R60" s="16">
        <v>0</v>
      </c>
      <c r="S60" s="22"/>
      <c r="T60" s="23"/>
      <c r="U60" s="21"/>
      <c r="V60" s="21"/>
    </row>
    <row r="61" spans="1:22" x14ac:dyDescent="0.25">
      <c r="A61" s="70" t="s">
        <v>267</v>
      </c>
      <c r="B61" s="36" t="s">
        <v>54</v>
      </c>
      <c r="C61" s="21" t="s">
        <v>43</v>
      </c>
      <c r="D61" s="21" t="s">
        <v>295</v>
      </c>
      <c r="E61" s="9" t="s">
        <v>369</v>
      </c>
      <c r="F61" s="21" t="s">
        <v>257</v>
      </c>
      <c r="G61" s="21" t="s">
        <v>297</v>
      </c>
      <c r="H61" s="21" t="s">
        <v>298</v>
      </c>
      <c r="I61" s="21" t="s">
        <v>35</v>
      </c>
      <c r="J61" s="21" t="s">
        <v>370</v>
      </c>
      <c r="K61" s="41">
        <v>43749</v>
      </c>
      <c r="L61" s="20">
        <v>16077.5</v>
      </c>
      <c r="M61" s="20">
        <v>6075</v>
      </c>
      <c r="N61" s="20">
        <f>M61/L61*100</f>
        <v>37.785725392629452</v>
      </c>
      <c r="O61" s="19"/>
      <c r="P61" s="20"/>
      <c r="Q61" s="21"/>
      <c r="R61" s="22"/>
      <c r="S61" s="22"/>
      <c r="T61" s="23"/>
      <c r="U61" s="21"/>
      <c r="V61" s="21"/>
    </row>
    <row r="62" spans="1:22" x14ac:dyDescent="0.25">
      <c r="A62" s="46" t="s">
        <v>167</v>
      </c>
      <c r="B62" s="9" t="s">
        <v>71</v>
      </c>
      <c r="C62" s="9" t="s">
        <v>43</v>
      </c>
      <c r="D62" s="9" t="s">
        <v>182</v>
      </c>
      <c r="E62" s="36" t="s">
        <v>183</v>
      </c>
      <c r="F62" s="9" t="s">
        <v>32</v>
      </c>
      <c r="G62" s="9" t="s">
        <v>184</v>
      </c>
      <c r="H62" s="9" t="s">
        <v>185</v>
      </c>
      <c r="I62" s="9" t="s">
        <v>35</v>
      </c>
      <c r="J62" s="9" t="s">
        <v>69</v>
      </c>
      <c r="K62" s="37">
        <v>43637</v>
      </c>
      <c r="L62" s="13">
        <v>199128.54</v>
      </c>
      <c r="M62" s="13">
        <f>L62*25%</f>
        <v>49782.135000000002</v>
      </c>
      <c r="N62" s="31">
        <f>M62/L62*100</f>
        <v>25</v>
      </c>
      <c r="O62" s="19"/>
      <c r="P62" s="20"/>
      <c r="Q62" s="21"/>
      <c r="R62" s="16">
        <v>136345.46</v>
      </c>
      <c r="S62" s="22"/>
      <c r="T62" s="23"/>
      <c r="U62" s="21"/>
      <c r="V62" s="21"/>
    </row>
    <row r="63" spans="1:22" x14ac:dyDescent="0.25">
      <c r="A63" s="81" t="s">
        <v>391</v>
      </c>
      <c r="B63" s="36" t="s">
        <v>54</v>
      </c>
      <c r="C63" s="82" t="s">
        <v>43</v>
      </c>
      <c r="D63" s="82" t="s">
        <v>182</v>
      </c>
      <c r="E63" s="18" t="s">
        <v>399</v>
      </c>
      <c r="F63" s="82" t="s">
        <v>32</v>
      </c>
      <c r="G63" s="82" t="s">
        <v>184</v>
      </c>
      <c r="H63" s="82" t="s">
        <v>185</v>
      </c>
      <c r="I63" s="82" t="s">
        <v>35</v>
      </c>
      <c r="J63" s="9" t="s">
        <v>69</v>
      </c>
      <c r="K63" s="83">
        <v>43780</v>
      </c>
      <c r="L63" s="84">
        <v>11732.7</v>
      </c>
      <c r="M63" s="84">
        <v>3827</v>
      </c>
      <c r="N63" s="20">
        <f>M63/L63*100</f>
        <v>32.618237916251161</v>
      </c>
      <c r="O63" s="93"/>
      <c r="P63" s="66"/>
      <c r="Q63" s="21"/>
      <c r="R63" s="22"/>
      <c r="S63" s="22"/>
      <c r="T63" s="23"/>
      <c r="U63" s="21"/>
      <c r="V63" s="21"/>
    </row>
    <row r="64" spans="1:22" x14ac:dyDescent="0.25">
      <c r="A64" s="28" t="s">
        <v>94</v>
      </c>
      <c r="B64" s="18" t="s">
        <v>54</v>
      </c>
      <c r="C64" s="18" t="s">
        <v>43</v>
      </c>
      <c r="D64" s="18" t="s">
        <v>127</v>
      </c>
      <c r="E64" s="29" t="s">
        <v>128</v>
      </c>
      <c r="F64" s="29" t="s">
        <v>127</v>
      </c>
      <c r="G64" s="18" t="s">
        <v>129</v>
      </c>
      <c r="H64" s="29" t="s">
        <v>130</v>
      </c>
      <c r="I64" s="18" t="s">
        <v>35</v>
      </c>
      <c r="J64" s="9" t="s">
        <v>69</v>
      </c>
      <c r="K64" s="30">
        <v>43595</v>
      </c>
      <c r="L64" s="31">
        <v>2832</v>
      </c>
      <c r="M64" s="31">
        <v>2513</v>
      </c>
      <c r="N64" s="31">
        <f>M64/L64*100</f>
        <v>88.735875706214685</v>
      </c>
      <c r="O64" s="32"/>
      <c r="P64" s="31"/>
      <c r="Q64" s="18"/>
      <c r="R64" s="33">
        <v>2832</v>
      </c>
      <c r="S64" s="34">
        <v>0</v>
      </c>
      <c r="T64" s="29"/>
      <c r="U64" s="18"/>
      <c r="V64" s="18"/>
    </row>
    <row r="65" spans="1:22" x14ac:dyDescent="0.25">
      <c r="A65" s="25" t="s">
        <v>94</v>
      </c>
      <c r="B65" s="36" t="s">
        <v>54</v>
      </c>
      <c r="C65" s="36" t="s">
        <v>43</v>
      </c>
      <c r="D65" s="36" t="s">
        <v>127</v>
      </c>
      <c r="E65" s="36" t="s">
        <v>132</v>
      </c>
      <c r="F65" s="29" t="s">
        <v>127</v>
      </c>
      <c r="G65" s="36" t="s">
        <v>129</v>
      </c>
      <c r="H65" s="36" t="s">
        <v>130</v>
      </c>
      <c r="I65" s="9" t="s">
        <v>35</v>
      </c>
      <c r="J65" s="9" t="s">
        <v>69</v>
      </c>
      <c r="K65" s="37">
        <v>43616</v>
      </c>
      <c r="L65" s="38">
        <v>42126</v>
      </c>
      <c r="M65" s="38">
        <v>6726</v>
      </c>
      <c r="N65" s="31">
        <f>M65/L65*100</f>
        <v>15.966386554621847</v>
      </c>
      <c r="O65" s="19"/>
      <c r="P65" s="20"/>
      <c r="Q65" s="21"/>
      <c r="R65" s="16">
        <v>42120</v>
      </c>
      <c r="S65" s="22"/>
      <c r="T65" s="23"/>
      <c r="U65" s="21"/>
      <c r="V65" s="21"/>
    </row>
    <row r="66" spans="1:22" x14ac:dyDescent="0.25">
      <c r="A66" s="46" t="s">
        <v>167</v>
      </c>
      <c r="B66" s="18" t="s">
        <v>75</v>
      </c>
      <c r="C66" s="9" t="s">
        <v>43</v>
      </c>
      <c r="D66" s="9" t="s">
        <v>127</v>
      </c>
      <c r="E66" s="36" t="s">
        <v>191</v>
      </c>
      <c r="F66" s="29" t="s">
        <v>127</v>
      </c>
      <c r="G66" s="9" t="s">
        <v>129</v>
      </c>
      <c r="H66" s="9" t="s">
        <v>130</v>
      </c>
      <c r="I66" s="9" t="s">
        <v>35</v>
      </c>
      <c r="J66" s="9" t="s">
        <v>192</v>
      </c>
      <c r="K66" s="37">
        <v>43644</v>
      </c>
      <c r="L66" s="13">
        <v>18337</v>
      </c>
      <c r="M66" s="13">
        <f>L66*25%</f>
        <v>4584.25</v>
      </c>
      <c r="N66" s="31">
        <f>M66/L66*100</f>
        <v>25</v>
      </c>
      <c r="O66" s="19"/>
      <c r="P66" s="20"/>
      <c r="Q66" s="21"/>
      <c r="R66" s="16">
        <v>18337.2</v>
      </c>
      <c r="S66" s="22"/>
      <c r="T66" s="23"/>
      <c r="U66" s="21"/>
      <c r="V66" s="21"/>
    </row>
    <row r="67" spans="1:22" x14ac:dyDescent="0.25">
      <c r="A67" s="47" t="s">
        <v>202</v>
      </c>
      <c r="B67" s="18" t="s">
        <v>75</v>
      </c>
      <c r="C67" s="9" t="s">
        <v>43</v>
      </c>
      <c r="D67" s="9" t="s">
        <v>66</v>
      </c>
      <c r="E67" s="36" t="s">
        <v>250</v>
      </c>
      <c r="F67" s="9" t="s">
        <v>32</v>
      </c>
      <c r="G67" s="9" t="s">
        <v>66</v>
      </c>
      <c r="H67" s="9" t="s">
        <v>251</v>
      </c>
      <c r="I67" s="9" t="s">
        <v>35</v>
      </c>
      <c r="J67" s="9" t="s">
        <v>69</v>
      </c>
      <c r="K67" s="37">
        <v>43652</v>
      </c>
      <c r="L67" s="13">
        <v>14396</v>
      </c>
      <c r="M67" s="13">
        <v>6631.6</v>
      </c>
      <c r="N67" s="13">
        <f>M67/L67*100</f>
        <v>46.06557377049181</v>
      </c>
      <c r="O67" s="19"/>
      <c r="P67" s="20"/>
      <c r="Q67" s="21"/>
      <c r="R67" s="16">
        <v>0</v>
      </c>
      <c r="S67" s="24">
        <v>14396</v>
      </c>
      <c r="T67" s="23"/>
      <c r="U67" s="21"/>
      <c r="V67" s="21"/>
    </row>
    <row r="68" spans="1:22" x14ac:dyDescent="0.25">
      <c r="A68" s="70" t="s">
        <v>468</v>
      </c>
      <c r="B68" s="21" t="s">
        <v>500</v>
      </c>
      <c r="C68" s="21" t="s">
        <v>187</v>
      </c>
      <c r="D68" s="21" t="s">
        <v>24</v>
      </c>
      <c r="E68" s="18"/>
      <c r="F68" s="21" t="s">
        <v>38</v>
      </c>
      <c r="G68" s="21" t="str">
        <f>H68</f>
        <v>Bindhugiri</v>
      </c>
      <c r="H68" s="21" t="s">
        <v>513</v>
      </c>
      <c r="I68" s="21" t="s">
        <v>35</v>
      </c>
      <c r="J68" s="21" t="s">
        <v>192</v>
      </c>
      <c r="K68" s="41">
        <v>43860</v>
      </c>
      <c r="L68" s="20">
        <v>33926</v>
      </c>
      <c r="M68" s="20">
        <f>L68*20%</f>
        <v>6785.2000000000007</v>
      </c>
      <c r="N68" s="20">
        <f>M68/L68*100</f>
        <v>20</v>
      </c>
      <c r="O68" s="19"/>
      <c r="P68" s="20"/>
      <c r="Q68" s="21"/>
      <c r="R68" s="22"/>
      <c r="S68" s="22"/>
      <c r="T68" s="23"/>
      <c r="U68" s="21"/>
      <c r="V68" s="21"/>
    </row>
    <row r="69" spans="1:22" x14ac:dyDescent="0.25">
      <c r="A69" s="47" t="s">
        <v>202</v>
      </c>
      <c r="B69" s="18" t="s">
        <v>75</v>
      </c>
      <c r="C69" s="9" t="s">
        <v>43</v>
      </c>
      <c r="D69" s="9" t="s">
        <v>66</v>
      </c>
      <c r="E69" s="9" t="s">
        <v>252</v>
      </c>
      <c r="F69" s="9" t="s">
        <v>32</v>
      </c>
      <c r="G69" s="9" t="s">
        <v>66</v>
      </c>
      <c r="H69" s="9" t="s">
        <v>253</v>
      </c>
      <c r="I69" s="9" t="s">
        <v>35</v>
      </c>
      <c r="J69" s="9" t="s">
        <v>69</v>
      </c>
      <c r="K69" s="37">
        <v>43664</v>
      </c>
      <c r="L69" s="13">
        <v>56746.2</v>
      </c>
      <c r="M69" s="13">
        <v>16744.2</v>
      </c>
      <c r="N69" s="13">
        <f>M69/L69*100</f>
        <v>29.507174048658769</v>
      </c>
      <c r="O69" s="19"/>
      <c r="P69" s="20"/>
      <c r="Q69" s="21"/>
      <c r="R69" s="16">
        <v>56746.2</v>
      </c>
      <c r="S69" s="22">
        <v>0</v>
      </c>
      <c r="T69" s="23"/>
      <c r="U69" s="21"/>
      <c r="V69" s="21"/>
    </row>
    <row r="70" spans="1:22" x14ac:dyDescent="0.25">
      <c r="A70" s="62" t="s">
        <v>270</v>
      </c>
      <c r="B70" s="9" t="s">
        <v>22</v>
      </c>
      <c r="C70" s="9" t="s">
        <v>43</v>
      </c>
      <c r="D70" s="9" t="s">
        <v>66</v>
      </c>
      <c r="E70" s="9" t="s">
        <v>276</v>
      </c>
      <c r="F70" s="9" t="s">
        <v>32</v>
      </c>
      <c r="G70" s="9" t="s">
        <v>66</v>
      </c>
      <c r="H70" s="9" t="s">
        <v>277</v>
      </c>
      <c r="I70" s="9" t="s">
        <v>35</v>
      </c>
      <c r="J70" s="9" t="s">
        <v>69</v>
      </c>
      <c r="K70" s="37">
        <v>43680</v>
      </c>
      <c r="L70" s="13">
        <v>17550</v>
      </c>
      <c r="M70" s="13">
        <v>1239</v>
      </c>
      <c r="N70" s="13">
        <f>M70/L70*100</f>
        <v>7.0598290598290596</v>
      </c>
      <c r="O70" s="19"/>
      <c r="P70" s="20"/>
      <c r="Q70" s="21"/>
      <c r="R70" s="16"/>
      <c r="S70" s="22"/>
      <c r="T70" s="23"/>
      <c r="U70" s="21"/>
      <c r="V70" s="21"/>
    </row>
    <row r="71" spans="1:22" x14ac:dyDescent="0.25">
      <c r="A71" s="47" t="s">
        <v>202</v>
      </c>
      <c r="B71" s="9" t="s">
        <v>71</v>
      </c>
      <c r="C71" s="9" t="s">
        <v>43</v>
      </c>
      <c r="D71" s="9" t="s">
        <v>66</v>
      </c>
      <c r="E71" s="36" t="s">
        <v>240</v>
      </c>
      <c r="F71" s="9" t="s">
        <v>32</v>
      </c>
      <c r="G71" s="9" t="s">
        <v>66</v>
      </c>
      <c r="H71" s="9" t="s">
        <v>241</v>
      </c>
      <c r="I71" s="9" t="s">
        <v>35</v>
      </c>
      <c r="J71" s="9" t="s">
        <v>69</v>
      </c>
      <c r="K71" s="37">
        <v>43656</v>
      </c>
      <c r="L71" s="13">
        <v>15522.49</v>
      </c>
      <c r="M71" s="13">
        <v>3722</v>
      </c>
      <c r="N71" s="13">
        <f>M71/L71*100</f>
        <v>23.97811175913143</v>
      </c>
      <c r="O71" s="19"/>
      <c r="P71" s="20"/>
      <c r="Q71" s="21"/>
      <c r="R71" s="16">
        <v>15522.49</v>
      </c>
      <c r="S71" s="22"/>
      <c r="T71" s="23"/>
      <c r="U71" s="21"/>
      <c r="V71" s="21"/>
    </row>
    <row r="72" spans="1:22" x14ac:dyDescent="0.25">
      <c r="A72" s="63" t="s">
        <v>270</v>
      </c>
      <c r="B72" s="9" t="s">
        <v>71</v>
      </c>
      <c r="C72" s="64" t="s">
        <v>43</v>
      </c>
      <c r="D72" s="64" t="s">
        <v>66</v>
      </c>
      <c r="E72" s="64" t="s">
        <v>305</v>
      </c>
      <c r="F72" s="64" t="s">
        <v>32</v>
      </c>
      <c r="G72" s="9" t="s">
        <v>66</v>
      </c>
      <c r="H72" s="64" t="s">
        <v>306</v>
      </c>
      <c r="I72" s="64" t="s">
        <v>35</v>
      </c>
      <c r="J72" s="9" t="s">
        <v>69</v>
      </c>
      <c r="K72" s="68">
        <v>43691</v>
      </c>
      <c r="L72" s="66">
        <f>384460.54+58719.16</f>
        <v>443179.69999999995</v>
      </c>
      <c r="M72" s="66">
        <v>156218.53</v>
      </c>
      <c r="N72" s="67">
        <f>M72/L72*100</f>
        <v>35.249477807760606</v>
      </c>
      <c r="O72" s="19"/>
      <c r="P72" s="20"/>
      <c r="Q72" s="21"/>
      <c r="R72" s="16"/>
      <c r="S72" s="22"/>
      <c r="T72" s="23"/>
      <c r="U72" s="21"/>
      <c r="V72" s="21"/>
    </row>
    <row r="73" spans="1:22" x14ac:dyDescent="0.25">
      <c r="A73" s="70" t="s">
        <v>262</v>
      </c>
      <c r="B73" s="21" t="s">
        <v>71</v>
      </c>
      <c r="C73" s="21" t="s">
        <v>43</v>
      </c>
      <c r="D73" s="21" t="s">
        <v>66</v>
      </c>
      <c r="E73" s="21"/>
      <c r="F73" s="21" t="s">
        <v>32</v>
      </c>
      <c r="G73" s="21" t="s">
        <v>66</v>
      </c>
      <c r="H73" s="21" t="s">
        <v>339</v>
      </c>
      <c r="I73" s="21" t="s">
        <v>35</v>
      </c>
      <c r="J73" s="9" t="s">
        <v>69</v>
      </c>
      <c r="K73" s="41">
        <v>43729</v>
      </c>
      <c r="L73" s="20">
        <v>15522</v>
      </c>
      <c r="M73" s="20">
        <v>2394.5</v>
      </c>
      <c r="N73" s="20">
        <f>M73/L73*100</f>
        <v>15.426491431516556</v>
      </c>
      <c r="O73" s="19"/>
      <c r="P73" s="20"/>
      <c r="Q73" s="21"/>
      <c r="R73" s="22"/>
      <c r="S73" s="22"/>
      <c r="T73" s="23"/>
      <c r="U73" s="21"/>
      <c r="V73" s="21"/>
    </row>
    <row r="74" spans="1:22" x14ac:dyDescent="0.25">
      <c r="A74" s="70" t="s">
        <v>267</v>
      </c>
      <c r="B74" s="21" t="s">
        <v>75</v>
      </c>
      <c r="C74" s="21" t="s">
        <v>43</v>
      </c>
      <c r="D74" s="21" t="s">
        <v>66</v>
      </c>
      <c r="E74" s="9" t="s">
        <v>382</v>
      </c>
      <c r="F74" s="21" t="s">
        <v>32</v>
      </c>
      <c r="G74" s="21" t="s">
        <v>66</v>
      </c>
      <c r="H74" s="21" t="s">
        <v>339</v>
      </c>
      <c r="I74" s="21" t="s">
        <v>35</v>
      </c>
      <c r="J74" s="21" t="s">
        <v>92</v>
      </c>
      <c r="K74" s="41">
        <v>43768</v>
      </c>
      <c r="L74" s="20">
        <v>12620</v>
      </c>
      <c r="M74" s="20">
        <v>2000</v>
      </c>
      <c r="N74" s="20">
        <f>M74/L74*100</f>
        <v>15.847860538827257</v>
      </c>
      <c r="O74" s="19"/>
      <c r="P74" s="20"/>
      <c r="Q74" s="21"/>
      <c r="R74" s="22"/>
      <c r="S74" s="22"/>
      <c r="T74" s="23"/>
      <c r="U74" s="21"/>
      <c r="V74" s="21"/>
    </row>
    <row r="75" spans="1:22" x14ac:dyDescent="0.25">
      <c r="A75" s="81" t="s">
        <v>391</v>
      </c>
      <c r="B75" s="21" t="s">
        <v>71</v>
      </c>
      <c r="C75" s="82" t="s">
        <v>43</v>
      </c>
      <c r="D75" s="82" t="s">
        <v>66</v>
      </c>
      <c r="E75" s="18" t="s">
        <v>404</v>
      </c>
      <c r="F75" s="82" t="s">
        <v>32</v>
      </c>
      <c r="G75" s="82" t="s">
        <v>66</v>
      </c>
      <c r="H75" s="82" t="s">
        <v>180</v>
      </c>
      <c r="I75" s="82" t="s">
        <v>35</v>
      </c>
      <c r="J75" s="82" t="s">
        <v>92</v>
      </c>
      <c r="K75" s="83">
        <v>43787</v>
      </c>
      <c r="L75" s="84">
        <v>105078</v>
      </c>
      <c r="M75" s="84">
        <v>19032</v>
      </c>
      <c r="N75" s="20">
        <f>M75/L75*100</f>
        <v>18.112259464397876</v>
      </c>
      <c r="O75" s="93"/>
      <c r="P75" s="66"/>
      <c r="Q75" s="21"/>
      <c r="R75" s="22"/>
      <c r="S75" s="22"/>
      <c r="T75" s="23"/>
      <c r="U75" s="21"/>
      <c r="V75" s="21"/>
    </row>
    <row r="76" spans="1:22" x14ac:dyDescent="0.25">
      <c r="A76" s="81" t="s">
        <v>391</v>
      </c>
      <c r="B76" s="21" t="s">
        <v>71</v>
      </c>
      <c r="C76" s="82" t="s">
        <v>43</v>
      </c>
      <c r="D76" s="82" t="s">
        <v>66</v>
      </c>
      <c r="E76" s="18" t="s">
        <v>406</v>
      </c>
      <c r="F76" s="82" t="s">
        <v>32</v>
      </c>
      <c r="G76" s="82" t="s">
        <v>66</v>
      </c>
      <c r="H76" s="82" t="s">
        <v>339</v>
      </c>
      <c r="I76" s="82" t="s">
        <v>35</v>
      </c>
      <c r="J76" s="82" t="s">
        <v>92</v>
      </c>
      <c r="K76" s="83">
        <v>43790</v>
      </c>
      <c r="L76" s="84">
        <v>45548</v>
      </c>
      <c r="M76" s="84">
        <v>2525</v>
      </c>
      <c r="N76" s="20">
        <f>M76/L76*100</f>
        <v>5.543602353561079</v>
      </c>
      <c r="O76" s="93"/>
      <c r="P76" s="66"/>
      <c r="Q76" s="21"/>
      <c r="R76" s="22"/>
      <c r="S76" s="22"/>
      <c r="T76" s="23"/>
      <c r="U76" s="21"/>
      <c r="V76" s="21"/>
    </row>
    <row r="77" spans="1:22" x14ac:dyDescent="0.25">
      <c r="A77" s="70" t="s">
        <v>424</v>
      </c>
      <c r="B77" s="21" t="s">
        <v>75</v>
      </c>
      <c r="C77" s="21" t="s">
        <v>43</v>
      </c>
      <c r="D77" s="21" t="s">
        <v>66</v>
      </c>
      <c r="E77" s="18" t="s">
        <v>458</v>
      </c>
      <c r="F77" s="21" t="s">
        <v>32</v>
      </c>
      <c r="G77" s="21" t="s">
        <v>66</v>
      </c>
      <c r="H77" s="21" t="s">
        <v>339</v>
      </c>
      <c r="I77" s="21" t="s">
        <v>35</v>
      </c>
      <c r="J77" s="21" t="s">
        <v>441</v>
      </c>
      <c r="K77" s="41">
        <v>43829</v>
      </c>
      <c r="L77" s="20">
        <v>13806</v>
      </c>
      <c r="M77" s="20">
        <v>590</v>
      </c>
      <c r="N77" s="20">
        <f>M77/L77*100</f>
        <v>4.2735042735042734</v>
      </c>
      <c r="O77" s="19"/>
      <c r="P77" s="20"/>
      <c r="Q77" s="21"/>
      <c r="R77" s="22"/>
      <c r="S77" s="22"/>
      <c r="T77" s="23"/>
      <c r="U77" s="21"/>
      <c r="V77" s="21"/>
    </row>
    <row r="78" spans="1:22" x14ac:dyDescent="0.25">
      <c r="A78" s="70" t="s">
        <v>468</v>
      </c>
      <c r="B78" s="21" t="s">
        <v>500</v>
      </c>
      <c r="C78" s="21" t="s">
        <v>43</v>
      </c>
      <c r="D78" s="21" t="s">
        <v>24</v>
      </c>
      <c r="E78" s="18" t="s">
        <v>506</v>
      </c>
      <c r="F78" s="21" t="s">
        <v>32</v>
      </c>
      <c r="G78" s="21" t="s">
        <v>66</v>
      </c>
      <c r="H78" s="21" t="s">
        <v>339</v>
      </c>
      <c r="I78" s="21" t="s">
        <v>35</v>
      </c>
      <c r="J78" s="21" t="s">
        <v>441</v>
      </c>
      <c r="K78" s="41">
        <v>43860</v>
      </c>
      <c r="L78" s="20">
        <v>6903</v>
      </c>
      <c r="M78" s="20">
        <v>472</v>
      </c>
      <c r="N78" s="20">
        <f>M78/L78*100</f>
        <v>6.8376068376068382</v>
      </c>
      <c r="O78" s="19"/>
      <c r="P78" s="20"/>
      <c r="Q78" s="21"/>
      <c r="R78" s="22"/>
      <c r="S78" s="22"/>
      <c r="T78" s="23"/>
      <c r="U78" s="21"/>
      <c r="V78" s="21"/>
    </row>
    <row r="79" spans="1:22" x14ac:dyDescent="0.25">
      <c r="A79" s="70" t="s">
        <v>514</v>
      </c>
      <c r="B79" s="50" t="s">
        <v>22</v>
      </c>
      <c r="C79" s="21" t="s">
        <v>43</v>
      </c>
      <c r="D79" s="21" t="s">
        <v>66</v>
      </c>
      <c r="E79" s="18" t="s">
        <v>524</v>
      </c>
      <c r="F79" s="21" t="s">
        <v>32</v>
      </c>
      <c r="G79" s="21" t="s">
        <v>66</v>
      </c>
      <c r="H79" s="21" t="s">
        <v>339</v>
      </c>
      <c r="I79" s="21" t="s">
        <v>35</v>
      </c>
      <c r="J79" s="21" t="s">
        <v>190</v>
      </c>
      <c r="K79" s="41">
        <v>43868</v>
      </c>
      <c r="L79" s="20">
        <v>3334121.6</v>
      </c>
      <c r="M79" s="20">
        <f>L79*18%</f>
        <v>600141.88800000004</v>
      </c>
      <c r="N79" s="20">
        <f>M79/L79*100</f>
        <v>18</v>
      </c>
      <c r="O79" s="19"/>
      <c r="P79" s="20"/>
      <c r="Q79" s="21"/>
      <c r="R79" s="22"/>
      <c r="S79" s="22"/>
      <c r="T79" s="23"/>
      <c r="U79" s="21"/>
      <c r="V79" s="21"/>
    </row>
    <row r="80" spans="1:22" x14ac:dyDescent="0.25">
      <c r="A80" s="70" t="s">
        <v>514</v>
      </c>
      <c r="B80" s="36" t="s">
        <v>54</v>
      </c>
      <c r="C80" s="21" t="s">
        <v>43</v>
      </c>
      <c r="D80" s="21" t="s">
        <v>66</v>
      </c>
      <c r="E80" s="18" t="s">
        <v>525</v>
      </c>
      <c r="F80" s="21" t="s">
        <v>32</v>
      </c>
      <c r="G80" s="21" t="s">
        <v>66</v>
      </c>
      <c r="H80" s="21" t="s">
        <v>339</v>
      </c>
      <c r="I80" s="21" t="s">
        <v>35</v>
      </c>
      <c r="J80" s="21" t="s">
        <v>190</v>
      </c>
      <c r="K80" s="41">
        <v>43872</v>
      </c>
      <c r="L80" s="20">
        <v>113659</v>
      </c>
      <c r="M80" s="20">
        <v>11213</v>
      </c>
      <c r="N80" s="20">
        <f>M80/L80*100</f>
        <v>9.8654747974203545</v>
      </c>
      <c r="O80" s="19"/>
      <c r="P80" s="20"/>
      <c r="Q80" s="21"/>
      <c r="R80" s="22"/>
      <c r="S80" s="22"/>
      <c r="T80" s="23"/>
      <c r="U80" s="21"/>
      <c r="V80" s="21"/>
    </row>
    <row r="81" spans="1:22" x14ac:dyDescent="0.25">
      <c r="A81" s="70" t="s">
        <v>267</v>
      </c>
      <c r="B81" s="21" t="s">
        <v>71</v>
      </c>
      <c r="C81" s="21" t="s">
        <v>43</v>
      </c>
      <c r="D81" s="21" t="s">
        <v>66</v>
      </c>
      <c r="E81" s="9" t="s">
        <v>372</v>
      </c>
      <c r="F81" s="21" t="s">
        <v>32</v>
      </c>
      <c r="G81" s="21" t="s">
        <v>66</v>
      </c>
      <c r="H81" s="21" t="s">
        <v>373</v>
      </c>
      <c r="I81" s="21" t="s">
        <v>35</v>
      </c>
      <c r="J81" s="9" t="s">
        <v>69</v>
      </c>
      <c r="K81" s="41">
        <v>43754</v>
      </c>
      <c r="L81" s="20">
        <v>12443.1</v>
      </c>
      <c r="M81" s="20">
        <f>L81*40%</f>
        <v>4977.2400000000007</v>
      </c>
      <c r="N81" s="20">
        <f>M81/L81*100</f>
        <v>40</v>
      </c>
      <c r="O81" s="19"/>
      <c r="P81" s="20"/>
      <c r="Q81" s="21"/>
      <c r="R81" s="22"/>
      <c r="S81" s="22"/>
      <c r="T81" s="23"/>
      <c r="U81" s="21"/>
      <c r="V81" s="21"/>
    </row>
    <row r="82" spans="1:22" x14ac:dyDescent="0.25">
      <c r="A82" s="62" t="s">
        <v>270</v>
      </c>
      <c r="B82" s="18" t="s">
        <v>75</v>
      </c>
      <c r="C82" s="21" t="s">
        <v>43</v>
      </c>
      <c r="D82" s="21" t="s">
        <v>66</v>
      </c>
      <c r="E82" s="9" t="s">
        <v>311</v>
      </c>
      <c r="F82" s="21" t="s">
        <v>32</v>
      </c>
      <c r="G82" s="21" t="s">
        <v>66</v>
      </c>
      <c r="H82" s="21" t="s">
        <v>312</v>
      </c>
      <c r="I82" s="21" t="s">
        <v>35</v>
      </c>
      <c r="J82" s="9" t="s">
        <v>69</v>
      </c>
      <c r="K82" s="41">
        <v>43700</v>
      </c>
      <c r="L82" s="20">
        <v>554194.38</v>
      </c>
      <c r="M82" s="20">
        <v>209350</v>
      </c>
      <c r="N82" s="13">
        <f>M82/L82*100</f>
        <v>37.775554490465964</v>
      </c>
      <c r="O82" s="19"/>
      <c r="P82" s="20"/>
      <c r="Q82" s="21"/>
      <c r="R82" s="16"/>
      <c r="S82" s="22"/>
      <c r="T82" s="23"/>
      <c r="U82" s="21"/>
      <c r="V82" s="21"/>
    </row>
    <row r="83" spans="1:22" x14ac:dyDescent="0.25">
      <c r="A83" s="8" t="s">
        <v>21</v>
      </c>
      <c r="B83" s="9" t="s">
        <v>54</v>
      </c>
      <c r="C83" s="9" t="s">
        <v>43</v>
      </c>
      <c r="D83" s="9" t="s">
        <v>66</v>
      </c>
      <c r="E83" s="9" t="s">
        <v>67</v>
      </c>
      <c r="F83" s="10" t="s">
        <v>32</v>
      </c>
      <c r="G83" s="9" t="s">
        <v>66</v>
      </c>
      <c r="H83" s="10" t="s">
        <v>68</v>
      </c>
      <c r="I83" s="9" t="s">
        <v>35</v>
      </c>
      <c r="J83" s="9" t="s">
        <v>69</v>
      </c>
      <c r="K83" s="11">
        <v>43563.416296296295</v>
      </c>
      <c r="L83" s="12">
        <v>410849.77</v>
      </c>
      <c r="M83" s="13">
        <v>120254.71</v>
      </c>
      <c r="N83" s="13">
        <f>M83/L83*100</f>
        <v>29.269752298997272</v>
      </c>
      <c r="O83" s="14"/>
      <c r="P83" s="13"/>
      <c r="Q83" s="9"/>
      <c r="R83" s="24">
        <v>410849.77</v>
      </c>
      <c r="S83" s="16">
        <v>0</v>
      </c>
      <c r="T83" s="17"/>
      <c r="U83" s="9"/>
      <c r="V83" s="9"/>
    </row>
    <row r="84" spans="1:22" x14ac:dyDescent="0.25">
      <c r="A84" s="8" t="s">
        <v>21</v>
      </c>
      <c r="B84" s="9" t="s">
        <v>54</v>
      </c>
      <c r="C84" s="9" t="s">
        <v>43</v>
      </c>
      <c r="D84" s="9" t="s">
        <v>66</v>
      </c>
      <c r="E84" s="10" t="s">
        <v>70</v>
      </c>
      <c r="F84" s="10" t="s">
        <v>32</v>
      </c>
      <c r="G84" s="9" t="s">
        <v>66</v>
      </c>
      <c r="H84" s="10" t="s">
        <v>68</v>
      </c>
      <c r="I84" s="9" t="s">
        <v>35</v>
      </c>
      <c r="J84" s="9" t="s">
        <v>69</v>
      </c>
      <c r="K84" s="11">
        <v>43563.413483796299</v>
      </c>
      <c r="L84" s="12">
        <v>19370</v>
      </c>
      <c r="M84" s="13">
        <v>2065</v>
      </c>
      <c r="N84" s="13">
        <f>M84/L84*100</f>
        <v>10.660815694372742</v>
      </c>
      <c r="O84" s="19"/>
      <c r="P84" s="20"/>
      <c r="Q84" s="21"/>
      <c r="R84" s="15">
        <v>19370</v>
      </c>
      <c r="S84" s="24">
        <v>0</v>
      </c>
      <c r="T84" s="23"/>
      <c r="U84" s="21"/>
      <c r="V84" s="21"/>
    </row>
    <row r="85" spans="1:22" x14ac:dyDescent="0.25">
      <c r="A85" s="8" t="s">
        <v>21</v>
      </c>
      <c r="B85" s="9" t="s">
        <v>75</v>
      </c>
      <c r="C85" s="9" t="s">
        <v>43</v>
      </c>
      <c r="D85" s="9" t="s">
        <v>66</v>
      </c>
      <c r="E85" s="10" t="s">
        <v>93</v>
      </c>
      <c r="F85" s="10" t="s">
        <v>32</v>
      </c>
      <c r="G85" s="9" t="s">
        <v>66</v>
      </c>
      <c r="H85" s="10" t="s">
        <v>68</v>
      </c>
      <c r="I85" s="9" t="s">
        <v>35</v>
      </c>
      <c r="J85" s="9" t="s">
        <v>69</v>
      </c>
      <c r="K85" s="11">
        <v>43584</v>
      </c>
      <c r="L85" s="12">
        <v>210764</v>
      </c>
      <c r="M85" s="13">
        <v>89640.4</v>
      </c>
      <c r="N85" s="13">
        <f>M85/L85*100</f>
        <v>42.531172306465997</v>
      </c>
      <c r="O85" s="19"/>
      <c r="P85" s="20"/>
      <c r="Q85" s="21"/>
      <c r="R85" s="15">
        <v>210764</v>
      </c>
      <c r="S85" s="22">
        <v>0</v>
      </c>
      <c r="T85" s="23"/>
      <c r="U85" s="21"/>
      <c r="V85" s="21"/>
    </row>
    <row r="86" spans="1:22" x14ac:dyDescent="0.25">
      <c r="A86" s="28" t="s">
        <v>94</v>
      </c>
      <c r="B86" s="18" t="s">
        <v>54</v>
      </c>
      <c r="C86" s="18" t="s">
        <v>43</v>
      </c>
      <c r="D86" s="18" t="s">
        <v>66</v>
      </c>
      <c r="E86" s="29" t="s">
        <v>119</v>
      </c>
      <c r="F86" s="18" t="s">
        <v>32</v>
      </c>
      <c r="G86" s="18" t="s">
        <v>66</v>
      </c>
      <c r="H86" s="35" t="s">
        <v>68</v>
      </c>
      <c r="I86" s="18" t="s">
        <v>35</v>
      </c>
      <c r="J86" s="9" t="s">
        <v>69</v>
      </c>
      <c r="K86" s="30">
        <v>43594</v>
      </c>
      <c r="L86" s="31">
        <v>3621</v>
      </c>
      <c r="M86" s="31">
        <f>L86*15%</f>
        <v>543.15</v>
      </c>
      <c r="N86" s="31">
        <f>M86/L86*100</f>
        <v>15</v>
      </c>
      <c r="O86" s="32"/>
      <c r="P86" s="31"/>
      <c r="Q86" s="18"/>
      <c r="R86" s="33">
        <v>3621</v>
      </c>
      <c r="S86" s="34">
        <v>0</v>
      </c>
      <c r="T86" s="29"/>
      <c r="U86" s="18"/>
      <c r="V86" s="18"/>
    </row>
    <row r="87" spans="1:22" x14ac:dyDescent="0.25">
      <c r="A87" s="28" t="s">
        <v>94</v>
      </c>
      <c r="B87" s="9" t="s">
        <v>71</v>
      </c>
      <c r="C87" s="18" t="s">
        <v>43</v>
      </c>
      <c r="D87" s="18" t="s">
        <v>66</v>
      </c>
      <c r="E87" s="29" t="s">
        <v>150</v>
      </c>
      <c r="F87" s="18" t="s">
        <v>32</v>
      </c>
      <c r="G87" s="18" t="s">
        <v>66</v>
      </c>
      <c r="H87" s="29" t="s">
        <v>68</v>
      </c>
      <c r="I87" s="29" t="s">
        <v>35</v>
      </c>
      <c r="J87" s="9" t="s">
        <v>69</v>
      </c>
      <c r="K87" s="40">
        <v>43614</v>
      </c>
      <c r="L87" s="31">
        <v>15596</v>
      </c>
      <c r="M87" s="31">
        <v>2734</v>
      </c>
      <c r="N87" s="31">
        <f>M87/L87*100</f>
        <v>17.530135932290332</v>
      </c>
      <c r="O87" s="19"/>
      <c r="P87" s="20"/>
      <c r="Q87" s="21"/>
      <c r="R87" s="16">
        <v>15596.65</v>
      </c>
      <c r="S87" s="22">
        <v>0</v>
      </c>
      <c r="T87" s="23"/>
      <c r="U87" s="21"/>
      <c r="V87" s="21"/>
    </row>
    <row r="88" spans="1:22" x14ac:dyDescent="0.25">
      <c r="A88" s="28" t="s">
        <v>94</v>
      </c>
      <c r="B88" s="18" t="s">
        <v>75</v>
      </c>
      <c r="C88" s="18" t="s">
        <v>43</v>
      </c>
      <c r="D88" s="18" t="s">
        <v>66</v>
      </c>
      <c r="E88" s="29" t="s">
        <v>119</v>
      </c>
      <c r="F88" s="18" t="s">
        <v>32</v>
      </c>
      <c r="G88" s="18" t="s">
        <v>66</v>
      </c>
      <c r="H88" s="29" t="s">
        <v>68</v>
      </c>
      <c r="I88" s="29" t="s">
        <v>35</v>
      </c>
      <c r="J88" s="9" t="s">
        <v>69</v>
      </c>
      <c r="K88" s="40">
        <v>43614</v>
      </c>
      <c r="L88" s="31">
        <v>3621</v>
      </c>
      <c r="M88" s="31">
        <f>L88*15%</f>
        <v>543.15</v>
      </c>
      <c r="N88" s="31">
        <f>M88/L88*100</f>
        <v>15</v>
      </c>
      <c r="O88" s="19"/>
      <c r="P88" s="20"/>
      <c r="Q88" s="21"/>
      <c r="R88" s="16">
        <v>3621.18</v>
      </c>
      <c r="S88" s="22">
        <v>0</v>
      </c>
      <c r="T88" s="23"/>
      <c r="U88" s="21"/>
      <c r="V88" s="21"/>
    </row>
    <row r="89" spans="1:22" x14ac:dyDescent="0.25">
      <c r="A89" s="28" t="s">
        <v>94</v>
      </c>
      <c r="B89" s="18" t="s">
        <v>75</v>
      </c>
      <c r="C89" s="18" t="s">
        <v>43</v>
      </c>
      <c r="D89" s="18" t="s">
        <v>66</v>
      </c>
      <c r="E89" s="29" t="s">
        <v>155</v>
      </c>
      <c r="F89" s="18" t="s">
        <v>32</v>
      </c>
      <c r="G89" s="18" t="s">
        <v>66</v>
      </c>
      <c r="H89" s="29" t="s">
        <v>68</v>
      </c>
      <c r="I89" s="29" t="s">
        <v>35</v>
      </c>
      <c r="J89" s="9" t="s">
        <v>69</v>
      </c>
      <c r="K89" s="40">
        <v>43614</v>
      </c>
      <c r="L89" s="31">
        <v>199316</v>
      </c>
      <c r="M89" s="31">
        <v>62566</v>
      </c>
      <c r="N89" s="31">
        <f>M89/L89*100</f>
        <v>31.390355014148387</v>
      </c>
      <c r="O89" s="19"/>
      <c r="P89" s="20"/>
      <c r="Q89" s="21"/>
      <c r="R89" s="16">
        <v>205629.75</v>
      </c>
      <c r="S89" s="22">
        <v>6313</v>
      </c>
      <c r="T89" s="23"/>
      <c r="U89" s="21"/>
      <c r="V89" s="21"/>
    </row>
    <row r="90" spans="1:22" x14ac:dyDescent="0.25">
      <c r="A90" s="25" t="s">
        <v>94</v>
      </c>
      <c r="B90" s="9" t="s">
        <v>22</v>
      </c>
      <c r="C90" s="9" t="s">
        <v>43</v>
      </c>
      <c r="D90" s="9" t="s">
        <v>66</v>
      </c>
      <c r="E90" s="9" t="s">
        <v>102</v>
      </c>
      <c r="F90" s="10" t="s">
        <v>32</v>
      </c>
      <c r="G90" s="9" t="s">
        <v>66</v>
      </c>
      <c r="H90" s="10" t="s">
        <v>103</v>
      </c>
      <c r="I90" s="9" t="s">
        <v>35</v>
      </c>
      <c r="J90" s="9" t="s">
        <v>69</v>
      </c>
      <c r="K90" s="11">
        <v>43588</v>
      </c>
      <c r="L90" s="12">
        <v>20709</v>
      </c>
      <c r="M90" s="13">
        <f>L90*20%</f>
        <v>4141.8</v>
      </c>
      <c r="N90" s="13">
        <f>M90/L90*100</f>
        <v>20</v>
      </c>
      <c r="O90" s="19"/>
      <c r="P90" s="20"/>
      <c r="Q90" s="21"/>
      <c r="R90" s="15">
        <v>20709</v>
      </c>
      <c r="S90" s="22">
        <v>0</v>
      </c>
      <c r="T90" s="23"/>
      <c r="U90" s="21"/>
      <c r="V90" s="21"/>
    </row>
    <row r="91" spans="1:22" x14ac:dyDescent="0.25">
      <c r="A91" s="70" t="s">
        <v>424</v>
      </c>
      <c r="B91" s="50" t="s">
        <v>22</v>
      </c>
      <c r="C91" s="21" t="s">
        <v>43</v>
      </c>
      <c r="D91" s="21" t="s">
        <v>66</v>
      </c>
      <c r="E91" s="18" t="s">
        <v>427</v>
      </c>
      <c r="F91" s="21" t="s">
        <v>32</v>
      </c>
      <c r="G91" s="21" t="s">
        <v>66</v>
      </c>
      <c r="H91" s="21" t="s">
        <v>428</v>
      </c>
      <c r="I91" s="21" t="s">
        <v>35</v>
      </c>
      <c r="J91" s="21" t="s">
        <v>69</v>
      </c>
      <c r="K91" s="41">
        <v>43803</v>
      </c>
      <c r="L91" s="20">
        <v>308914</v>
      </c>
      <c r="M91" s="20">
        <f>L91*16%</f>
        <v>49426.239999999998</v>
      </c>
      <c r="N91" s="20">
        <f>M91/L91*100</f>
        <v>16</v>
      </c>
      <c r="O91" s="19"/>
      <c r="P91" s="20"/>
      <c r="Q91" s="21"/>
      <c r="R91" s="22"/>
      <c r="S91" s="22"/>
      <c r="T91" s="23"/>
      <c r="U91" s="21"/>
      <c r="V91" s="21"/>
    </row>
    <row r="92" spans="1:22" x14ac:dyDescent="0.25">
      <c r="A92" s="70" t="s">
        <v>468</v>
      </c>
      <c r="B92" s="21" t="s">
        <v>75</v>
      </c>
      <c r="C92" s="21" t="s">
        <v>43</v>
      </c>
      <c r="D92" s="21" t="s">
        <v>66</v>
      </c>
      <c r="E92" s="18" t="s">
        <v>487</v>
      </c>
      <c r="F92" s="21" t="s">
        <v>32</v>
      </c>
      <c r="G92" s="21" t="s">
        <v>66</v>
      </c>
      <c r="H92" s="21" t="s">
        <v>488</v>
      </c>
      <c r="I92" s="21" t="s">
        <v>35</v>
      </c>
      <c r="J92" s="21" t="s">
        <v>69</v>
      </c>
      <c r="K92" s="41">
        <v>43851</v>
      </c>
      <c r="L92" s="20">
        <v>216915.86</v>
      </c>
      <c r="M92" s="20">
        <f>L92*24%</f>
        <v>52059.806399999994</v>
      </c>
      <c r="N92" s="20">
        <f>M92/L92*100</f>
        <v>24</v>
      </c>
      <c r="O92" s="19"/>
      <c r="P92" s="20"/>
      <c r="Q92" s="21"/>
      <c r="R92" s="22"/>
      <c r="S92" s="22"/>
      <c r="T92" s="23"/>
      <c r="U92" s="21"/>
      <c r="V92" s="21"/>
    </row>
    <row r="93" spans="1:22" x14ac:dyDescent="0.25">
      <c r="A93" s="70" t="s">
        <v>424</v>
      </c>
      <c r="B93" s="36" t="s">
        <v>54</v>
      </c>
      <c r="C93" s="21" t="s">
        <v>43</v>
      </c>
      <c r="D93" s="21" t="s">
        <v>66</v>
      </c>
      <c r="E93" s="18" t="s">
        <v>432</v>
      </c>
      <c r="F93" s="21" t="s">
        <v>32</v>
      </c>
      <c r="G93" s="21" t="s">
        <v>66</v>
      </c>
      <c r="H93" s="21" t="s">
        <v>433</v>
      </c>
      <c r="I93" s="21" t="s">
        <v>35</v>
      </c>
      <c r="J93" s="21" t="s">
        <v>92</v>
      </c>
      <c r="K93" s="41">
        <v>43812</v>
      </c>
      <c r="L93" s="20">
        <v>9145</v>
      </c>
      <c r="M93" s="20">
        <f>L93*20%</f>
        <v>1829</v>
      </c>
      <c r="N93" s="20">
        <v>20</v>
      </c>
      <c r="O93" s="19"/>
      <c r="P93" s="20"/>
      <c r="Q93" s="21"/>
      <c r="R93" s="22"/>
      <c r="S93" s="22"/>
      <c r="T93" s="23"/>
      <c r="U93" s="21"/>
      <c r="V93" s="21"/>
    </row>
    <row r="94" spans="1:22" x14ac:dyDescent="0.25">
      <c r="A94" s="70" t="s">
        <v>468</v>
      </c>
      <c r="B94" s="21" t="s">
        <v>75</v>
      </c>
      <c r="C94" s="21" t="s">
        <v>43</v>
      </c>
      <c r="D94" s="21" t="s">
        <v>66</v>
      </c>
      <c r="E94" s="18" t="s">
        <v>492</v>
      </c>
      <c r="F94" s="21" t="s">
        <v>32</v>
      </c>
      <c r="G94" s="21" t="s">
        <v>66</v>
      </c>
      <c r="H94" s="21" t="s">
        <v>493</v>
      </c>
      <c r="I94" s="21" t="s">
        <v>35</v>
      </c>
      <c r="J94" s="21" t="s">
        <v>494</v>
      </c>
      <c r="K94" s="41">
        <v>43851</v>
      </c>
      <c r="L94" s="20">
        <v>9145</v>
      </c>
      <c r="M94" s="20">
        <v>1144</v>
      </c>
      <c r="N94" s="20">
        <f>M94/L94*100</f>
        <v>12.509568069983597</v>
      </c>
      <c r="O94" s="19"/>
      <c r="P94" s="20"/>
      <c r="Q94" s="21"/>
      <c r="R94" s="22"/>
      <c r="S94" s="22"/>
      <c r="T94" s="23"/>
      <c r="U94" s="21"/>
      <c r="V94" s="21"/>
    </row>
    <row r="95" spans="1:22" x14ac:dyDescent="0.25">
      <c r="A95" s="81" t="s">
        <v>391</v>
      </c>
      <c r="B95" s="36" t="s">
        <v>54</v>
      </c>
      <c r="C95" s="82" t="s">
        <v>43</v>
      </c>
      <c r="D95" s="82" t="s">
        <v>66</v>
      </c>
      <c r="E95" s="18" t="s">
        <v>396</v>
      </c>
      <c r="F95" s="82" t="s">
        <v>32</v>
      </c>
      <c r="G95" s="82" t="s">
        <v>66</v>
      </c>
      <c r="H95" s="82" t="s">
        <v>397</v>
      </c>
      <c r="I95" s="82" t="s">
        <v>35</v>
      </c>
      <c r="J95" s="9" t="s">
        <v>69</v>
      </c>
      <c r="K95" s="83">
        <v>43777</v>
      </c>
      <c r="L95" s="84">
        <v>19920.7</v>
      </c>
      <c r="M95" s="84">
        <v>4382.5540000000001</v>
      </c>
      <c r="N95" s="20">
        <f>M95/L95*100</f>
        <v>22</v>
      </c>
      <c r="O95" s="93"/>
      <c r="P95" s="66"/>
      <c r="Q95" s="21"/>
      <c r="R95" s="22"/>
      <c r="S95" s="22"/>
      <c r="T95" s="23"/>
      <c r="U95" s="21"/>
      <c r="V95" s="21"/>
    </row>
    <row r="96" spans="1:22" x14ac:dyDescent="0.25">
      <c r="A96" s="70" t="s">
        <v>424</v>
      </c>
      <c r="B96" s="36" t="s">
        <v>54</v>
      </c>
      <c r="C96" s="21" t="s">
        <v>43</v>
      </c>
      <c r="D96" s="21" t="s">
        <v>66</v>
      </c>
      <c r="E96" s="18" t="s">
        <v>430</v>
      </c>
      <c r="F96" s="21" t="s">
        <v>32</v>
      </c>
      <c r="G96" s="21" t="s">
        <v>66</v>
      </c>
      <c r="H96" s="21" t="s">
        <v>397</v>
      </c>
      <c r="I96" s="21" t="s">
        <v>35</v>
      </c>
      <c r="J96" s="21" t="s">
        <v>431</v>
      </c>
      <c r="K96" s="41">
        <v>43808</v>
      </c>
      <c r="L96" s="20">
        <v>2124</v>
      </c>
      <c r="M96" s="20">
        <v>2124</v>
      </c>
      <c r="N96" s="20">
        <f>M96/L96*100</f>
        <v>100</v>
      </c>
      <c r="O96" s="19"/>
      <c r="P96" s="20"/>
      <c r="Q96" s="21"/>
      <c r="R96" s="22"/>
      <c r="S96" s="22"/>
      <c r="T96" s="23"/>
      <c r="U96" s="21"/>
      <c r="V96" s="21"/>
    </row>
    <row r="97" spans="1:22" x14ac:dyDescent="0.25">
      <c r="A97" s="70" t="s">
        <v>424</v>
      </c>
      <c r="B97" s="21" t="s">
        <v>75</v>
      </c>
      <c r="C97" s="21" t="s">
        <v>43</v>
      </c>
      <c r="D97" s="21" t="s">
        <v>66</v>
      </c>
      <c r="E97" s="18" t="s">
        <v>452</v>
      </c>
      <c r="F97" s="21" t="s">
        <v>32</v>
      </c>
      <c r="G97" s="21" t="s">
        <v>66</v>
      </c>
      <c r="H97" s="21" t="s">
        <v>397</v>
      </c>
      <c r="I97" s="21" t="s">
        <v>35</v>
      </c>
      <c r="J97" s="21" t="s">
        <v>190</v>
      </c>
      <c r="K97" s="41">
        <v>43824</v>
      </c>
      <c r="L97" s="20">
        <v>420378</v>
      </c>
      <c r="M97" s="20">
        <f>L97*20%</f>
        <v>84075.6</v>
      </c>
      <c r="N97" s="20">
        <f>M97/L97*100</f>
        <v>20</v>
      </c>
      <c r="O97" s="19"/>
      <c r="P97" s="20"/>
      <c r="Q97" s="21"/>
      <c r="R97" s="22"/>
      <c r="S97" s="22"/>
      <c r="T97" s="23"/>
      <c r="U97" s="21"/>
      <c r="V97" s="21"/>
    </row>
    <row r="98" spans="1:22" x14ac:dyDescent="0.25">
      <c r="A98" s="70" t="s">
        <v>424</v>
      </c>
      <c r="B98" s="21" t="s">
        <v>75</v>
      </c>
      <c r="C98" s="21" t="s">
        <v>187</v>
      </c>
      <c r="D98" s="21" t="s">
        <v>66</v>
      </c>
      <c r="E98" s="18" t="s">
        <v>445</v>
      </c>
      <c r="F98" s="21" t="s">
        <v>32</v>
      </c>
      <c r="G98" s="21" t="s">
        <v>66</v>
      </c>
      <c r="H98" s="21" t="s">
        <v>446</v>
      </c>
      <c r="I98" s="21" t="s">
        <v>35</v>
      </c>
      <c r="J98" s="21" t="s">
        <v>447</v>
      </c>
      <c r="K98" s="41">
        <v>43822</v>
      </c>
      <c r="L98" s="20">
        <v>8688</v>
      </c>
      <c r="M98" s="20">
        <f>L98*16%</f>
        <v>1390.08</v>
      </c>
      <c r="N98" s="20">
        <v>16</v>
      </c>
      <c r="O98" s="19"/>
      <c r="P98" s="20"/>
      <c r="Q98" s="21"/>
      <c r="R98" s="22"/>
      <c r="S98" s="22"/>
      <c r="T98" s="23"/>
      <c r="U98" s="21"/>
      <c r="V98" s="21"/>
    </row>
    <row r="99" spans="1:22" x14ac:dyDescent="0.25">
      <c r="A99" s="70" t="s">
        <v>514</v>
      </c>
      <c r="B99" s="36" t="s">
        <v>54</v>
      </c>
      <c r="C99" s="21" t="s">
        <v>43</v>
      </c>
      <c r="D99" s="21" t="s">
        <v>66</v>
      </c>
      <c r="E99" s="18" t="s">
        <v>526</v>
      </c>
      <c r="F99" s="21" t="s">
        <v>32</v>
      </c>
      <c r="G99" s="21" t="s">
        <v>66</v>
      </c>
      <c r="H99" s="21" t="s">
        <v>527</v>
      </c>
      <c r="I99" s="21" t="s">
        <v>35</v>
      </c>
      <c r="J99" s="21" t="s">
        <v>190</v>
      </c>
      <c r="K99" s="41">
        <v>43872</v>
      </c>
      <c r="L99" s="20">
        <v>171607.44</v>
      </c>
      <c r="M99" s="20">
        <v>23659.48</v>
      </c>
      <c r="N99" s="20">
        <f>M99/L99*100</f>
        <v>13.786978000487624</v>
      </c>
      <c r="O99" s="19"/>
      <c r="P99" s="20"/>
      <c r="Q99" s="21"/>
      <c r="R99" s="22"/>
      <c r="S99" s="22"/>
      <c r="T99" s="23"/>
      <c r="U99" s="21"/>
      <c r="V99" s="21"/>
    </row>
    <row r="100" spans="1:22" x14ac:dyDescent="0.25">
      <c r="A100" s="70" t="s">
        <v>468</v>
      </c>
      <c r="B100" s="50" t="s">
        <v>22</v>
      </c>
      <c r="C100" s="21" t="s">
        <v>43</v>
      </c>
      <c r="D100" s="21" t="s">
        <v>66</v>
      </c>
      <c r="E100" s="18" t="s">
        <v>476</v>
      </c>
      <c r="F100" s="21" t="s">
        <v>32</v>
      </c>
      <c r="G100" s="21" t="s">
        <v>66</v>
      </c>
      <c r="H100" s="21" t="s">
        <v>477</v>
      </c>
      <c r="I100" s="21" t="s">
        <v>35</v>
      </c>
      <c r="J100" s="21" t="s">
        <v>69</v>
      </c>
      <c r="K100" s="41">
        <v>43834</v>
      </c>
      <c r="L100" s="20">
        <v>40140</v>
      </c>
      <c r="M100" s="20">
        <f>L100*22%</f>
        <v>8830.7999999999993</v>
      </c>
      <c r="N100" s="20">
        <f>M100/L100*100</f>
        <v>21.999999999999996</v>
      </c>
      <c r="O100" s="19"/>
      <c r="P100" s="20"/>
      <c r="Q100" s="21"/>
      <c r="R100" s="22"/>
      <c r="S100" s="22"/>
      <c r="T100" s="23"/>
      <c r="U100" s="21"/>
      <c r="V100" s="21"/>
    </row>
    <row r="101" spans="1:22" x14ac:dyDescent="0.25">
      <c r="A101" s="43" t="s">
        <v>167</v>
      </c>
      <c r="B101" s="36" t="s">
        <v>22</v>
      </c>
      <c r="C101" s="36" t="s">
        <v>43</v>
      </c>
      <c r="D101" s="36" t="s">
        <v>24</v>
      </c>
      <c r="E101" s="36" t="s">
        <v>176</v>
      </c>
      <c r="F101" s="36" t="s">
        <v>62</v>
      </c>
      <c r="G101" s="36" t="s">
        <v>177</v>
      </c>
      <c r="H101" s="36" t="s">
        <v>177</v>
      </c>
      <c r="I101" s="9" t="s">
        <v>35</v>
      </c>
      <c r="J101" s="9" t="s">
        <v>36</v>
      </c>
      <c r="K101" s="37">
        <v>43623</v>
      </c>
      <c r="L101" s="38">
        <v>243127</v>
      </c>
      <c r="M101" s="38">
        <v>60781</v>
      </c>
      <c r="N101" s="31">
        <f>M101/L101*100</f>
        <v>24.99969151924714</v>
      </c>
      <c r="O101" s="19"/>
      <c r="P101" s="20"/>
      <c r="Q101" s="21"/>
      <c r="R101" s="16">
        <v>243127.2</v>
      </c>
      <c r="S101" s="22"/>
      <c r="T101" s="23"/>
      <c r="U101" s="21"/>
      <c r="V101" s="21"/>
    </row>
    <row r="102" spans="1:22" x14ac:dyDescent="0.25">
      <c r="A102" s="47" t="s">
        <v>202</v>
      </c>
      <c r="B102" s="9" t="s">
        <v>22</v>
      </c>
      <c r="C102" s="9" t="s">
        <v>187</v>
      </c>
      <c r="D102" s="9" t="s">
        <v>24</v>
      </c>
      <c r="E102" s="36" t="s">
        <v>206</v>
      </c>
      <c r="F102" s="9" t="s">
        <v>62</v>
      </c>
      <c r="G102" s="9" t="s">
        <v>177</v>
      </c>
      <c r="H102" s="9" t="s">
        <v>177</v>
      </c>
      <c r="I102" s="17" t="s">
        <v>35</v>
      </c>
      <c r="J102" s="17" t="s">
        <v>207</v>
      </c>
      <c r="K102" s="37">
        <v>43651</v>
      </c>
      <c r="L102" s="13">
        <v>32383.919999999998</v>
      </c>
      <c r="M102" s="13">
        <v>7603.92</v>
      </c>
      <c r="N102" s="31">
        <f>M102/L102*100</f>
        <v>23.480542195015307</v>
      </c>
      <c r="O102" s="19"/>
      <c r="P102" s="20"/>
      <c r="Q102" s="21"/>
      <c r="R102" s="16">
        <v>32383.919999999998</v>
      </c>
      <c r="S102" s="22">
        <v>0</v>
      </c>
      <c r="T102" s="23"/>
      <c r="U102" s="21"/>
      <c r="V102" s="21"/>
    </row>
    <row r="103" spans="1:22" x14ac:dyDescent="0.25">
      <c r="A103" s="47" t="s">
        <v>202</v>
      </c>
      <c r="B103" s="36" t="s">
        <v>54</v>
      </c>
      <c r="C103" s="9" t="s">
        <v>187</v>
      </c>
      <c r="D103" s="9" t="s">
        <v>24</v>
      </c>
      <c r="E103" s="36" t="s">
        <v>229</v>
      </c>
      <c r="F103" s="9" t="s">
        <v>62</v>
      </c>
      <c r="G103" s="9" t="s">
        <v>177</v>
      </c>
      <c r="H103" s="9" t="s">
        <v>177</v>
      </c>
      <c r="I103" s="9" t="s">
        <v>35</v>
      </c>
      <c r="J103" s="9" t="s">
        <v>207</v>
      </c>
      <c r="K103" s="37">
        <v>43657</v>
      </c>
      <c r="L103" s="13">
        <v>80184.7</v>
      </c>
      <c r="M103" s="13">
        <v>16026.7</v>
      </c>
      <c r="N103" s="13">
        <f>M103/L103*100</f>
        <v>19.987229483928981</v>
      </c>
      <c r="O103" s="19"/>
      <c r="P103" s="20"/>
      <c r="Q103" s="21"/>
      <c r="R103" s="16">
        <v>80184.7</v>
      </c>
      <c r="S103" s="16">
        <v>0</v>
      </c>
      <c r="T103" s="23"/>
      <c r="U103" s="21"/>
      <c r="V103" s="21"/>
    </row>
    <row r="104" spans="1:22" x14ac:dyDescent="0.25">
      <c r="A104" s="46" t="s">
        <v>167</v>
      </c>
      <c r="B104" s="18" t="s">
        <v>75</v>
      </c>
      <c r="C104" s="9" t="s">
        <v>43</v>
      </c>
      <c r="D104" s="9" t="s">
        <v>193</v>
      </c>
      <c r="E104" s="36" t="s">
        <v>194</v>
      </c>
      <c r="F104" s="9" t="s">
        <v>32</v>
      </c>
      <c r="G104" s="9" t="s">
        <v>195</v>
      </c>
      <c r="H104" s="9" t="s">
        <v>196</v>
      </c>
      <c r="I104" s="9" t="s">
        <v>35</v>
      </c>
      <c r="J104" s="9" t="s">
        <v>69</v>
      </c>
      <c r="K104" s="37">
        <v>43645</v>
      </c>
      <c r="L104" s="13"/>
      <c r="M104" s="13">
        <f>L104*15%</f>
        <v>0</v>
      </c>
      <c r="N104" s="31"/>
      <c r="O104" s="19"/>
      <c r="P104" s="20"/>
      <c r="Q104" s="21"/>
      <c r="R104" s="16">
        <v>0</v>
      </c>
      <c r="S104" s="24">
        <v>454678.78</v>
      </c>
      <c r="T104" s="23"/>
      <c r="U104" s="21"/>
      <c r="V104" s="21"/>
    </row>
    <row r="105" spans="1:22" x14ac:dyDescent="0.25">
      <c r="A105" s="70" t="s">
        <v>514</v>
      </c>
      <c r="B105" s="36" t="s">
        <v>54</v>
      </c>
      <c r="C105" s="21" t="s">
        <v>187</v>
      </c>
      <c r="D105" s="21" t="s">
        <v>295</v>
      </c>
      <c r="E105" s="18" t="s">
        <v>528</v>
      </c>
      <c r="F105" s="21" t="s">
        <v>257</v>
      </c>
      <c r="G105" s="21" t="s">
        <v>218</v>
      </c>
      <c r="H105" s="21" t="s">
        <v>529</v>
      </c>
      <c r="I105" s="21" t="s">
        <v>35</v>
      </c>
      <c r="J105" s="21" t="s">
        <v>36</v>
      </c>
      <c r="K105" s="41">
        <v>43872</v>
      </c>
      <c r="L105" s="20">
        <v>67260</v>
      </c>
      <c r="M105" s="20">
        <v>17700</v>
      </c>
      <c r="N105" s="20">
        <f>M105/L105*100</f>
        <v>26.315789473684209</v>
      </c>
      <c r="O105" s="19"/>
      <c r="P105" s="20"/>
      <c r="Q105" s="21"/>
      <c r="R105" s="22"/>
      <c r="S105" s="22"/>
      <c r="T105" s="23"/>
      <c r="U105" s="21"/>
      <c r="V105" s="21"/>
    </row>
    <row r="106" spans="1:22" x14ac:dyDescent="0.25">
      <c r="A106" s="70" t="s">
        <v>514</v>
      </c>
      <c r="B106" s="21" t="s">
        <v>71</v>
      </c>
      <c r="C106" s="21" t="s">
        <v>187</v>
      </c>
      <c r="D106" s="21" t="s">
        <v>295</v>
      </c>
      <c r="E106" s="18" t="s">
        <v>544</v>
      </c>
      <c r="F106" s="21" t="s">
        <v>257</v>
      </c>
      <c r="G106" s="21" t="s">
        <v>218</v>
      </c>
      <c r="H106" s="21" t="s">
        <v>529</v>
      </c>
      <c r="I106" s="21" t="s">
        <v>35</v>
      </c>
      <c r="J106" s="21" t="s">
        <v>36</v>
      </c>
      <c r="K106" s="41">
        <v>43878</v>
      </c>
      <c r="L106" s="20">
        <v>67260</v>
      </c>
      <c r="M106" s="20">
        <v>8850</v>
      </c>
      <c r="N106" s="20">
        <v>13.16</v>
      </c>
      <c r="O106" s="19"/>
      <c r="P106" s="20"/>
      <c r="Q106" s="21"/>
      <c r="R106" s="22"/>
      <c r="S106" s="22"/>
      <c r="T106" s="23"/>
      <c r="U106" s="21"/>
      <c r="V106" s="21"/>
    </row>
    <row r="107" spans="1:22" x14ac:dyDescent="0.25">
      <c r="A107" s="47" t="s">
        <v>202</v>
      </c>
      <c r="B107" s="9" t="s">
        <v>71</v>
      </c>
      <c r="C107" s="9" t="s">
        <v>187</v>
      </c>
      <c r="D107" s="9" t="s">
        <v>24</v>
      </c>
      <c r="E107" s="36" t="s">
        <v>242</v>
      </c>
      <c r="F107" s="9" t="s">
        <v>62</v>
      </c>
      <c r="G107" s="9" t="s">
        <v>243</v>
      </c>
      <c r="H107" s="9" t="s">
        <v>243</v>
      </c>
      <c r="I107" s="9" t="s">
        <v>35</v>
      </c>
      <c r="J107" s="9" t="s">
        <v>69</v>
      </c>
      <c r="K107" s="37">
        <v>43658</v>
      </c>
      <c r="L107" s="13">
        <v>973500</v>
      </c>
      <c r="M107" s="13">
        <v>97350</v>
      </c>
      <c r="N107" s="13">
        <f>M107/L107*100</f>
        <v>10</v>
      </c>
      <c r="O107" s="19"/>
      <c r="P107" s="20"/>
      <c r="Q107" s="21"/>
      <c r="R107" s="16"/>
      <c r="S107" s="22"/>
      <c r="T107" s="23"/>
      <c r="U107" s="21"/>
      <c r="V107" s="21"/>
    </row>
    <row r="108" spans="1:22" x14ac:dyDescent="0.25">
      <c r="A108" s="28" t="s">
        <v>94</v>
      </c>
      <c r="B108" s="9" t="s">
        <v>71</v>
      </c>
      <c r="C108" s="18" t="s">
        <v>43</v>
      </c>
      <c r="D108" s="18" t="s">
        <v>24</v>
      </c>
      <c r="E108" s="29" t="s">
        <v>145</v>
      </c>
      <c r="F108" s="21" t="s">
        <v>82</v>
      </c>
      <c r="G108" s="18" t="s">
        <v>146</v>
      </c>
      <c r="H108" s="29" t="s">
        <v>147</v>
      </c>
      <c r="I108" s="18" t="s">
        <v>35</v>
      </c>
      <c r="J108" s="18" t="s">
        <v>148</v>
      </c>
      <c r="K108" s="39">
        <v>43600</v>
      </c>
      <c r="L108" s="31">
        <v>572220</v>
      </c>
      <c r="M108" s="31">
        <v>135490</v>
      </c>
      <c r="N108" s="31">
        <f>M108/L108*100</f>
        <v>23.677956030897207</v>
      </c>
      <c r="O108" s="32"/>
      <c r="P108" s="31"/>
      <c r="Q108" s="18"/>
      <c r="R108" s="33">
        <v>572220</v>
      </c>
      <c r="S108" s="34">
        <v>0</v>
      </c>
      <c r="T108" s="29"/>
      <c r="U108" s="18"/>
      <c r="V108" s="18"/>
    </row>
    <row r="109" spans="1:22" x14ac:dyDescent="0.25">
      <c r="A109" s="70" t="s">
        <v>391</v>
      </c>
      <c r="B109" s="50" t="s">
        <v>22</v>
      </c>
      <c r="C109" s="21" t="s">
        <v>187</v>
      </c>
      <c r="D109" s="21" t="s">
        <v>24</v>
      </c>
      <c r="E109" s="9" t="s">
        <v>392</v>
      </c>
      <c r="F109" s="21" t="s">
        <v>393</v>
      </c>
      <c r="G109" s="21" t="s">
        <v>394</v>
      </c>
      <c r="H109" s="21" t="s">
        <v>395</v>
      </c>
      <c r="I109" s="21" t="s">
        <v>35</v>
      </c>
      <c r="J109" s="21" t="s">
        <v>232</v>
      </c>
      <c r="K109" s="41">
        <v>43776</v>
      </c>
      <c r="L109" s="20">
        <v>10484.299999999999</v>
      </c>
      <c r="M109" s="20">
        <v>4631.5</v>
      </c>
      <c r="N109" s="20">
        <f>M109/L109*100</f>
        <v>44.175576814856505</v>
      </c>
      <c r="O109" s="19"/>
      <c r="P109" s="20"/>
      <c r="Q109" s="21"/>
      <c r="R109" s="22"/>
      <c r="S109" s="22"/>
      <c r="T109" s="23"/>
      <c r="U109" s="21"/>
      <c r="V109" s="21"/>
    </row>
    <row r="110" spans="1:22" x14ac:dyDescent="0.25">
      <c r="A110" s="70" t="s">
        <v>391</v>
      </c>
      <c r="B110" s="50" t="s">
        <v>22</v>
      </c>
      <c r="C110" s="21" t="s">
        <v>187</v>
      </c>
      <c r="D110" s="21" t="s">
        <v>24</v>
      </c>
      <c r="E110" s="9" t="s">
        <v>392</v>
      </c>
      <c r="F110" s="21" t="s">
        <v>393</v>
      </c>
      <c r="G110" s="21" t="s">
        <v>394</v>
      </c>
      <c r="H110" s="21" t="s">
        <v>395</v>
      </c>
      <c r="I110" s="21" t="s">
        <v>35</v>
      </c>
      <c r="J110" s="21" t="s">
        <v>232</v>
      </c>
      <c r="K110" s="41">
        <v>43776</v>
      </c>
      <c r="L110" s="20">
        <v>10484.299999999999</v>
      </c>
      <c r="M110" s="20">
        <v>4631.5</v>
      </c>
      <c r="N110" s="20">
        <f>M110/L110*100</f>
        <v>44.175576814856505</v>
      </c>
      <c r="O110" s="19"/>
      <c r="P110" s="20"/>
      <c r="Q110" s="21"/>
      <c r="R110" s="22"/>
      <c r="S110" s="22"/>
      <c r="T110" s="23"/>
      <c r="U110" s="21"/>
      <c r="V110" s="21"/>
    </row>
    <row r="111" spans="1:22" x14ac:dyDescent="0.25">
      <c r="A111" s="70" t="s">
        <v>267</v>
      </c>
      <c r="B111" s="21" t="s">
        <v>54</v>
      </c>
      <c r="C111" s="21" t="s">
        <v>187</v>
      </c>
      <c r="D111" s="21" t="s">
        <v>24</v>
      </c>
      <c r="E111" s="9" t="s">
        <v>362</v>
      </c>
      <c r="F111" s="21" t="s">
        <v>257</v>
      </c>
      <c r="G111" s="21" t="s">
        <v>363</v>
      </c>
      <c r="H111" s="21" t="s">
        <v>364</v>
      </c>
      <c r="I111" s="21" t="s">
        <v>35</v>
      </c>
      <c r="J111" s="9" t="s">
        <v>69</v>
      </c>
      <c r="K111" s="41">
        <v>43746</v>
      </c>
      <c r="L111" s="20">
        <v>2691325.12</v>
      </c>
      <c r="M111" s="20">
        <v>690000</v>
      </c>
      <c r="N111" s="20">
        <f>M111/L111*100</f>
        <v>25.63792812961966</v>
      </c>
      <c r="O111" s="19"/>
      <c r="P111" s="20"/>
      <c r="Q111" s="21"/>
      <c r="R111" s="22"/>
      <c r="S111" s="22"/>
      <c r="T111" s="23"/>
      <c r="U111" s="21"/>
      <c r="V111" s="21"/>
    </row>
    <row r="112" spans="1:22" x14ac:dyDescent="0.25">
      <c r="A112" s="62" t="s">
        <v>270</v>
      </c>
      <c r="B112" s="9" t="s">
        <v>22</v>
      </c>
      <c r="C112" s="9" t="s">
        <v>187</v>
      </c>
      <c r="D112" s="9" t="s">
        <v>24</v>
      </c>
      <c r="E112" s="9" t="s">
        <v>279</v>
      </c>
      <c r="F112" s="9" t="s">
        <v>62</v>
      </c>
      <c r="G112" s="21" t="s">
        <v>87</v>
      </c>
      <c r="H112" s="21" t="s">
        <v>138</v>
      </c>
      <c r="I112" s="21" t="s">
        <v>35</v>
      </c>
      <c r="J112" s="9" t="s">
        <v>69</v>
      </c>
      <c r="K112" s="41">
        <v>43682</v>
      </c>
      <c r="L112" s="20">
        <v>38000</v>
      </c>
      <c r="M112" s="20">
        <v>14000</v>
      </c>
      <c r="N112" s="13">
        <f>M112/L112*100</f>
        <v>36.84210526315789</v>
      </c>
      <c r="O112" s="19"/>
      <c r="P112" s="20"/>
      <c r="Q112" s="21"/>
      <c r="R112" s="16"/>
      <c r="S112" s="22"/>
      <c r="T112" s="23"/>
      <c r="U112" s="21"/>
      <c r="V112" s="21"/>
    </row>
    <row r="113" spans="1:22" x14ac:dyDescent="0.25">
      <c r="A113" s="8" t="s">
        <v>21</v>
      </c>
      <c r="B113" s="9" t="s">
        <v>71</v>
      </c>
      <c r="C113" s="9" t="s">
        <v>43</v>
      </c>
      <c r="D113" s="9" t="s">
        <v>24</v>
      </c>
      <c r="E113" s="10" t="s">
        <v>72</v>
      </c>
      <c r="F113" s="10" t="s">
        <v>32</v>
      </c>
      <c r="G113" s="9" t="s">
        <v>73</v>
      </c>
      <c r="H113" s="10" t="s">
        <v>74</v>
      </c>
      <c r="I113" s="9" t="s">
        <v>35</v>
      </c>
      <c r="J113" s="9" t="s">
        <v>36</v>
      </c>
      <c r="K113" s="11">
        <v>43571.229166666664</v>
      </c>
      <c r="L113" s="12">
        <v>2772740</v>
      </c>
      <c r="M113" s="13">
        <f>L113*12%</f>
        <v>332728.8</v>
      </c>
      <c r="N113" s="13">
        <f>M113/L113*100</f>
        <v>12</v>
      </c>
      <c r="O113" s="19"/>
      <c r="P113" s="20"/>
      <c r="Q113" s="21"/>
      <c r="R113" s="24">
        <v>2772740.4</v>
      </c>
      <c r="S113" s="22">
        <v>0</v>
      </c>
      <c r="T113" s="23"/>
      <c r="U113" s="21"/>
      <c r="V113" s="21"/>
    </row>
    <row r="114" spans="1:22" x14ac:dyDescent="0.25">
      <c r="A114" s="47" t="s">
        <v>202</v>
      </c>
      <c r="B114" s="9" t="s">
        <v>71</v>
      </c>
      <c r="C114" s="9" t="s">
        <v>187</v>
      </c>
      <c r="D114" s="9" t="s">
        <v>24</v>
      </c>
      <c r="E114" s="36" t="s">
        <v>246</v>
      </c>
      <c r="F114" s="9" t="s">
        <v>82</v>
      </c>
      <c r="G114" s="9" t="s">
        <v>247</v>
      </c>
      <c r="H114" s="9" t="s">
        <v>248</v>
      </c>
      <c r="I114" s="9" t="s">
        <v>35</v>
      </c>
      <c r="J114" s="9" t="s">
        <v>69</v>
      </c>
      <c r="K114" s="37">
        <v>43666</v>
      </c>
      <c r="L114" s="13">
        <v>15399</v>
      </c>
      <c r="M114" s="13">
        <v>10041</v>
      </c>
      <c r="N114" s="13">
        <f>M114/L114*100</f>
        <v>65.20553282680693</v>
      </c>
      <c r="O114" s="19"/>
      <c r="P114" s="20"/>
      <c r="Q114" s="21"/>
      <c r="R114" s="16">
        <v>15399</v>
      </c>
      <c r="S114" s="22">
        <v>0</v>
      </c>
      <c r="T114" s="23"/>
      <c r="U114" s="21"/>
      <c r="V114" s="21"/>
    </row>
    <row r="115" spans="1:22" x14ac:dyDescent="0.25">
      <c r="A115" s="70" t="s">
        <v>267</v>
      </c>
      <c r="B115" s="21" t="s">
        <v>71</v>
      </c>
      <c r="C115" s="21" t="s">
        <v>43</v>
      </c>
      <c r="D115" s="21" t="s">
        <v>24</v>
      </c>
      <c r="E115" s="9"/>
      <c r="F115" s="21" t="s">
        <v>32</v>
      </c>
      <c r="G115" s="21" t="s">
        <v>374</v>
      </c>
      <c r="H115" s="21" t="s">
        <v>375</v>
      </c>
      <c r="I115" s="21" t="s">
        <v>35</v>
      </c>
      <c r="J115" s="21" t="s">
        <v>92</v>
      </c>
      <c r="K115" s="41">
        <v>43760</v>
      </c>
      <c r="L115" s="20">
        <v>63248</v>
      </c>
      <c r="M115" s="20">
        <v>13840</v>
      </c>
      <c r="N115" s="20">
        <f>M115/L115*100</f>
        <v>21.882114849481408</v>
      </c>
      <c r="O115" s="19"/>
      <c r="P115" s="20"/>
      <c r="Q115" s="21"/>
      <c r="R115" s="22"/>
      <c r="S115" s="22"/>
      <c r="T115" s="23"/>
      <c r="U115" s="21"/>
      <c r="V115" s="21"/>
    </row>
    <row r="116" spans="1:22" x14ac:dyDescent="0.25">
      <c r="A116" s="28" t="s">
        <v>94</v>
      </c>
      <c r="B116" s="18" t="s">
        <v>75</v>
      </c>
      <c r="C116" s="18" t="s">
        <v>43</v>
      </c>
      <c r="D116" s="18" t="s">
        <v>66</v>
      </c>
      <c r="E116" s="29" t="s">
        <v>156</v>
      </c>
      <c r="F116" s="18" t="s">
        <v>32</v>
      </c>
      <c r="G116" s="18" t="s">
        <v>66</v>
      </c>
      <c r="H116" s="29" t="s">
        <v>157</v>
      </c>
      <c r="I116" s="29" t="s">
        <v>35</v>
      </c>
      <c r="J116" s="9" t="s">
        <v>69</v>
      </c>
      <c r="K116" s="40">
        <v>43614</v>
      </c>
      <c r="L116" s="31">
        <v>164402</v>
      </c>
      <c r="M116" s="31">
        <v>49906</v>
      </c>
      <c r="N116" s="31">
        <f>M116/L116*100</f>
        <v>30.356078393206896</v>
      </c>
      <c r="O116" s="19"/>
      <c r="P116" s="20"/>
      <c r="Q116" s="21"/>
      <c r="R116" s="16">
        <v>164402.32</v>
      </c>
      <c r="S116" s="22">
        <v>0</v>
      </c>
      <c r="T116" s="23"/>
      <c r="U116" s="21"/>
      <c r="V116" s="21"/>
    </row>
    <row r="117" spans="1:22" x14ac:dyDescent="0.25">
      <c r="A117" s="46" t="s">
        <v>167</v>
      </c>
      <c r="B117" s="9" t="s">
        <v>75</v>
      </c>
      <c r="C117" s="9" t="s">
        <v>187</v>
      </c>
      <c r="D117" s="9" t="s">
        <v>24</v>
      </c>
      <c r="E117" s="36" t="s">
        <v>188</v>
      </c>
      <c r="F117" s="9" t="s">
        <v>82</v>
      </c>
      <c r="G117" s="9" t="s">
        <v>189</v>
      </c>
      <c r="H117" s="9" t="s">
        <v>189</v>
      </c>
      <c r="I117" s="9" t="s">
        <v>35</v>
      </c>
      <c r="J117" s="9" t="s">
        <v>190</v>
      </c>
      <c r="K117" s="37">
        <v>43631</v>
      </c>
      <c r="L117" s="13">
        <v>408147.84</v>
      </c>
      <c r="M117" s="13">
        <v>104980</v>
      </c>
      <c r="N117" s="31">
        <f>M117/L117*100</f>
        <v>25.721072050754941</v>
      </c>
      <c r="O117" s="19"/>
      <c r="P117" s="20"/>
      <c r="Q117" s="21"/>
      <c r="R117" s="16"/>
      <c r="S117" s="22"/>
      <c r="T117" s="23"/>
      <c r="U117" s="21"/>
      <c r="V117" s="21"/>
    </row>
    <row r="118" spans="1:22" x14ac:dyDescent="0.25">
      <c r="A118" s="47" t="s">
        <v>202</v>
      </c>
      <c r="B118" s="36" t="s">
        <v>54</v>
      </c>
      <c r="C118" s="9" t="s">
        <v>187</v>
      </c>
      <c r="D118" s="9" t="s">
        <v>24</v>
      </c>
      <c r="E118" s="36" t="s">
        <v>236</v>
      </c>
      <c r="F118" s="9" t="s">
        <v>82</v>
      </c>
      <c r="G118" s="9" t="s">
        <v>189</v>
      </c>
      <c r="H118" s="9" t="s">
        <v>189</v>
      </c>
      <c r="I118" s="9" t="s">
        <v>35</v>
      </c>
      <c r="J118" s="9" t="s">
        <v>69</v>
      </c>
      <c r="K118" s="37">
        <v>43659</v>
      </c>
      <c r="L118" s="13">
        <v>275777.8</v>
      </c>
      <c r="M118" s="13">
        <f>L118*20%</f>
        <v>55155.56</v>
      </c>
      <c r="N118" s="13">
        <f>M118/L118*100</f>
        <v>20</v>
      </c>
      <c r="O118" s="19"/>
      <c r="P118" s="20"/>
      <c r="Q118" s="21"/>
      <c r="R118" s="16">
        <v>238092</v>
      </c>
      <c r="S118" s="24">
        <v>37685.800000000003</v>
      </c>
      <c r="T118" s="26">
        <v>43678</v>
      </c>
      <c r="U118" s="21"/>
      <c r="V118" s="21"/>
    </row>
    <row r="119" spans="1:22" x14ac:dyDescent="0.25">
      <c r="A119" s="62" t="s">
        <v>270</v>
      </c>
      <c r="B119" s="18" t="s">
        <v>75</v>
      </c>
      <c r="C119" s="21" t="s">
        <v>187</v>
      </c>
      <c r="D119" s="21" t="s">
        <v>24</v>
      </c>
      <c r="E119" s="9" t="s">
        <v>321</v>
      </c>
      <c r="F119" s="21" t="s">
        <v>82</v>
      </c>
      <c r="G119" s="21" t="s">
        <v>189</v>
      </c>
      <c r="H119" s="21" t="s">
        <v>189</v>
      </c>
      <c r="I119" s="21" t="s">
        <v>35</v>
      </c>
      <c r="J119" s="21" t="s">
        <v>322</v>
      </c>
      <c r="K119" s="41">
        <v>43708</v>
      </c>
      <c r="L119" s="20">
        <v>11210</v>
      </c>
      <c r="M119" s="20">
        <v>2360</v>
      </c>
      <c r="N119" s="20">
        <f>M119/L119*100</f>
        <v>21.052631578947366</v>
      </c>
      <c r="O119" s="19"/>
      <c r="P119" s="20"/>
      <c r="Q119" s="21"/>
      <c r="R119" s="16"/>
      <c r="S119" s="22"/>
      <c r="T119" s="23"/>
      <c r="U119" s="21"/>
      <c r="V119" s="21"/>
    </row>
    <row r="120" spans="1:22" x14ac:dyDescent="0.25">
      <c r="A120" s="70" t="s">
        <v>270</v>
      </c>
      <c r="B120" s="18" t="s">
        <v>75</v>
      </c>
      <c r="C120" s="21" t="s">
        <v>187</v>
      </c>
      <c r="D120" s="21" t="s">
        <v>24</v>
      </c>
      <c r="E120" s="9" t="s">
        <v>323</v>
      </c>
      <c r="F120" s="21" t="s">
        <v>82</v>
      </c>
      <c r="G120" s="21" t="s">
        <v>189</v>
      </c>
      <c r="H120" s="21" t="s">
        <v>189</v>
      </c>
      <c r="I120" s="21" t="s">
        <v>35</v>
      </c>
      <c r="J120" s="9" t="s">
        <v>69</v>
      </c>
      <c r="K120" s="41">
        <v>43708</v>
      </c>
      <c r="L120" s="20">
        <v>71519.8</v>
      </c>
      <c r="M120" s="20">
        <v>22960</v>
      </c>
      <c r="N120" s="20">
        <f>M120/L120*100</f>
        <v>32.102998050889404</v>
      </c>
      <c r="O120" s="19"/>
      <c r="P120" s="20"/>
      <c r="Q120" s="21"/>
      <c r="R120" s="22"/>
      <c r="S120" s="22"/>
      <c r="T120" s="23"/>
      <c r="U120" s="21"/>
      <c r="V120" s="21"/>
    </row>
    <row r="121" spans="1:22" x14ac:dyDescent="0.25">
      <c r="A121" s="70" t="s">
        <v>267</v>
      </c>
      <c r="B121" s="21" t="s">
        <v>71</v>
      </c>
      <c r="C121" s="21" t="s">
        <v>187</v>
      </c>
      <c r="D121" s="21" t="s">
        <v>24</v>
      </c>
      <c r="E121" s="9" t="s">
        <v>371</v>
      </c>
      <c r="F121" s="21" t="s">
        <v>82</v>
      </c>
      <c r="G121" s="21" t="s">
        <v>189</v>
      </c>
      <c r="H121" s="21" t="s">
        <v>189</v>
      </c>
      <c r="I121" s="21" t="s">
        <v>35</v>
      </c>
      <c r="J121" s="9" t="s">
        <v>69</v>
      </c>
      <c r="K121" s="41">
        <v>43752</v>
      </c>
      <c r="L121" s="20">
        <v>172066.42</v>
      </c>
      <c r="M121" s="20">
        <v>54503.02</v>
      </c>
      <c r="N121" s="20">
        <f>M121/L121*100</f>
        <v>31.675570398919206</v>
      </c>
      <c r="O121" s="19"/>
      <c r="P121" s="20"/>
      <c r="Q121" s="21"/>
      <c r="R121" s="22"/>
      <c r="S121" s="22"/>
      <c r="T121" s="23"/>
      <c r="U121" s="21"/>
      <c r="V121" s="21"/>
    </row>
    <row r="122" spans="1:22" x14ac:dyDescent="0.25">
      <c r="A122" s="70" t="s">
        <v>424</v>
      </c>
      <c r="B122" s="50" t="s">
        <v>22</v>
      </c>
      <c r="C122" s="21" t="s">
        <v>187</v>
      </c>
      <c r="D122" s="21" t="s">
        <v>24</v>
      </c>
      <c r="E122" s="18" t="s">
        <v>426</v>
      </c>
      <c r="F122" s="21" t="s">
        <v>82</v>
      </c>
      <c r="G122" s="21" t="s">
        <v>189</v>
      </c>
      <c r="H122" s="21" t="s">
        <v>189</v>
      </c>
      <c r="I122" s="21" t="s">
        <v>35</v>
      </c>
      <c r="J122" s="21" t="s">
        <v>190</v>
      </c>
      <c r="K122" s="41">
        <v>43803</v>
      </c>
      <c r="L122" s="20">
        <v>79673.600000000006</v>
      </c>
      <c r="M122" s="20">
        <f>L122*13%</f>
        <v>10357.568000000001</v>
      </c>
      <c r="N122" s="20">
        <f>M122/L122*100</f>
        <v>13</v>
      </c>
      <c r="O122" s="19"/>
      <c r="P122" s="20"/>
      <c r="Q122" s="21"/>
      <c r="R122" s="22"/>
      <c r="S122" s="22"/>
      <c r="T122" s="23"/>
      <c r="U122" s="21"/>
      <c r="V122" s="21"/>
    </row>
    <row r="123" spans="1:22" x14ac:dyDescent="0.25">
      <c r="A123" s="70" t="s">
        <v>468</v>
      </c>
      <c r="B123" s="50" t="s">
        <v>22</v>
      </c>
      <c r="C123" s="21" t="s">
        <v>187</v>
      </c>
      <c r="D123" s="21" t="s">
        <v>24</v>
      </c>
      <c r="E123" s="18" t="s">
        <v>475</v>
      </c>
      <c r="F123" s="21" t="s">
        <v>82</v>
      </c>
      <c r="G123" s="21" t="s">
        <v>189</v>
      </c>
      <c r="H123" s="21" t="s">
        <v>189</v>
      </c>
      <c r="I123" s="21" t="s">
        <v>35</v>
      </c>
      <c r="J123" s="21" t="s">
        <v>322</v>
      </c>
      <c r="K123" s="41">
        <v>43832</v>
      </c>
      <c r="L123" s="20">
        <v>24878</v>
      </c>
      <c r="M123" s="20">
        <v>5219</v>
      </c>
      <c r="N123" s="20">
        <f>M123/L123*100</f>
        <v>20.978374467400918</v>
      </c>
      <c r="O123" s="19"/>
      <c r="P123" s="20"/>
      <c r="Q123" s="21"/>
      <c r="R123" s="22"/>
      <c r="S123" s="22"/>
      <c r="T123" s="23"/>
      <c r="U123" s="21"/>
      <c r="V123" s="21"/>
    </row>
    <row r="124" spans="1:22" x14ac:dyDescent="0.25">
      <c r="A124" s="28" t="s">
        <v>94</v>
      </c>
      <c r="B124" s="18" t="s">
        <v>22</v>
      </c>
      <c r="C124" s="18" t="s">
        <v>43</v>
      </c>
      <c r="D124" s="18" t="s">
        <v>24</v>
      </c>
      <c r="E124" s="29" t="s">
        <v>114</v>
      </c>
      <c r="F124" s="29" t="s">
        <v>38</v>
      </c>
      <c r="G124" s="18" t="s">
        <v>115</v>
      </c>
      <c r="H124" s="29" t="s">
        <v>115</v>
      </c>
      <c r="I124" s="18" t="s">
        <v>35</v>
      </c>
      <c r="J124" s="18" t="s">
        <v>36</v>
      </c>
      <c r="K124" s="30">
        <v>43588</v>
      </c>
      <c r="L124" s="31">
        <v>116890</v>
      </c>
      <c r="M124" s="31">
        <v>25771.200000000001</v>
      </c>
      <c r="N124" s="31">
        <f>M124/L124*100</f>
        <v>22.047394986739672</v>
      </c>
      <c r="O124" s="32"/>
      <c r="P124" s="31"/>
      <c r="Q124" s="18"/>
      <c r="R124" s="33">
        <v>116890</v>
      </c>
      <c r="S124" s="34">
        <v>0</v>
      </c>
      <c r="T124" s="29"/>
      <c r="U124" s="18"/>
      <c r="V124" s="18"/>
    </row>
    <row r="125" spans="1:22" x14ac:dyDescent="0.25">
      <c r="A125" s="28" t="s">
        <v>94</v>
      </c>
      <c r="B125" s="18" t="s">
        <v>54</v>
      </c>
      <c r="C125" s="18" t="s">
        <v>43</v>
      </c>
      <c r="D125" s="18" t="s">
        <v>24</v>
      </c>
      <c r="E125" s="29" t="s">
        <v>131</v>
      </c>
      <c r="F125" s="18" t="s">
        <v>38</v>
      </c>
      <c r="G125" s="18" t="s">
        <v>115</v>
      </c>
      <c r="H125" s="29" t="s">
        <v>115</v>
      </c>
      <c r="I125" s="18" t="s">
        <v>35</v>
      </c>
      <c r="J125" s="18" t="s">
        <v>92</v>
      </c>
      <c r="K125" s="30">
        <v>43595</v>
      </c>
      <c r="L125" s="31">
        <v>328181.59999999998</v>
      </c>
      <c r="M125" s="31">
        <v>59815.3</v>
      </c>
      <c r="N125" s="31">
        <f>M125/L125*100</f>
        <v>18.226280815255947</v>
      </c>
      <c r="O125" s="32"/>
      <c r="P125" s="31"/>
      <c r="Q125" s="18"/>
      <c r="R125" s="33">
        <v>328181.59999999998</v>
      </c>
      <c r="S125" s="34">
        <v>0</v>
      </c>
      <c r="T125" s="29"/>
      <c r="U125" s="18"/>
      <c r="V125" s="18"/>
    </row>
    <row r="126" spans="1:22" x14ac:dyDescent="0.25">
      <c r="A126" s="47" t="s">
        <v>202</v>
      </c>
      <c r="B126" s="36" t="s">
        <v>54</v>
      </c>
      <c r="C126" s="9" t="s">
        <v>187</v>
      </c>
      <c r="D126" s="9" t="s">
        <v>115</v>
      </c>
      <c r="E126" s="36" t="s">
        <v>228</v>
      </c>
      <c r="F126" s="9" t="s">
        <v>198</v>
      </c>
      <c r="G126" s="9" t="s">
        <v>115</v>
      </c>
      <c r="H126" s="9" t="s">
        <v>115</v>
      </c>
      <c r="I126" s="9" t="s">
        <v>35</v>
      </c>
      <c r="J126" s="18" t="s">
        <v>92</v>
      </c>
      <c r="K126" s="37">
        <v>43656</v>
      </c>
      <c r="L126" s="13">
        <v>7080</v>
      </c>
      <c r="M126" s="13">
        <v>3540</v>
      </c>
      <c r="N126" s="13">
        <f>M126/L126*100</f>
        <v>50</v>
      </c>
      <c r="O126" s="19"/>
      <c r="P126" s="20"/>
      <c r="Q126" s="21"/>
      <c r="R126" s="24">
        <v>7080</v>
      </c>
      <c r="S126" s="22">
        <v>0</v>
      </c>
      <c r="T126" s="23"/>
      <c r="U126" s="21"/>
      <c r="V126" s="21"/>
    </row>
    <row r="127" spans="1:22" x14ac:dyDescent="0.25">
      <c r="A127" s="70" t="s">
        <v>468</v>
      </c>
      <c r="B127" s="50" t="s">
        <v>22</v>
      </c>
      <c r="C127" s="21" t="s">
        <v>187</v>
      </c>
      <c r="D127" s="21" t="s">
        <v>24</v>
      </c>
      <c r="E127" s="18" t="s">
        <v>474</v>
      </c>
      <c r="F127" s="21" t="s">
        <v>198</v>
      </c>
      <c r="G127" s="21" t="s">
        <v>115</v>
      </c>
      <c r="H127" s="21" t="s">
        <v>115</v>
      </c>
      <c r="I127" s="21" t="s">
        <v>35</v>
      </c>
      <c r="J127" s="21" t="s">
        <v>417</v>
      </c>
      <c r="K127" s="41">
        <v>43832</v>
      </c>
      <c r="L127" s="20">
        <v>2950</v>
      </c>
      <c r="M127" s="20">
        <v>2950</v>
      </c>
      <c r="N127" s="20">
        <f>M127/L127*100</f>
        <v>100</v>
      </c>
      <c r="O127" s="19"/>
      <c r="P127" s="20"/>
      <c r="Q127" s="21"/>
      <c r="R127" s="22"/>
      <c r="S127" s="22"/>
      <c r="T127" s="23"/>
      <c r="U127" s="21"/>
      <c r="V127" s="21"/>
    </row>
    <row r="128" spans="1:22" x14ac:dyDescent="0.25">
      <c r="A128" s="8" t="s">
        <v>21</v>
      </c>
      <c r="B128" s="9" t="s">
        <v>22</v>
      </c>
      <c r="C128" s="9" t="s">
        <v>23</v>
      </c>
      <c r="D128" s="9" t="s">
        <v>24</v>
      </c>
      <c r="E128" s="9" t="s">
        <v>31</v>
      </c>
      <c r="F128" s="10" t="s">
        <v>32</v>
      </c>
      <c r="G128" s="9" t="s">
        <v>33</v>
      </c>
      <c r="H128" s="10" t="s">
        <v>34</v>
      </c>
      <c r="I128" s="9" t="s">
        <v>35</v>
      </c>
      <c r="J128" s="9" t="s">
        <v>36</v>
      </c>
      <c r="K128" s="11">
        <v>43560.716782407406</v>
      </c>
      <c r="L128" s="12">
        <v>18832</v>
      </c>
      <c r="M128" s="13">
        <v>3492.8</v>
      </c>
      <c r="N128" s="13">
        <f>M128/L128*100</f>
        <v>18.547153780798642</v>
      </c>
      <c r="O128" s="14"/>
      <c r="P128" s="13"/>
      <c r="Q128" s="9"/>
      <c r="R128" s="15">
        <v>18832</v>
      </c>
      <c r="S128" s="16">
        <v>0</v>
      </c>
      <c r="T128" s="17"/>
      <c r="U128" s="9"/>
      <c r="V128" s="9"/>
    </row>
    <row r="129" spans="1:22" x14ac:dyDescent="0.25">
      <c r="A129" s="70" t="s">
        <v>267</v>
      </c>
      <c r="B129" s="21" t="s">
        <v>75</v>
      </c>
      <c r="C129" s="21" t="s">
        <v>187</v>
      </c>
      <c r="D129" s="21" t="s">
        <v>24</v>
      </c>
      <c r="E129" s="9" t="s">
        <v>384</v>
      </c>
      <c r="F129" s="21" t="s">
        <v>62</v>
      </c>
      <c r="G129" s="21" t="s">
        <v>385</v>
      </c>
      <c r="H129" s="21" t="s">
        <v>386</v>
      </c>
      <c r="I129" s="21" t="s">
        <v>35</v>
      </c>
      <c r="J129" s="9" t="s">
        <v>69</v>
      </c>
      <c r="K129" s="41">
        <v>43769</v>
      </c>
      <c r="L129" s="20">
        <v>2130921.2999999998</v>
      </c>
      <c r="M129" s="20">
        <v>222502.68</v>
      </c>
      <c r="N129" s="20">
        <f>M129/L129*100</f>
        <v>10.441618843455176</v>
      </c>
      <c r="O129" s="19"/>
      <c r="P129" s="20"/>
      <c r="Q129" s="21"/>
      <c r="R129" s="22"/>
      <c r="S129" s="22"/>
      <c r="T129" s="23"/>
      <c r="U129" s="21"/>
      <c r="V129" s="21"/>
    </row>
    <row r="130" spans="1:22" x14ac:dyDescent="0.25">
      <c r="A130" s="70" t="s">
        <v>514</v>
      </c>
      <c r="B130" s="36" t="s">
        <v>54</v>
      </c>
      <c r="C130" s="21" t="s">
        <v>187</v>
      </c>
      <c r="D130" s="21" t="s">
        <v>24</v>
      </c>
      <c r="E130" s="18" t="s">
        <v>534</v>
      </c>
      <c r="F130" s="21" t="s">
        <v>62</v>
      </c>
      <c r="G130" s="21" t="s">
        <v>87</v>
      </c>
      <c r="H130" s="21" t="s">
        <v>535</v>
      </c>
      <c r="I130" s="21" t="s">
        <v>35</v>
      </c>
      <c r="J130" s="21" t="s">
        <v>190</v>
      </c>
      <c r="K130" s="41">
        <v>43873</v>
      </c>
      <c r="L130" s="20">
        <v>253747.20000000001</v>
      </c>
      <c r="M130" s="20">
        <v>78281.2</v>
      </c>
      <c r="N130" s="20">
        <f>M130/L130*100</f>
        <v>30.850074404761902</v>
      </c>
      <c r="O130" s="19"/>
      <c r="P130" s="20"/>
      <c r="Q130" s="21"/>
      <c r="R130" s="22"/>
      <c r="S130" s="22"/>
      <c r="T130" s="23"/>
      <c r="U130" s="21"/>
      <c r="V130" s="21"/>
    </row>
    <row r="131" spans="1:22" x14ac:dyDescent="0.25">
      <c r="A131" s="70" t="s">
        <v>468</v>
      </c>
      <c r="B131" s="21" t="s">
        <v>500</v>
      </c>
      <c r="C131" s="21" t="s">
        <v>187</v>
      </c>
      <c r="D131" s="21" t="s">
        <v>24</v>
      </c>
      <c r="E131" s="18" t="s">
        <v>507</v>
      </c>
      <c r="F131" s="21" t="s">
        <v>393</v>
      </c>
      <c r="G131" s="21" t="s">
        <v>508</v>
      </c>
      <c r="H131" s="21" t="s">
        <v>509</v>
      </c>
      <c r="I131" s="21" t="s">
        <v>35</v>
      </c>
      <c r="J131" s="21" t="s">
        <v>36</v>
      </c>
      <c r="K131" s="41">
        <v>43860</v>
      </c>
      <c r="L131" s="20">
        <v>16200</v>
      </c>
      <c r="M131" s="20">
        <v>4484</v>
      </c>
      <c r="N131" s="20">
        <f>M131/L131*100</f>
        <v>27.679012345679009</v>
      </c>
      <c r="O131" s="19"/>
      <c r="P131" s="20"/>
      <c r="Q131" s="21"/>
      <c r="R131" s="22"/>
      <c r="S131" s="22"/>
      <c r="T131" s="23"/>
      <c r="U131" s="21"/>
      <c r="V131" s="21"/>
    </row>
    <row r="132" spans="1:22" x14ac:dyDescent="0.25">
      <c r="A132" s="70" t="s">
        <v>468</v>
      </c>
      <c r="B132" s="21" t="s">
        <v>500</v>
      </c>
      <c r="C132" s="21" t="s">
        <v>187</v>
      </c>
      <c r="D132" s="21" t="s">
        <v>24</v>
      </c>
      <c r="E132" s="18" t="s">
        <v>510</v>
      </c>
      <c r="F132" s="21" t="s">
        <v>393</v>
      </c>
      <c r="G132" s="21" t="s">
        <v>508</v>
      </c>
      <c r="H132" s="21" t="s">
        <v>509</v>
      </c>
      <c r="I132" s="21" t="s">
        <v>35</v>
      </c>
      <c r="J132" s="21" t="s">
        <v>36</v>
      </c>
      <c r="K132" s="41">
        <v>43860</v>
      </c>
      <c r="L132" s="20">
        <v>32680</v>
      </c>
      <c r="M132" s="20">
        <v>7216</v>
      </c>
      <c r="N132" s="20">
        <f>M132/L132*100</f>
        <v>22.080783353733167</v>
      </c>
      <c r="O132" s="19"/>
      <c r="P132" s="20"/>
      <c r="Q132" s="21"/>
      <c r="R132" s="22"/>
      <c r="S132" s="22"/>
      <c r="T132" s="23"/>
      <c r="U132" s="21"/>
      <c r="V132" s="21"/>
    </row>
    <row r="133" spans="1:22" x14ac:dyDescent="0.25">
      <c r="A133" s="8" t="s">
        <v>21</v>
      </c>
      <c r="B133" s="9" t="s">
        <v>75</v>
      </c>
      <c r="C133" s="9" t="s">
        <v>23</v>
      </c>
      <c r="D133" s="9" t="s">
        <v>24</v>
      </c>
      <c r="E133" s="10" t="s">
        <v>86</v>
      </c>
      <c r="F133" s="10" t="s">
        <v>62</v>
      </c>
      <c r="G133" s="21" t="s">
        <v>87</v>
      </c>
      <c r="H133" s="10" t="s">
        <v>88</v>
      </c>
      <c r="I133" s="9" t="s">
        <v>35</v>
      </c>
      <c r="J133" s="9" t="s">
        <v>69</v>
      </c>
      <c r="K133" s="11">
        <v>43577.488171296296</v>
      </c>
      <c r="L133" s="12">
        <v>550798.04</v>
      </c>
      <c r="M133" s="13">
        <v>163078.41</v>
      </c>
      <c r="N133" s="13">
        <f>M133/L133*100</f>
        <v>29.607659823916581</v>
      </c>
      <c r="O133" s="19"/>
      <c r="P133" s="20"/>
      <c r="Q133" s="21"/>
      <c r="R133" s="24">
        <v>458616</v>
      </c>
      <c r="S133" s="24">
        <v>92181.73</v>
      </c>
      <c r="T133" s="23"/>
      <c r="U133" s="21"/>
      <c r="V133" s="21"/>
    </row>
    <row r="134" spans="1:22" x14ac:dyDescent="0.25">
      <c r="A134" s="70" t="s">
        <v>267</v>
      </c>
      <c r="B134" s="50" t="s">
        <v>22</v>
      </c>
      <c r="C134" s="21" t="s">
        <v>187</v>
      </c>
      <c r="D134" s="21" t="s">
        <v>24</v>
      </c>
      <c r="E134" s="9" t="s">
        <v>361</v>
      </c>
      <c r="F134" s="21" t="s">
        <v>62</v>
      </c>
      <c r="G134" s="21" t="s">
        <v>87</v>
      </c>
      <c r="H134" s="21" t="s">
        <v>88</v>
      </c>
      <c r="I134" s="21" t="s">
        <v>35</v>
      </c>
      <c r="J134" s="80" t="s">
        <v>192</v>
      </c>
      <c r="K134" s="41">
        <v>43740</v>
      </c>
      <c r="L134" s="20">
        <f>350000+63000</f>
        <v>413000</v>
      </c>
      <c r="M134" s="20">
        <v>123428</v>
      </c>
      <c r="N134" s="20">
        <f>M134/L134*100</f>
        <v>29.885714285714286</v>
      </c>
      <c r="O134" s="19"/>
      <c r="P134" s="20"/>
      <c r="Q134" s="21"/>
      <c r="R134" s="22"/>
      <c r="S134" s="22"/>
      <c r="T134" s="23"/>
      <c r="U134" s="21"/>
      <c r="V134" s="21"/>
    </row>
    <row r="135" spans="1:22" x14ac:dyDescent="0.25">
      <c r="A135" s="70" t="s">
        <v>267</v>
      </c>
      <c r="B135" s="21" t="s">
        <v>71</v>
      </c>
      <c r="C135" s="21" t="s">
        <v>43</v>
      </c>
      <c r="D135" s="21" t="s">
        <v>24</v>
      </c>
      <c r="E135" s="9"/>
      <c r="F135" s="21" t="s">
        <v>62</v>
      </c>
      <c r="G135" s="21" t="s">
        <v>87</v>
      </c>
      <c r="H135" s="21" t="s">
        <v>88</v>
      </c>
      <c r="I135" s="21" t="s">
        <v>35</v>
      </c>
      <c r="J135" s="80" t="s">
        <v>192</v>
      </c>
      <c r="K135" s="41">
        <v>43760</v>
      </c>
      <c r="L135" s="20">
        <v>98128</v>
      </c>
      <c r="M135" s="20">
        <v>16354</v>
      </c>
      <c r="N135" s="20">
        <f>M135/L135*100</f>
        <v>16.665987281917495</v>
      </c>
      <c r="O135" s="19"/>
      <c r="P135" s="20"/>
      <c r="Q135" s="21"/>
      <c r="R135" s="22"/>
      <c r="S135" s="22"/>
      <c r="T135" s="23"/>
      <c r="U135" s="21"/>
      <c r="V135" s="21"/>
    </row>
    <row r="136" spans="1:22" x14ac:dyDescent="0.25">
      <c r="A136" s="81" t="s">
        <v>391</v>
      </c>
      <c r="B136" s="36" t="s">
        <v>54</v>
      </c>
      <c r="C136" s="82" t="s">
        <v>187</v>
      </c>
      <c r="D136" s="82" t="s">
        <v>24</v>
      </c>
      <c r="E136" s="18" t="s">
        <v>398</v>
      </c>
      <c r="F136" s="82" t="s">
        <v>62</v>
      </c>
      <c r="G136" s="82" t="s">
        <v>87</v>
      </c>
      <c r="H136" s="82" t="s">
        <v>88</v>
      </c>
      <c r="I136" s="82" t="s">
        <v>35</v>
      </c>
      <c r="J136" s="82" t="s">
        <v>192</v>
      </c>
      <c r="K136" s="83">
        <v>43780</v>
      </c>
      <c r="L136" s="84">
        <v>193287.5</v>
      </c>
      <c r="M136" s="84">
        <v>54945.5</v>
      </c>
      <c r="N136" s="20">
        <f>M136/L136*100</f>
        <v>28.426825324969279</v>
      </c>
      <c r="O136" s="93"/>
      <c r="P136" s="66"/>
      <c r="Q136" s="21"/>
      <c r="R136" s="22"/>
      <c r="S136" s="22"/>
      <c r="T136" s="23"/>
      <c r="U136" s="21"/>
      <c r="V136" s="21"/>
    </row>
    <row r="137" spans="1:22" x14ac:dyDescent="0.25">
      <c r="A137" s="70" t="s">
        <v>424</v>
      </c>
      <c r="B137" s="50" t="s">
        <v>22</v>
      </c>
      <c r="C137" s="21" t="s">
        <v>187</v>
      </c>
      <c r="D137" s="21" t="s">
        <v>24</v>
      </c>
      <c r="E137" s="18" t="s">
        <v>429</v>
      </c>
      <c r="F137" s="21" t="s">
        <v>62</v>
      </c>
      <c r="G137" s="21" t="s">
        <v>87</v>
      </c>
      <c r="H137" s="21" t="s">
        <v>88</v>
      </c>
      <c r="I137" s="21" t="s">
        <v>35</v>
      </c>
      <c r="J137" s="21" t="s">
        <v>192</v>
      </c>
      <c r="K137" s="41">
        <v>43805</v>
      </c>
      <c r="L137" s="20">
        <v>8444</v>
      </c>
      <c r="M137" s="20">
        <v>1600</v>
      </c>
      <c r="N137" s="20">
        <f>M137/L137*100</f>
        <v>18.948365703458077</v>
      </c>
      <c r="O137" s="19"/>
      <c r="P137" s="20"/>
      <c r="Q137" s="21"/>
      <c r="R137" s="22"/>
      <c r="S137" s="22"/>
      <c r="T137" s="23"/>
      <c r="U137" s="21"/>
      <c r="V137" s="21"/>
    </row>
    <row r="138" spans="1:22" x14ac:dyDescent="0.25">
      <c r="A138" s="70" t="s">
        <v>262</v>
      </c>
      <c r="B138" s="21" t="s">
        <v>75</v>
      </c>
      <c r="C138" s="21" t="s">
        <v>187</v>
      </c>
      <c r="D138" s="21" t="s">
        <v>24</v>
      </c>
      <c r="E138" s="9" t="s">
        <v>350</v>
      </c>
      <c r="F138" s="21" t="s">
        <v>82</v>
      </c>
      <c r="G138" s="21" t="s">
        <v>351</v>
      </c>
      <c r="H138" s="21" t="s">
        <v>352</v>
      </c>
      <c r="I138" s="21" t="s">
        <v>35</v>
      </c>
      <c r="J138" s="21" t="s">
        <v>322</v>
      </c>
      <c r="K138" s="41">
        <v>43738</v>
      </c>
      <c r="L138" s="20">
        <v>2921</v>
      </c>
      <c r="M138" s="20">
        <v>590</v>
      </c>
      <c r="N138" s="20">
        <f>M138/L138*100</f>
        <v>20.198562136254708</v>
      </c>
      <c r="O138" s="19"/>
      <c r="P138" s="20"/>
      <c r="Q138" s="21"/>
      <c r="R138" s="22"/>
      <c r="S138" s="22"/>
      <c r="T138" s="23"/>
      <c r="U138" s="21"/>
      <c r="V138" s="21"/>
    </row>
    <row r="139" spans="1:22" x14ac:dyDescent="0.25">
      <c r="A139" s="70" t="s">
        <v>514</v>
      </c>
      <c r="B139" s="50" t="s">
        <v>22</v>
      </c>
      <c r="C139" s="21" t="s">
        <v>43</v>
      </c>
      <c r="D139" s="21" t="s">
        <v>24</v>
      </c>
      <c r="E139" s="18" t="s">
        <v>522</v>
      </c>
      <c r="F139" s="21" t="s">
        <v>26</v>
      </c>
      <c r="G139" s="21" t="s">
        <v>111</v>
      </c>
      <c r="H139" s="21" t="s">
        <v>523</v>
      </c>
      <c r="I139" s="21" t="s">
        <v>35</v>
      </c>
      <c r="J139" s="21" t="s">
        <v>417</v>
      </c>
      <c r="K139" s="41">
        <v>43868</v>
      </c>
      <c r="L139" s="20">
        <v>424.8</v>
      </c>
      <c r="M139" s="20">
        <v>424.8</v>
      </c>
      <c r="N139" s="20">
        <f>M139/L139*100</f>
        <v>100</v>
      </c>
      <c r="O139" s="19"/>
      <c r="P139" s="20"/>
      <c r="Q139" s="21"/>
      <c r="R139" s="22"/>
      <c r="S139" s="22"/>
      <c r="T139" s="23"/>
      <c r="U139" s="21"/>
      <c r="V139" s="21"/>
    </row>
    <row r="140" spans="1:22" x14ac:dyDescent="0.25">
      <c r="A140" s="70" t="s">
        <v>514</v>
      </c>
      <c r="B140" s="36" t="s">
        <v>54</v>
      </c>
      <c r="C140" s="21" t="s">
        <v>43</v>
      </c>
      <c r="D140" s="21" t="s">
        <v>24</v>
      </c>
      <c r="E140" s="18" t="s">
        <v>540</v>
      </c>
      <c r="F140" s="21" t="s">
        <v>26</v>
      </c>
      <c r="G140" s="21" t="s">
        <v>111</v>
      </c>
      <c r="H140" s="21" t="s">
        <v>523</v>
      </c>
      <c r="I140" s="21" t="s">
        <v>35</v>
      </c>
      <c r="J140" s="21" t="s">
        <v>69</v>
      </c>
      <c r="K140" s="41">
        <v>43875</v>
      </c>
      <c r="L140" s="20">
        <v>17209.12</v>
      </c>
      <c r="M140" s="20">
        <f>L140*20%</f>
        <v>3441.8240000000001</v>
      </c>
      <c r="N140" s="20">
        <f>M140/L140*100</f>
        <v>20</v>
      </c>
      <c r="O140" s="19"/>
      <c r="P140" s="20"/>
      <c r="Q140" s="21"/>
      <c r="R140" s="22"/>
      <c r="S140" s="22"/>
      <c r="T140" s="23"/>
      <c r="U140" s="21"/>
      <c r="V140" s="21"/>
    </row>
    <row r="141" spans="1:22" x14ac:dyDescent="0.25">
      <c r="A141" s="70" t="s">
        <v>514</v>
      </c>
      <c r="B141" s="36" t="s">
        <v>54</v>
      </c>
      <c r="C141" s="21" t="s">
        <v>43</v>
      </c>
      <c r="D141" s="21" t="s">
        <v>24</v>
      </c>
      <c r="E141" s="18" t="s">
        <v>541</v>
      </c>
      <c r="F141" s="21" t="s">
        <v>26</v>
      </c>
      <c r="G141" s="21" t="s">
        <v>111</v>
      </c>
      <c r="H141" s="21" t="s">
        <v>523</v>
      </c>
      <c r="I141" s="21" t="s">
        <v>35</v>
      </c>
      <c r="J141" s="21" t="s">
        <v>69</v>
      </c>
      <c r="K141" s="41">
        <v>43875</v>
      </c>
      <c r="L141" s="20">
        <v>7190.33</v>
      </c>
      <c r="M141" s="20">
        <f>L141*23%</f>
        <v>1653.7759000000001</v>
      </c>
      <c r="N141" s="20">
        <f>M141/L141*100</f>
        <v>23</v>
      </c>
      <c r="O141" s="19"/>
      <c r="P141" s="20"/>
      <c r="Q141" s="21"/>
      <c r="R141" s="22"/>
      <c r="S141" s="22"/>
      <c r="T141" s="23"/>
      <c r="U141" s="21"/>
      <c r="V141" s="21"/>
    </row>
    <row r="142" spans="1:22" x14ac:dyDescent="0.25">
      <c r="A142" s="47" t="s">
        <v>202</v>
      </c>
      <c r="B142" s="36" t="s">
        <v>54</v>
      </c>
      <c r="C142" s="9" t="s">
        <v>187</v>
      </c>
      <c r="D142" s="9" t="s">
        <v>24</v>
      </c>
      <c r="E142" s="36" t="s">
        <v>230</v>
      </c>
      <c r="F142" s="9" t="s">
        <v>82</v>
      </c>
      <c r="G142" s="9" t="s">
        <v>231</v>
      </c>
      <c r="H142" s="9" t="s">
        <v>231</v>
      </c>
      <c r="I142" s="9" t="s">
        <v>35</v>
      </c>
      <c r="J142" s="9" t="s">
        <v>232</v>
      </c>
      <c r="K142" s="37">
        <v>43655</v>
      </c>
      <c r="L142" s="13">
        <v>5693.5</v>
      </c>
      <c r="M142" s="13">
        <v>1259</v>
      </c>
      <c r="N142" s="13">
        <f>M142/L142*100</f>
        <v>22.112935803987003</v>
      </c>
      <c r="O142" s="19"/>
      <c r="P142" s="20"/>
      <c r="Q142" s="21"/>
      <c r="R142" s="16">
        <v>5693.5</v>
      </c>
      <c r="S142" s="22"/>
      <c r="T142" s="23"/>
      <c r="U142" s="21"/>
      <c r="V142" s="21"/>
    </row>
    <row r="143" spans="1:22" x14ac:dyDescent="0.25">
      <c r="A143" s="70" t="s">
        <v>468</v>
      </c>
      <c r="B143" s="50" t="s">
        <v>22</v>
      </c>
      <c r="C143" s="21" t="s">
        <v>187</v>
      </c>
      <c r="D143" s="21" t="s">
        <v>24</v>
      </c>
      <c r="E143" s="18" t="s">
        <v>473</v>
      </c>
      <c r="F143" s="21" t="s">
        <v>82</v>
      </c>
      <c r="G143" s="21" t="s">
        <v>231</v>
      </c>
      <c r="H143" s="21" t="s">
        <v>231</v>
      </c>
      <c r="I143" s="21" t="s">
        <v>35</v>
      </c>
      <c r="J143" s="21" t="s">
        <v>417</v>
      </c>
      <c r="K143" s="41">
        <v>43832</v>
      </c>
      <c r="L143" s="20">
        <v>2950</v>
      </c>
      <c r="M143" s="20">
        <v>2950</v>
      </c>
      <c r="N143" s="20">
        <f>M143/L143*100</f>
        <v>100</v>
      </c>
      <c r="O143" s="71"/>
      <c r="P143" s="72"/>
      <c r="Q143" s="73"/>
      <c r="R143" s="74"/>
      <c r="S143" s="74"/>
      <c r="T143" s="75"/>
      <c r="U143" s="73"/>
      <c r="V143" s="73"/>
    </row>
    <row r="144" spans="1:22" x14ac:dyDescent="0.25">
      <c r="A144" s="70" t="s">
        <v>262</v>
      </c>
      <c r="B144" s="36" t="s">
        <v>71</v>
      </c>
      <c r="C144" s="21" t="s">
        <v>43</v>
      </c>
      <c r="D144" s="21" t="s">
        <v>24</v>
      </c>
      <c r="E144" s="21"/>
      <c r="F144" s="21" t="s">
        <v>38</v>
      </c>
      <c r="G144" s="21" t="s">
        <v>336</v>
      </c>
      <c r="H144" s="87" t="s">
        <v>337</v>
      </c>
      <c r="I144" s="21" t="s">
        <v>35</v>
      </c>
      <c r="J144" s="21" t="s">
        <v>338</v>
      </c>
      <c r="K144" s="41">
        <v>43729</v>
      </c>
      <c r="L144" s="20">
        <v>209133</v>
      </c>
      <c r="M144" s="20">
        <v>19300</v>
      </c>
      <c r="N144" s="20">
        <f>M144/L144*100</f>
        <v>9.2285770299283225</v>
      </c>
      <c r="O144" s="19"/>
      <c r="P144" s="20"/>
      <c r="Q144" s="21"/>
      <c r="R144" s="22"/>
      <c r="S144" s="22"/>
      <c r="T144" s="23"/>
      <c r="U144" s="21"/>
      <c r="V144" s="21"/>
    </row>
    <row r="145" spans="1:22" x14ac:dyDescent="0.25">
      <c r="A145" s="81" t="s">
        <v>391</v>
      </c>
      <c r="B145" s="36" t="s">
        <v>54</v>
      </c>
      <c r="C145" s="82" t="s">
        <v>187</v>
      </c>
      <c r="D145" s="82" t="s">
        <v>332</v>
      </c>
      <c r="E145" s="18" t="s">
        <v>402</v>
      </c>
      <c r="F145" s="82" t="s">
        <v>217</v>
      </c>
      <c r="G145" s="82" t="s">
        <v>403</v>
      </c>
      <c r="H145" s="82" t="s">
        <v>403</v>
      </c>
      <c r="I145" s="82" t="s">
        <v>35</v>
      </c>
      <c r="J145" s="21" t="s">
        <v>370</v>
      </c>
      <c r="K145" s="83">
        <v>43785</v>
      </c>
      <c r="L145" s="84">
        <v>53100</v>
      </c>
      <c r="M145" s="84">
        <v>13551</v>
      </c>
      <c r="N145" s="20">
        <f>M145/L145*100</f>
        <v>25.519774011299432</v>
      </c>
      <c r="O145" s="85"/>
      <c r="P145" s="86"/>
      <c r="Q145" s="77"/>
      <c r="R145" s="78"/>
      <c r="S145" s="78"/>
      <c r="T145" s="79"/>
      <c r="U145" s="77"/>
      <c r="V145" s="77"/>
    </row>
    <row r="146" spans="1:22" x14ac:dyDescent="0.25">
      <c r="A146" s="63" t="s">
        <v>270</v>
      </c>
      <c r="B146" s="9" t="s">
        <v>71</v>
      </c>
      <c r="C146" s="64" t="s">
        <v>43</v>
      </c>
      <c r="D146" s="64" t="s">
        <v>66</v>
      </c>
      <c r="E146" s="64" t="s">
        <v>307</v>
      </c>
      <c r="F146" s="64" t="s">
        <v>32</v>
      </c>
      <c r="G146" s="9" t="s">
        <v>66</v>
      </c>
      <c r="H146" s="64" t="s">
        <v>308</v>
      </c>
      <c r="I146" s="64" t="s">
        <v>35</v>
      </c>
      <c r="J146" s="9" t="s">
        <v>69</v>
      </c>
      <c r="K146" s="65">
        <v>43691</v>
      </c>
      <c r="L146" s="66">
        <v>7429.87</v>
      </c>
      <c r="M146" s="66">
        <f>L146*16%</f>
        <v>1188.7791999999999</v>
      </c>
      <c r="N146" s="67">
        <f>M146/L146*100</f>
        <v>16</v>
      </c>
      <c r="O146" s="76"/>
      <c r="P146" s="76"/>
      <c r="Q146" s="77"/>
      <c r="R146" s="99"/>
      <c r="S146" s="78"/>
      <c r="T146" s="79"/>
      <c r="U146" s="77"/>
      <c r="V146" s="77"/>
    </row>
    <row r="147" spans="1:22" x14ac:dyDescent="0.25">
      <c r="A147" s="70" t="s">
        <v>262</v>
      </c>
      <c r="B147" s="36" t="s">
        <v>54</v>
      </c>
      <c r="C147" s="21" t="s">
        <v>43</v>
      </c>
      <c r="D147" s="21" t="s">
        <v>111</v>
      </c>
      <c r="E147" s="9" t="s">
        <v>327</v>
      </c>
      <c r="F147" s="21" t="s">
        <v>257</v>
      </c>
      <c r="G147" s="21" t="s">
        <v>111</v>
      </c>
      <c r="H147" s="21" t="s">
        <v>113</v>
      </c>
      <c r="I147" s="21" t="s">
        <v>35</v>
      </c>
      <c r="J147" s="9" t="s">
        <v>69</v>
      </c>
      <c r="K147" s="41">
        <v>43720</v>
      </c>
      <c r="L147" s="20">
        <v>30947.8</v>
      </c>
      <c r="M147" s="20">
        <f>L147*25%</f>
        <v>7736.95</v>
      </c>
      <c r="N147" s="20">
        <f>M147/L147*100</f>
        <v>25</v>
      </c>
      <c r="O147" s="76"/>
      <c r="P147" s="76"/>
      <c r="Q147" s="77"/>
      <c r="R147" s="78"/>
      <c r="S147" s="78"/>
      <c r="T147" s="79"/>
      <c r="U147" s="77"/>
      <c r="V147" s="77"/>
    </row>
    <row r="148" spans="1:22" x14ac:dyDescent="0.25">
      <c r="A148" s="70" t="s">
        <v>262</v>
      </c>
      <c r="B148" s="36" t="s">
        <v>71</v>
      </c>
      <c r="C148" s="21" t="s">
        <v>43</v>
      </c>
      <c r="D148" s="21" t="s">
        <v>24</v>
      </c>
      <c r="E148" s="9" t="s">
        <v>329</v>
      </c>
      <c r="F148" s="21" t="s">
        <v>257</v>
      </c>
      <c r="G148" s="21" t="s">
        <v>111</v>
      </c>
      <c r="H148" s="77" t="s">
        <v>255</v>
      </c>
      <c r="I148" s="21" t="s">
        <v>35</v>
      </c>
      <c r="J148" s="9" t="s">
        <v>69</v>
      </c>
      <c r="K148" s="41">
        <v>43728</v>
      </c>
      <c r="L148" s="20">
        <v>28438</v>
      </c>
      <c r="M148" s="20">
        <v>2950</v>
      </c>
      <c r="N148" s="20">
        <v>10.3</v>
      </c>
      <c r="O148" s="76"/>
      <c r="P148" s="76"/>
      <c r="Q148" s="77"/>
      <c r="R148" s="78"/>
      <c r="S148" s="78"/>
      <c r="T148" s="79"/>
      <c r="U148" s="77"/>
      <c r="V148" s="77"/>
    </row>
    <row r="149" spans="1:22" x14ac:dyDescent="0.25">
      <c r="A149" s="70" t="s">
        <v>267</v>
      </c>
      <c r="B149" s="21" t="s">
        <v>75</v>
      </c>
      <c r="C149" s="21" t="s">
        <v>43</v>
      </c>
      <c r="D149" s="21" t="s">
        <v>24</v>
      </c>
      <c r="E149" s="9" t="s">
        <v>388</v>
      </c>
      <c r="F149" s="21" t="s">
        <v>257</v>
      </c>
      <c r="G149" s="21" t="s">
        <v>111</v>
      </c>
      <c r="H149" s="77" t="s">
        <v>204</v>
      </c>
      <c r="I149" s="21" t="s">
        <v>35</v>
      </c>
      <c r="J149" s="9" t="s">
        <v>69</v>
      </c>
      <c r="K149" s="41">
        <v>43768</v>
      </c>
      <c r="L149" s="20">
        <v>4720</v>
      </c>
      <c r="M149" s="20">
        <f>L149*22%</f>
        <v>1038.4000000000001</v>
      </c>
      <c r="N149" s="20">
        <f>M149/L149*100</f>
        <v>22.000000000000004</v>
      </c>
      <c r="O149" s="76"/>
      <c r="P149" s="76"/>
      <c r="Q149" s="77"/>
      <c r="R149" s="78"/>
      <c r="S149" s="78"/>
      <c r="T149" s="79"/>
      <c r="U149" s="77"/>
      <c r="V149" s="77"/>
    </row>
    <row r="150" spans="1:22" x14ac:dyDescent="0.25">
      <c r="A150" s="28" t="s">
        <v>94</v>
      </c>
      <c r="B150" s="18" t="s">
        <v>22</v>
      </c>
      <c r="C150" s="18" t="s">
        <v>43</v>
      </c>
      <c r="D150" s="18" t="s">
        <v>111</v>
      </c>
      <c r="E150" s="29" t="s">
        <v>112</v>
      </c>
      <c r="F150" s="29" t="s">
        <v>26</v>
      </c>
      <c r="G150" s="18" t="s">
        <v>111</v>
      </c>
      <c r="H150" s="29" t="s">
        <v>113</v>
      </c>
      <c r="I150" s="18" t="s">
        <v>35</v>
      </c>
      <c r="J150" s="9" t="s">
        <v>69</v>
      </c>
      <c r="K150" s="30">
        <v>43587</v>
      </c>
      <c r="L150" s="31">
        <v>59991</v>
      </c>
      <c r="M150" s="31">
        <v>37052</v>
      </c>
      <c r="N150" s="31">
        <f>M150/L150*100</f>
        <v>61.762597722991785</v>
      </c>
      <c r="O150" s="92"/>
      <c r="P150" s="92"/>
      <c r="Q150" s="95"/>
      <c r="R150" s="100">
        <v>59991</v>
      </c>
      <c r="S150" s="104"/>
      <c r="T150" s="89"/>
      <c r="U150" s="95"/>
      <c r="V150" s="95"/>
    </row>
    <row r="151" spans="1:22" x14ac:dyDescent="0.25">
      <c r="A151" s="28" t="s">
        <v>94</v>
      </c>
      <c r="B151" s="18" t="s">
        <v>54</v>
      </c>
      <c r="C151" s="18" t="s">
        <v>43</v>
      </c>
      <c r="D151" s="18" t="s">
        <v>111</v>
      </c>
      <c r="E151" s="29" t="s">
        <v>126</v>
      </c>
      <c r="F151" s="29" t="s">
        <v>26</v>
      </c>
      <c r="G151" s="18" t="s">
        <v>111</v>
      </c>
      <c r="H151" s="29" t="s">
        <v>113</v>
      </c>
      <c r="I151" s="18" t="s">
        <v>35</v>
      </c>
      <c r="J151" s="9" t="s">
        <v>69</v>
      </c>
      <c r="K151" s="30">
        <v>43594</v>
      </c>
      <c r="L151" s="31">
        <v>76346</v>
      </c>
      <c r="M151" s="31">
        <f>L151*15%</f>
        <v>11451.9</v>
      </c>
      <c r="N151" s="31">
        <f>M151/L151*100</f>
        <v>15</v>
      </c>
      <c r="O151" s="32"/>
      <c r="P151" s="31"/>
      <c r="Q151" s="18"/>
      <c r="R151" s="33">
        <v>76346</v>
      </c>
      <c r="S151" s="34">
        <v>0</v>
      </c>
      <c r="T151" s="29"/>
      <c r="U151" s="18"/>
      <c r="V151" s="18"/>
    </row>
    <row r="152" spans="1:22" x14ac:dyDescent="0.25">
      <c r="A152" s="28" t="s">
        <v>94</v>
      </c>
      <c r="B152" s="9" t="s">
        <v>71</v>
      </c>
      <c r="C152" s="18" t="s">
        <v>43</v>
      </c>
      <c r="D152" s="18" t="s">
        <v>111</v>
      </c>
      <c r="E152" s="29" t="s">
        <v>136</v>
      </c>
      <c r="F152" s="29" t="s">
        <v>26</v>
      </c>
      <c r="G152" s="18" t="s">
        <v>111</v>
      </c>
      <c r="H152" s="29" t="s">
        <v>113</v>
      </c>
      <c r="I152" s="18" t="s">
        <v>35</v>
      </c>
      <c r="J152" s="9" t="s">
        <v>69</v>
      </c>
      <c r="K152" s="39">
        <v>43598</v>
      </c>
      <c r="L152" s="31">
        <v>28400</v>
      </c>
      <c r="M152" s="31">
        <v>2006</v>
      </c>
      <c r="N152" s="31">
        <f>M152/L152*100</f>
        <v>7.0633802816901401</v>
      </c>
      <c r="O152" s="92"/>
      <c r="P152" s="92"/>
      <c r="Q152" s="95"/>
      <c r="R152" s="100">
        <v>28400</v>
      </c>
      <c r="S152" s="104">
        <v>0</v>
      </c>
      <c r="T152" s="89"/>
      <c r="U152" s="95"/>
      <c r="V152" s="95"/>
    </row>
    <row r="153" spans="1:22" x14ac:dyDescent="0.25">
      <c r="A153" s="28" t="s">
        <v>94</v>
      </c>
      <c r="B153" s="9" t="s">
        <v>71</v>
      </c>
      <c r="C153" s="18" t="s">
        <v>43</v>
      </c>
      <c r="D153" s="18" t="s">
        <v>111</v>
      </c>
      <c r="E153" s="29" t="s">
        <v>154</v>
      </c>
      <c r="F153" s="18" t="s">
        <v>26</v>
      </c>
      <c r="G153" s="18" t="s">
        <v>111</v>
      </c>
      <c r="H153" s="29" t="s">
        <v>113</v>
      </c>
      <c r="I153" s="29" t="s">
        <v>35</v>
      </c>
      <c r="J153" s="9" t="s">
        <v>69</v>
      </c>
      <c r="K153" s="40">
        <v>43614</v>
      </c>
      <c r="L153" s="31">
        <v>29705</v>
      </c>
      <c r="M153" s="31">
        <v>10961</v>
      </c>
      <c r="N153" s="31">
        <f>M153/L153*100</f>
        <v>36.89951186668911</v>
      </c>
      <c r="O153" s="76"/>
      <c r="P153" s="76"/>
      <c r="Q153" s="77"/>
      <c r="R153" s="99">
        <v>29705.32</v>
      </c>
      <c r="S153" s="78">
        <v>0</v>
      </c>
      <c r="T153" s="79"/>
      <c r="U153" s="77"/>
      <c r="V153" s="77"/>
    </row>
    <row r="154" spans="1:22" x14ac:dyDescent="0.25">
      <c r="A154" s="46" t="s">
        <v>167</v>
      </c>
      <c r="B154" s="9" t="s">
        <v>71</v>
      </c>
      <c r="C154" s="9" t="s">
        <v>43</v>
      </c>
      <c r="D154" s="9" t="s">
        <v>111</v>
      </c>
      <c r="E154" s="36" t="s">
        <v>186</v>
      </c>
      <c r="F154" s="9" t="s">
        <v>26</v>
      </c>
      <c r="G154" s="9" t="s">
        <v>111</v>
      </c>
      <c r="H154" s="9" t="s">
        <v>113</v>
      </c>
      <c r="I154" s="9" t="s">
        <v>35</v>
      </c>
      <c r="J154" s="9" t="s">
        <v>69</v>
      </c>
      <c r="K154" s="37">
        <v>43640</v>
      </c>
      <c r="L154" s="13">
        <v>43542</v>
      </c>
      <c r="M154" s="13">
        <v>4956</v>
      </c>
      <c r="N154" s="31">
        <f>M154/L154*100</f>
        <v>11.38211382113821</v>
      </c>
      <c r="O154" s="19"/>
      <c r="P154" s="20"/>
      <c r="Q154" s="21"/>
      <c r="R154" s="16">
        <v>43542</v>
      </c>
      <c r="S154" s="22"/>
      <c r="T154" s="23"/>
      <c r="U154" s="21"/>
      <c r="V154" s="21"/>
    </row>
    <row r="155" spans="1:22" x14ac:dyDescent="0.25">
      <c r="A155" s="47" t="s">
        <v>202</v>
      </c>
      <c r="B155" s="18" t="s">
        <v>75</v>
      </c>
      <c r="C155" s="9" t="s">
        <v>43</v>
      </c>
      <c r="D155" s="9" t="s">
        <v>111</v>
      </c>
      <c r="E155" s="9" t="s">
        <v>254</v>
      </c>
      <c r="F155" s="9" t="s">
        <v>26</v>
      </c>
      <c r="G155" s="9" t="s">
        <v>111</v>
      </c>
      <c r="H155" s="9" t="s">
        <v>255</v>
      </c>
      <c r="I155" s="9" t="s">
        <v>35</v>
      </c>
      <c r="J155" s="9" t="s">
        <v>69</v>
      </c>
      <c r="K155" s="37">
        <v>43668</v>
      </c>
      <c r="L155" s="13">
        <v>168586.6</v>
      </c>
      <c r="M155" s="13">
        <v>39589</v>
      </c>
      <c r="N155" s="13">
        <f>M155/L155*100</f>
        <v>23.482886540211382</v>
      </c>
      <c r="O155" s="19"/>
      <c r="P155" s="20"/>
      <c r="Q155" s="21"/>
      <c r="R155" s="16">
        <v>0</v>
      </c>
      <c r="S155" s="22"/>
      <c r="T155" s="23"/>
      <c r="U155" s="21"/>
      <c r="V155" s="21"/>
    </row>
    <row r="156" spans="1:22" x14ac:dyDescent="0.25">
      <c r="A156" s="81" t="s">
        <v>391</v>
      </c>
      <c r="B156" s="21" t="s">
        <v>71</v>
      </c>
      <c r="C156" s="82" t="s">
        <v>43</v>
      </c>
      <c r="D156" s="82" t="s">
        <v>24</v>
      </c>
      <c r="E156" s="18" t="s">
        <v>405</v>
      </c>
      <c r="F156" s="82" t="s">
        <v>26</v>
      </c>
      <c r="G156" s="21" t="s">
        <v>111</v>
      </c>
      <c r="H156" s="21" t="s">
        <v>113</v>
      </c>
      <c r="I156" s="82" t="s">
        <v>35</v>
      </c>
      <c r="J156" s="9" t="s">
        <v>69</v>
      </c>
      <c r="K156" s="83">
        <v>43788</v>
      </c>
      <c r="L156" s="84">
        <v>236</v>
      </c>
      <c r="M156" s="84">
        <v>188.8</v>
      </c>
      <c r="N156" s="20">
        <f>M156/L156*100</f>
        <v>80</v>
      </c>
      <c r="O156" s="85"/>
      <c r="P156" s="86"/>
      <c r="Q156" s="77"/>
      <c r="R156" s="78"/>
      <c r="S156" s="78"/>
      <c r="T156" s="79"/>
      <c r="U156" s="77"/>
      <c r="V156" s="77"/>
    </row>
    <row r="157" spans="1:22" x14ac:dyDescent="0.25">
      <c r="A157" s="70" t="s">
        <v>391</v>
      </c>
      <c r="B157" s="21" t="s">
        <v>75</v>
      </c>
      <c r="C157" s="21" t="s">
        <v>43</v>
      </c>
      <c r="D157" s="21" t="s">
        <v>111</v>
      </c>
      <c r="E157" s="18" t="s">
        <v>410</v>
      </c>
      <c r="F157" s="21" t="s">
        <v>26</v>
      </c>
      <c r="G157" s="21" t="s">
        <v>111</v>
      </c>
      <c r="H157" s="21" t="s">
        <v>113</v>
      </c>
      <c r="I157" s="21" t="s">
        <v>35</v>
      </c>
      <c r="J157" s="21" t="s">
        <v>190</v>
      </c>
      <c r="K157" s="41">
        <v>43796</v>
      </c>
      <c r="L157" s="20">
        <v>14514</v>
      </c>
      <c r="M157" s="20">
        <v>1829</v>
      </c>
      <c r="N157" s="20">
        <f>M157/L157*100</f>
        <v>12.601626016260163</v>
      </c>
      <c r="O157" s="76"/>
      <c r="P157" s="76"/>
      <c r="Q157" s="77"/>
      <c r="R157" s="78"/>
      <c r="S157" s="78"/>
      <c r="T157" s="79"/>
      <c r="U157" s="77"/>
      <c r="V157" s="77"/>
    </row>
    <row r="158" spans="1:22" x14ac:dyDescent="0.25">
      <c r="A158" s="70" t="s">
        <v>424</v>
      </c>
      <c r="B158" s="21" t="s">
        <v>71</v>
      </c>
      <c r="C158" s="21" t="s">
        <v>43</v>
      </c>
      <c r="D158" s="21" t="s">
        <v>24</v>
      </c>
      <c r="E158" s="18" t="s">
        <v>440</v>
      </c>
      <c r="F158" s="21" t="s">
        <v>26</v>
      </c>
      <c r="G158" s="21" t="s">
        <v>111</v>
      </c>
      <c r="H158" s="21" t="s">
        <v>113</v>
      </c>
      <c r="I158" s="21" t="s">
        <v>35</v>
      </c>
      <c r="J158" s="21" t="s">
        <v>441</v>
      </c>
      <c r="K158" s="41">
        <v>43816</v>
      </c>
      <c r="L158" s="20">
        <v>2124</v>
      </c>
      <c r="M158" s="20">
        <v>2124</v>
      </c>
      <c r="N158" s="20">
        <f>M158/L158*100</f>
        <v>100</v>
      </c>
      <c r="O158" s="76"/>
      <c r="P158" s="76"/>
      <c r="Q158" s="77"/>
      <c r="R158" s="78"/>
      <c r="S158" s="78"/>
      <c r="T158" s="79"/>
      <c r="U158" s="77"/>
      <c r="V158" s="77"/>
    </row>
    <row r="159" spans="1:22" x14ac:dyDescent="0.25">
      <c r="A159" s="70" t="s">
        <v>424</v>
      </c>
      <c r="B159" s="21" t="s">
        <v>71</v>
      </c>
      <c r="C159" s="21" t="s">
        <v>43</v>
      </c>
      <c r="D159" s="21" t="s">
        <v>24</v>
      </c>
      <c r="E159" s="18" t="s">
        <v>442</v>
      </c>
      <c r="F159" s="21" t="s">
        <v>26</v>
      </c>
      <c r="G159" s="21" t="s">
        <v>111</v>
      </c>
      <c r="H159" s="21" t="s">
        <v>113</v>
      </c>
      <c r="I159" s="21" t="s">
        <v>35</v>
      </c>
      <c r="J159" s="21" t="s">
        <v>441</v>
      </c>
      <c r="K159" s="41">
        <v>43816</v>
      </c>
      <c r="L159" s="20">
        <v>330.4</v>
      </c>
      <c r="M159" s="20">
        <v>330.4</v>
      </c>
      <c r="N159" s="20">
        <f>M159/L159*100</f>
        <v>100</v>
      </c>
      <c r="O159" s="76"/>
      <c r="P159" s="76"/>
      <c r="Q159" s="77"/>
      <c r="R159" s="78"/>
      <c r="S159" s="78"/>
      <c r="T159" s="79"/>
      <c r="U159" s="77"/>
      <c r="V159" s="77"/>
    </row>
    <row r="160" spans="1:22" x14ac:dyDescent="0.25">
      <c r="A160" s="70" t="s">
        <v>424</v>
      </c>
      <c r="B160" s="21" t="s">
        <v>75</v>
      </c>
      <c r="C160" s="21" t="s">
        <v>43</v>
      </c>
      <c r="D160" s="21" t="s">
        <v>24</v>
      </c>
      <c r="E160" s="18" t="s">
        <v>461</v>
      </c>
      <c r="F160" s="21" t="s">
        <v>26</v>
      </c>
      <c r="G160" s="21" t="s">
        <v>111</v>
      </c>
      <c r="H160" s="21" t="s">
        <v>113</v>
      </c>
      <c r="I160" s="21" t="s">
        <v>35</v>
      </c>
      <c r="J160" s="21" t="s">
        <v>36</v>
      </c>
      <c r="K160" s="41">
        <v>43830</v>
      </c>
      <c r="L160" s="20">
        <v>137635</v>
      </c>
      <c r="M160" s="20">
        <v>10195</v>
      </c>
      <c r="N160" s="20">
        <f>M160/L160*100</f>
        <v>7.4072728593744319</v>
      </c>
      <c r="O160" s="76"/>
      <c r="P160" s="76"/>
      <c r="Q160" s="77"/>
      <c r="R160" s="78"/>
      <c r="S160" s="78"/>
      <c r="T160" s="79"/>
      <c r="U160" s="77"/>
      <c r="V160" s="77"/>
    </row>
    <row r="161" spans="1:22" x14ac:dyDescent="0.25">
      <c r="A161" s="70" t="s">
        <v>468</v>
      </c>
      <c r="B161" s="36" t="s">
        <v>54</v>
      </c>
      <c r="C161" s="21" t="s">
        <v>43</v>
      </c>
      <c r="D161" s="21" t="s">
        <v>111</v>
      </c>
      <c r="E161" s="18" t="s">
        <v>486</v>
      </c>
      <c r="F161" s="21" t="s">
        <v>26</v>
      </c>
      <c r="G161" s="21" t="s">
        <v>111</v>
      </c>
      <c r="H161" s="21" t="s">
        <v>113</v>
      </c>
      <c r="I161" s="21" t="s">
        <v>35</v>
      </c>
      <c r="J161" s="21" t="s">
        <v>92</v>
      </c>
      <c r="K161" s="41">
        <v>43843</v>
      </c>
      <c r="L161" s="20">
        <v>148680</v>
      </c>
      <c r="M161" s="20">
        <v>17468</v>
      </c>
      <c r="N161" s="20">
        <f>M161/L161*100</f>
        <v>11.748722087705138</v>
      </c>
      <c r="O161" s="76"/>
      <c r="P161" s="76"/>
      <c r="Q161" s="77"/>
      <c r="R161" s="78"/>
      <c r="S161" s="78"/>
      <c r="T161" s="79"/>
      <c r="U161" s="77"/>
      <c r="V161" s="77"/>
    </row>
    <row r="162" spans="1:22" x14ac:dyDescent="0.25">
      <c r="A162" s="47" t="s">
        <v>202</v>
      </c>
      <c r="B162" s="9" t="s">
        <v>22</v>
      </c>
      <c r="C162" s="9" t="s">
        <v>43</v>
      </c>
      <c r="D162" s="9" t="s">
        <v>111</v>
      </c>
      <c r="E162" s="9" t="s">
        <v>213</v>
      </c>
      <c r="F162" s="9" t="s">
        <v>26</v>
      </c>
      <c r="G162" s="9" t="s">
        <v>111</v>
      </c>
      <c r="H162" s="9" t="s">
        <v>214</v>
      </c>
      <c r="I162" s="9" t="s">
        <v>35</v>
      </c>
      <c r="J162" s="9" t="s">
        <v>69</v>
      </c>
      <c r="K162" s="37">
        <v>43672</v>
      </c>
      <c r="L162" s="13">
        <v>3292</v>
      </c>
      <c r="M162" s="13">
        <v>1911</v>
      </c>
      <c r="N162" s="13">
        <f>M162/L162*100</f>
        <v>58.049817739975694</v>
      </c>
      <c r="O162" s="76"/>
      <c r="P162" s="76"/>
      <c r="Q162" s="77"/>
      <c r="R162" s="99">
        <v>0</v>
      </c>
      <c r="S162" s="78"/>
      <c r="T162" s="79"/>
      <c r="U162" s="77"/>
      <c r="V162" s="77"/>
    </row>
    <row r="163" spans="1:22" x14ac:dyDescent="0.25">
      <c r="A163" s="63" t="s">
        <v>270</v>
      </c>
      <c r="B163" s="64" t="s">
        <v>22</v>
      </c>
      <c r="C163" s="64" t="s">
        <v>43</v>
      </c>
      <c r="D163" s="64" t="s">
        <v>111</v>
      </c>
      <c r="E163" s="64" t="s">
        <v>213</v>
      </c>
      <c r="F163" s="64" t="s">
        <v>26</v>
      </c>
      <c r="G163" s="64" t="s">
        <v>111</v>
      </c>
      <c r="H163" s="64" t="s">
        <v>214</v>
      </c>
      <c r="I163" s="64" t="s">
        <v>35</v>
      </c>
      <c r="J163" s="9" t="s">
        <v>69</v>
      </c>
      <c r="K163" s="65">
        <v>43682</v>
      </c>
      <c r="L163" s="66">
        <v>3292</v>
      </c>
      <c r="M163" s="66">
        <v>1911</v>
      </c>
      <c r="N163" s="67">
        <f>M163/L163*100</f>
        <v>58.049817739975694</v>
      </c>
      <c r="O163" s="76"/>
      <c r="P163" s="76"/>
      <c r="Q163" s="77"/>
      <c r="R163" s="99">
        <v>0</v>
      </c>
      <c r="S163" s="78"/>
      <c r="T163" s="79"/>
      <c r="U163" s="77"/>
      <c r="V163" s="77"/>
    </row>
    <row r="164" spans="1:22" x14ac:dyDescent="0.25">
      <c r="A164" s="25" t="s">
        <v>94</v>
      </c>
      <c r="B164" s="18" t="s">
        <v>75</v>
      </c>
      <c r="C164" s="21" t="s">
        <v>43</v>
      </c>
      <c r="D164" s="21" t="s">
        <v>111</v>
      </c>
      <c r="E164" s="29" t="s">
        <v>165</v>
      </c>
      <c r="F164" s="21" t="s">
        <v>26</v>
      </c>
      <c r="G164" s="21" t="s">
        <v>111</v>
      </c>
      <c r="H164" s="21" t="s">
        <v>166</v>
      </c>
      <c r="I164" s="29" t="s">
        <v>35</v>
      </c>
      <c r="J164" s="9" t="s">
        <v>69</v>
      </c>
      <c r="K164" s="41">
        <v>43613</v>
      </c>
      <c r="L164" s="42">
        <v>33158</v>
      </c>
      <c r="M164" s="20">
        <v>11404</v>
      </c>
      <c r="N164" s="31">
        <f>M164/L164*100</f>
        <v>34.392906689185118</v>
      </c>
      <c r="O164" s="76"/>
      <c r="P164" s="76"/>
      <c r="Q164" s="77"/>
      <c r="R164" s="99">
        <v>32804</v>
      </c>
      <c r="S164" s="78"/>
      <c r="T164" s="79"/>
      <c r="U164" s="77"/>
      <c r="V164" s="77"/>
    </row>
    <row r="165" spans="1:22" x14ac:dyDescent="0.25">
      <c r="A165" s="28" t="s">
        <v>94</v>
      </c>
      <c r="B165" s="18" t="s">
        <v>75</v>
      </c>
      <c r="C165" s="18" t="s">
        <v>43</v>
      </c>
      <c r="D165" s="18" t="s">
        <v>111</v>
      </c>
      <c r="E165" s="29" t="s">
        <v>158</v>
      </c>
      <c r="F165" s="18" t="s">
        <v>26</v>
      </c>
      <c r="G165" s="18" t="s">
        <v>111</v>
      </c>
      <c r="H165" s="29" t="s">
        <v>159</v>
      </c>
      <c r="I165" s="29" t="s">
        <v>35</v>
      </c>
      <c r="J165" s="9" t="s">
        <v>69</v>
      </c>
      <c r="K165" s="40">
        <v>43614</v>
      </c>
      <c r="L165" s="31">
        <v>27253.279999999999</v>
      </c>
      <c r="M165" s="31">
        <v>12002</v>
      </c>
      <c r="N165" s="31">
        <f>M165/L165*100</f>
        <v>44.038735887937158</v>
      </c>
      <c r="O165" s="76"/>
      <c r="P165" s="76"/>
      <c r="Q165" s="77"/>
      <c r="R165" s="99">
        <v>27263.19</v>
      </c>
      <c r="S165" s="78"/>
      <c r="T165" s="79"/>
      <c r="U165" s="77"/>
      <c r="V165" s="77"/>
    </row>
    <row r="166" spans="1:22" x14ac:dyDescent="0.25">
      <c r="A166" s="70" t="s">
        <v>262</v>
      </c>
      <c r="B166" s="21" t="s">
        <v>22</v>
      </c>
      <c r="C166" s="21" t="s">
        <v>43</v>
      </c>
      <c r="D166" s="21" t="s">
        <v>111</v>
      </c>
      <c r="E166" s="9" t="s">
        <v>324</v>
      </c>
      <c r="F166" s="21" t="s">
        <v>257</v>
      </c>
      <c r="G166" s="21" t="s">
        <v>111</v>
      </c>
      <c r="H166" s="21" t="s">
        <v>325</v>
      </c>
      <c r="I166" s="21" t="s">
        <v>35</v>
      </c>
      <c r="J166" s="9" t="s">
        <v>69</v>
      </c>
      <c r="K166" s="41">
        <v>43714</v>
      </c>
      <c r="L166" s="20">
        <v>29045.7</v>
      </c>
      <c r="M166" s="20">
        <v>12100</v>
      </c>
      <c r="N166" s="20">
        <f>M166/L166*100</f>
        <v>41.658489896955487</v>
      </c>
      <c r="O166" s="76"/>
      <c r="P166" s="76"/>
      <c r="Q166" s="77"/>
      <c r="R166" s="78"/>
      <c r="S166" s="78"/>
      <c r="T166" s="79"/>
      <c r="U166" s="77"/>
      <c r="V166" s="77"/>
    </row>
    <row r="167" spans="1:22" x14ac:dyDescent="0.25">
      <c r="A167" s="62" t="s">
        <v>270</v>
      </c>
      <c r="B167" s="18" t="s">
        <v>75</v>
      </c>
      <c r="C167" s="21" t="s">
        <v>43</v>
      </c>
      <c r="D167" s="21" t="s">
        <v>24</v>
      </c>
      <c r="E167" s="9" t="s">
        <v>313</v>
      </c>
      <c r="F167" s="21" t="s">
        <v>257</v>
      </c>
      <c r="G167" s="21" t="s">
        <v>314</v>
      </c>
      <c r="H167" s="21" t="s">
        <v>315</v>
      </c>
      <c r="I167" s="21" t="s">
        <v>35</v>
      </c>
      <c r="J167" s="9" t="s">
        <v>69</v>
      </c>
      <c r="K167" s="41">
        <v>43701</v>
      </c>
      <c r="L167" s="20">
        <v>6844</v>
      </c>
      <c r="M167" s="20">
        <v>3344</v>
      </c>
      <c r="N167" s="13">
        <f>M167/L167*100</f>
        <v>48.86031560490941</v>
      </c>
      <c r="O167" s="76"/>
      <c r="P167" s="76"/>
      <c r="Q167" s="77"/>
      <c r="R167" s="99"/>
      <c r="S167" s="78"/>
      <c r="T167" s="79"/>
      <c r="U167" s="77"/>
      <c r="V167" s="77"/>
    </row>
    <row r="168" spans="1:22" x14ac:dyDescent="0.25">
      <c r="A168" s="70" t="s">
        <v>267</v>
      </c>
      <c r="B168" s="21" t="s">
        <v>75</v>
      </c>
      <c r="C168" s="21" t="s">
        <v>43</v>
      </c>
      <c r="D168" s="21" t="s">
        <v>182</v>
      </c>
      <c r="E168" s="9" t="s">
        <v>389</v>
      </c>
      <c r="F168" s="21" t="s">
        <v>32</v>
      </c>
      <c r="G168" s="21" t="s">
        <v>300</v>
      </c>
      <c r="H168" s="21" t="s">
        <v>376</v>
      </c>
      <c r="I168" s="21" t="s">
        <v>35</v>
      </c>
      <c r="J168" s="9" t="s">
        <v>69</v>
      </c>
      <c r="K168" s="41">
        <v>43768</v>
      </c>
      <c r="L168" s="20">
        <v>27986.6</v>
      </c>
      <c r="M168" s="20">
        <f>L168*15%</f>
        <v>4197.99</v>
      </c>
      <c r="N168" s="20">
        <f>M168/L168*100</f>
        <v>15</v>
      </c>
      <c r="O168" s="76"/>
      <c r="P168" s="76"/>
      <c r="Q168" s="77"/>
      <c r="R168" s="78"/>
      <c r="S168" s="78"/>
      <c r="T168" s="79"/>
      <c r="U168" s="77"/>
      <c r="V168" s="77"/>
    </row>
    <row r="169" spans="1:22" x14ac:dyDescent="0.25">
      <c r="A169" s="70" t="s">
        <v>267</v>
      </c>
      <c r="B169" s="21" t="s">
        <v>75</v>
      </c>
      <c r="C169" s="21" t="s">
        <v>43</v>
      </c>
      <c r="D169" s="21" t="s">
        <v>182</v>
      </c>
      <c r="E169" s="9" t="s">
        <v>390</v>
      </c>
      <c r="F169" s="21" t="s">
        <v>32</v>
      </c>
      <c r="G169" s="21" t="s">
        <v>300</v>
      </c>
      <c r="H169" s="21" t="s">
        <v>376</v>
      </c>
      <c r="I169" s="21" t="s">
        <v>35</v>
      </c>
      <c r="J169" s="9" t="s">
        <v>69</v>
      </c>
      <c r="K169" s="41">
        <v>43768</v>
      </c>
      <c r="L169" s="20">
        <v>34880.800000000003</v>
      </c>
      <c r="M169" s="20">
        <f>L169*15%</f>
        <v>5232.12</v>
      </c>
      <c r="N169" s="20">
        <f>M169/L169*100</f>
        <v>15</v>
      </c>
      <c r="O169" s="76"/>
      <c r="P169" s="76"/>
      <c r="Q169" s="77"/>
      <c r="R169" s="78"/>
      <c r="S169" s="78"/>
      <c r="T169" s="79"/>
      <c r="U169" s="77"/>
      <c r="V169" s="77"/>
    </row>
    <row r="170" spans="1:22" x14ac:dyDescent="0.25">
      <c r="A170" s="70" t="s">
        <v>514</v>
      </c>
      <c r="B170" s="36" t="s">
        <v>54</v>
      </c>
      <c r="C170" s="21" t="s">
        <v>43</v>
      </c>
      <c r="D170" s="21" t="s">
        <v>182</v>
      </c>
      <c r="E170" s="18" t="s">
        <v>542</v>
      </c>
      <c r="F170" s="21" t="s">
        <v>32</v>
      </c>
      <c r="G170" s="21" t="s">
        <v>300</v>
      </c>
      <c r="H170" s="21" t="s">
        <v>376</v>
      </c>
      <c r="I170" s="21" t="s">
        <v>35</v>
      </c>
      <c r="J170" s="21" t="s">
        <v>543</v>
      </c>
      <c r="K170" s="41">
        <v>43876</v>
      </c>
      <c r="L170" s="20">
        <v>177000</v>
      </c>
      <c r="M170" s="20">
        <v>125000</v>
      </c>
      <c r="N170" s="20">
        <f>M170/L170*100</f>
        <v>70.621468926553675</v>
      </c>
      <c r="O170" s="76"/>
      <c r="P170" s="76"/>
      <c r="Q170" s="77"/>
      <c r="R170" s="78"/>
      <c r="S170" s="78"/>
      <c r="T170" s="79"/>
      <c r="U170" s="77"/>
      <c r="V170" s="77"/>
    </row>
    <row r="171" spans="1:22" x14ac:dyDescent="0.25">
      <c r="A171" s="70" t="s">
        <v>391</v>
      </c>
      <c r="B171" s="21" t="s">
        <v>75</v>
      </c>
      <c r="C171" s="21" t="s">
        <v>43</v>
      </c>
      <c r="D171" s="21" t="s">
        <v>420</v>
      </c>
      <c r="E171" s="18" t="s">
        <v>421</v>
      </c>
      <c r="F171" s="21" t="s">
        <v>257</v>
      </c>
      <c r="G171" s="21" t="s">
        <v>422</v>
      </c>
      <c r="H171" s="21" t="s">
        <v>422</v>
      </c>
      <c r="I171" s="21" t="s">
        <v>35</v>
      </c>
      <c r="J171" s="21" t="s">
        <v>92</v>
      </c>
      <c r="K171" s="41">
        <v>43798</v>
      </c>
      <c r="L171" s="20">
        <v>400128.9</v>
      </c>
      <c r="M171" s="20">
        <v>75253.679999999993</v>
      </c>
      <c r="N171" s="20">
        <f>M171/L171*100</f>
        <v>18.807359328456403</v>
      </c>
      <c r="O171" s="76"/>
      <c r="P171" s="76"/>
      <c r="Q171" s="77"/>
      <c r="R171" s="78"/>
      <c r="S171" s="78"/>
      <c r="T171" s="79"/>
      <c r="U171" s="77"/>
      <c r="V171" s="77"/>
    </row>
    <row r="172" spans="1:22" x14ac:dyDescent="0.25">
      <c r="A172" s="70" t="s">
        <v>391</v>
      </c>
      <c r="B172" s="21" t="s">
        <v>75</v>
      </c>
      <c r="C172" s="21" t="s">
        <v>43</v>
      </c>
      <c r="D172" s="21" t="s">
        <v>420</v>
      </c>
      <c r="E172" s="18" t="s">
        <v>421</v>
      </c>
      <c r="F172" s="21" t="s">
        <v>257</v>
      </c>
      <c r="G172" s="21" t="s">
        <v>422</v>
      </c>
      <c r="H172" s="21" t="s">
        <v>422</v>
      </c>
      <c r="I172" s="21" t="s">
        <v>35</v>
      </c>
      <c r="J172" s="21" t="s">
        <v>92</v>
      </c>
      <c r="K172" s="41">
        <v>43798</v>
      </c>
      <c r="L172" s="20">
        <v>400128.9</v>
      </c>
      <c r="M172" s="20">
        <v>131409</v>
      </c>
      <c r="N172" s="20">
        <f>M172/L172*100</f>
        <v>32.841666772882441</v>
      </c>
      <c r="O172" s="76"/>
      <c r="P172" s="76"/>
      <c r="Q172" s="77"/>
      <c r="R172" s="78"/>
      <c r="S172" s="78"/>
      <c r="T172" s="79"/>
      <c r="U172" s="77"/>
      <c r="V172" s="77"/>
    </row>
    <row r="173" spans="1:22" x14ac:dyDescent="0.25">
      <c r="A173" s="70" t="s">
        <v>468</v>
      </c>
      <c r="B173" s="36" t="s">
        <v>54</v>
      </c>
      <c r="C173" s="21" t="s">
        <v>43</v>
      </c>
      <c r="D173" s="21" t="s">
        <v>480</v>
      </c>
      <c r="E173" s="18" t="s">
        <v>481</v>
      </c>
      <c r="F173" s="21" t="s">
        <v>257</v>
      </c>
      <c r="G173" s="21" t="s">
        <v>422</v>
      </c>
      <c r="H173" s="21" t="s">
        <v>422</v>
      </c>
      <c r="I173" s="21" t="s">
        <v>35</v>
      </c>
      <c r="J173" s="21" t="s">
        <v>69</v>
      </c>
      <c r="K173" s="41">
        <v>43839</v>
      </c>
      <c r="L173" s="20">
        <v>63424</v>
      </c>
      <c r="M173" s="20">
        <f>L173*25%</f>
        <v>15856</v>
      </c>
      <c r="N173" s="20">
        <f>M173/L173*100</f>
        <v>25</v>
      </c>
      <c r="O173" s="76"/>
      <c r="P173" s="76"/>
      <c r="Q173" s="77"/>
      <c r="R173" s="78"/>
      <c r="S173" s="78"/>
      <c r="T173" s="79"/>
      <c r="U173" s="77"/>
      <c r="V173" s="77"/>
    </row>
    <row r="174" spans="1:22" x14ac:dyDescent="0.25">
      <c r="A174" s="63" t="s">
        <v>270</v>
      </c>
      <c r="B174" s="9" t="s">
        <v>71</v>
      </c>
      <c r="C174" s="64" t="s">
        <v>43</v>
      </c>
      <c r="D174" s="64" t="s">
        <v>111</v>
      </c>
      <c r="E174" s="64" t="s">
        <v>299</v>
      </c>
      <c r="F174" s="64" t="s">
        <v>26</v>
      </c>
      <c r="G174" s="64" t="s">
        <v>111</v>
      </c>
      <c r="H174" s="64" t="s">
        <v>300</v>
      </c>
      <c r="I174" s="64" t="s">
        <v>35</v>
      </c>
      <c r="J174" s="9" t="s">
        <v>69</v>
      </c>
      <c r="K174" s="65">
        <v>43691</v>
      </c>
      <c r="L174" s="66">
        <v>2360</v>
      </c>
      <c r="M174" s="66">
        <f>L174*15%</f>
        <v>354</v>
      </c>
      <c r="N174" s="67">
        <f>M174/L174*100</f>
        <v>15</v>
      </c>
      <c r="O174" s="76"/>
      <c r="P174" s="76"/>
      <c r="Q174" s="77"/>
      <c r="R174" s="99"/>
      <c r="S174" s="78"/>
      <c r="T174" s="79"/>
      <c r="U174" s="77"/>
      <c r="V174" s="77"/>
    </row>
    <row r="175" spans="1:22" x14ac:dyDescent="0.25">
      <c r="A175" s="63" t="s">
        <v>270</v>
      </c>
      <c r="B175" s="9" t="s">
        <v>71</v>
      </c>
      <c r="C175" s="64" t="s">
        <v>43</v>
      </c>
      <c r="D175" s="64" t="s">
        <v>111</v>
      </c>
      <c r="E175" s="64" t="s">
        <v>301</v>
      </c>
      <c r="F175" s="64" t="s">
        <v>26</v>
      </c>
      <c r="G175" s="64" t="s">
        <v>111</v>
      </c>
      <c r="H175" s="64" t="s">
        <v>300</v>
      </c>
      <c r="I175" s="64" t="s">
        <v>35</v>
      </c>
      <c r="J175" s="9" t="s">
        <v>69</v>
      </c>
      <c r="K175" s="65">
        <v>43479</v>
      </c>
      <c r="L175" s="66">
        <v>3776</v>
      </c>
      <c r="M175" s="66">
        <f>L175*15%</f>
        <v>566.4</v>
      </c>
      <c r="N175" s="67">
        <f>M175/L175*100</f>
        <v>15</v>
      </c>
      <c r="O175" s="76"/>
      <c r="P175" s="76"/>
      <c r="Q175" s="77"/>
      <c r="R175" s="99"/>
      <c r="S175" s="78"/>
      <c r="T175" s="79"/>
      <c r="U175" s="77"/>
      <c r="V175" s="77"/>
    </row>
    <row r="176" spans="1:22" x14ac:dyDescent="0.25">
      <c r="A176" s="70" t="s">
        <v>514</v>
      </c>
      <c r="B176" s="21" t="s">
        <v>71</v>
      </c>
      <c r="C176" s="21" t="s">
        <v>187</v>
      </c>
      <c r="D176" s="21" t="s">
        <v>24</v>
      </c>
      <c r="E176" s="18" t="s">
        <v>551</v>
      </c>
      <c r="F176" s="21" t="s">
        <v>82</v>
      </c>
      <c r="G176" s="21" t="s">
        <v>552</v>
      </c>
      <c r="H176" s="21" t="s">
        <v>553</v>
      </c>
      <c r="I176" s="21" t="s">
        <v>35</v>
      </c>
      <c r="J176" s="21" t="s">
        <v>69</v>
      </c>
      <c r="K176" s="41">
        <v>43881</v>
      </c>
      <c r="L176" s="20">
        <v>4013311.55</v>
      </c>
      <c r="M176" s="20">
        <v>891211.51</v>
      </c>
      <c r="N176" s="20">
        <v>22.21</v>
      </c>
      <c r="O176" s="76"/>
      <c r="P176" s="76"/>
      <c r="Q176" s="77"/>
      <c r="R176" s="78"/>
      <c r="S176" s="78"/>
      <c r="T176" s="79"/>
      <c r="U176" s="77"/>
      <c r="V176" s="77"/>
    </row>
    <row r="177" spans="1:22" x14ac:dyDescent="0.25">
      <c r="A177" s="70" t="s">
        <v>514</v>
      </c>
      <c r="B177" s="50" t="s">
        <v>22</v>
      </c>
      <c r="C177" s="21" t="s">
        <v>43</v>
      </c>
      <c r="D177" s="21" t="s">
        <v>24</v>
      </c>
      <c r="E177" s="18" t="s">
        <v>515</v>
      </c>
      <c r="F177" s="21" t="s">
        <v>32</v>
      </c>
      <c r="G177" s="21" t="s">
        <v>516</v>
      </c>
      <c r="H177" s="21" t="s">
        <v>517</v>
      </c>
      <c r="I177" s="21" t="s">
        <v>35</v>
      </c>
      <c r="J177" s="21" t="s">
        <v>69</v>
      </c>
      <c r="K177" s="41">
        <v>43864</v>
      </c>
      <c r="L177" s="20">
        <v>6711.84</v>
      </c>
      <c r="M177" s="20">
        <v>3150.64</v>
      </c>
      <c r="N177" s="20">
        <f>M177/L177*100</f>
        <v>46.941524231805289</v>
      </c>
      <c r="O177" s="76"/>
      <c r="P177" s="76"/>
      <c r="Q177" s="77"/>
      <c r="R177" s="78"/>
      <c r="S177" s="78"/>
      <c r="T177" s="79"/>
      <c r="U177" s="77"/>
      <c r="V177" s="77"/>
    </row>
    <row r="178" spans="1:22" x14ac:dyDescent="0.25">
      <c r="A178" s="70" t="s">
        <v>424</v>
      </c>
      <c r="B178" s="21" t="s">
        <v>71</v>
      </c>
      <c r="C178" s="21" t="s">
        <v>43</v>
      </c>
      <c r="D178" s="21" t="s">
        <v>24</v>
      </c>
      <c r="E178" s="18" t="s">
        <v>439</v>
      </c>
      <c r="F178" s="21" t="s">
        <v>257</v>
      </c>
      <c r="G178" s="21" t="s">
        <v>164</v>
      </c>
      <c r="H178" s="21" t="s">
        <v>164</v>
      </c>
      <c r="I178" s="21" t="s">
        <v>35</v>
      </c>
      <c r="J178" s="21" t="s">
        <v>36</v>
      </c>
      <c r="K178" s="41">
        <v>43816</v>
      </c>
      <c r="L178" s="20">
        <v>59472</v>
      </c>
      <c r="M178" s="20">
        <v>7198</v>
      </c>
      <c r="N178" s="20">
        <f>M178/L178*100</f>
        <v>12.103174603174603</v>
      </c>
      <c r="O178" s="76"/>
      <c r="P178" s="76"/>
      <c r="Q178" s="77"/>
      <c r="R178" s="78"/>
      <c r="S178" s="78"/>
      <c r="T178" s="79"/>
      <c r="U178" s="77"/>
      <c r="V178" s="77"/>
    </row>
    <row r="179" spans="1:22" x14ac:dyDescent="0.25">
      <c r="A179" s="46" t="s">
        <v>167</v>
      </c>
      <c r="B179" s="18" t="s">
        <v>75</v>
      </c>
      <c r="C179" s="9" t="s">
        <v>187</v>
      </c>
      <c r="D179" s="9" t="s">
        <v>24</v>
      </c>
      <c r="E179" s="36" t="s">
        <v>197</v>
      </c>
      <c r="F179" s="9" t="s">
        <v>198</v>
      </c>
      <c r="G179" s="9" t="s">
        <v>199</v>
      </c>
      <c r="H179" s="9" t="s">
        <v>200</v>
      </c>
      <c r="I179" s="9" t="s">
        <v>35</v>
      </c>
      <c r="J179" s="9" t="s">
        <v>36</v>
      </c>
      <c r="K179" s="37">
        <v>43645</v>
      </c>
      <c r="L179" s="13"/>
      <c r="M179" s="13"/>
      <c r="N179" s="31"/>
      <c r="O179" s="76"/>
      <c r="P179" s="76"/>
      <c r="Q179" s="77"/>
      <c r="R179" s="99">
        <v>0</v>
      </c>
      <c r="S179" s="78" t="s">
        <v>201</v>
      </c>
      <c r="T179" s="79"/>
      <c r="U179" s="77"/>
      <c r="V179" s="77"/>
    </row>
    <row r="180" spans="1:22" x14ac:dyDescent="0.25">
      <c r="A180" s="70" t="s">
        <v>267</v>
      </c>
      <c r="B180" s="21" t="s">
        <v>71</v>
      </c>
      <c r="C180" s="21" t="s">
        <v>43</v>
      </c>
      <c r="D180" s="21" t="s">
        <v>24</v>
      </c>
      <c r="E180" s="21"/>
      <c r="F180" s="21" t="s">
        <v>26</v>
      </c>
      <c r="G180" s="21" t="s">
        <v>152</v>
      </c>
      <c r="H180" s="21" t="s">
        <v>152</v>
      </c>
      <c r="I180" s="21" t="s">
        <v>35</v>
      </c>
      <c r="J180" s="9" t="s">
        <v>69</v>
      </c>
      <c r="K180" s="41">
        <v>43754</v>
      </c>
      <c r="L180" s="20">
        <v>1016477.67</v>
      </c>
      <c r="M180" s="20">
        <v>220000</v>
      </c>
      <c r="N180" s="20">
        <f>M180/L180*100</f>
        <v>21.643367728874949</v>
      </c>
      <c r="O180" s="76"/>
      <c r="P180" s="76"/>
      <c r="Q180" s="77"/>
      <c r="R180" s="78"/>
      <c r="S180" s="78"/>
      <c r="T180" s="79"/>
      <c r="U180" s="77"/>
      <c r="V180" s="77"/>
    </row>
    <row r="181" spans="1:22" x14ac:dyDescent="0.25">
      <c r="A181" s="70" t="s">
        <v>514</v>
      </c>
      <c r="B181" s="21" t="s">
        <v>71</v>
      </c>
      <c r="C181" s="21" t="s">
        <v>187</v>
      </c>
      <c r="D181" s="21" t="s">
        <v>24</v>
      </c>
      <c r="E181" s="18" t="s">
        <v>545</v>
      </c>
      <c r="F181" s="21" t="s">
        <v>82</v>
      </c>
      <c r="G181" s="21" t="s">
        <v>99</v>
      </c>
      <c r="H181" s="21" t="s">
        <v>100</v>
      </c>
      <c r="I181" s="21" t="s">
        <v>546</v>
      </c>
      <c r="J181" s="21" t="s">
        <v>547</v>
      </c>
      <c r="K181" s="41">
        <v>43882</v>
      </c>
      <c r="L181" s="90">
        <v>145152.98000000001</v>
      </c>
      <c r="M181" s="90">
        <v>38402.980000000003</v>
      </c>
      <c r="N181" s="20">
        <v>26.4</v>
      </c>
      <c r="O181" s="76"/>
      <c r="P181" s="76"/>
      <c r="Q181" s="77"/>
      <c r="R181" s="78"/>
      <c r="S181" s="78"/>
      <c r="T181" s="79"/>
      <c r="U181" s="77"/>
      <c r="V181" s="77"/>
    </row>
    <row r="182" spans="1:22" x14ac:dyDescent="0.25">
      <c r="A182" s="62" t="s">
        <v>270</v>
      </c>
      <c r="B182" s="9" t="s">
        <v>22</v>
      </c>
      <c r="C182" s="9" t="s">
        <v>187</v>
      </c>
      <c r="D182" s="9" t="s">
        <v>24</v>
      </c>
      <c r="E182" s="9" t="s">
        <v>278</v>
      </c>
      <c r="F182" s="9" t="s">
        <v>62</v>
      </c>
      <c r="G182" s="21" t="s">
        <v>90</v>
      </c>
      <c r="H182" s="21" t="s">
        <v>91</v>
      </c>
      <c r="I182" s="21" t="s">
        <v>29</v>
      </c>
      <c r="J182" s="21" t="s">
        <v>45</v>
      </c>
      <c r="K182" s="41">
        <v>43682</v>
      </c>
      <c r="L182" s="20">
        <v>44840</v>
      </c>
      <c r="M182" s="20">
        <v>5900</v>
      </c>
      <c r="N182" s="13">
        <f>M182/L182*100</f>
        <v>13.157894736842104</v>
      </c>
      <c r="O182" s="76"/>
      <c r="P182" s="76"/>
      <c r="Q182" s="77"/>
      <c r="R182" s="99"/>
      <c r="S182" s="78"/>
      <c r="T182" s="79"/>
      <c r="U182" s="77"/>
      <c r="V182" s="77"/>
    </row>
    <row r="183" spans="1:22" x14ac:dyDescent="0.25">
      <c r="A183" s="70" t="s">
        <v>262</v>
      </c>
      <c r="B183" s="21" t="s">
        <v>75</v>
      </c>
      <c r="C183" s="21" t="s">
        <v>187</v>
      </c>
      <c r="D183" s="21" t="s">
        <v>24</v>
      </c>
      <c r="E183" s="21"/>
      <c r="F183" s="21" t="s">
        <v>62</v>
      </c>
      <c r="G183" s="21" t="s">
        <v>90</v>
      </c>
      <c r="H183" s="21" t="s">
        <v>91</v>
      </c>
      <c r="I183" s="21" t="s">
        <v>29</v>
      </c>
      <c r="J183" s="21" t="s">
        <v>101</v>
      </c>
      <c r="K183" s="41">
        <v>43735</v>
      </c>
      <c r="L183" s="20">
        <v>210000</v>
      </c>
      <c r="M183" s="20">
        <v>90000</v>
      </c>
      <c r="N183" s="20">
        <f>M183/L183*100</f>
        <v>42.857142857142854</v>
      </c>
      <c r="O183" s="76"/>
      <c r="P183" s="76"/>
      <c r="Q183" s="77"/>
      <c r="R183" s="78"/>
      <c r="S183" s="78"/>
      <c r="T183" s="79"/>
      <c r="U183" s="77"/>
      <c r="V183" s="77"/>
    </row>
    <row r="184" spans="1:22" x14ac:dyDescent="0.25">
      <c r="A184" s="63" t="s">
        <v>270</v>
      </c>
      <c r="B184" s="9" t="s">
        <v>71</v>
      </c>
      <c r="C184" s="64" t="s">
        <v>43</v>
      </c>
      <c r="D184" s="64" t="s">
        <v>295</v>
      </c>
      <c r="E184" s="64" t="s">
        <v>296</v>
      </c>
      <c r="F184" s="64" t="s">
        <v>26</v>
      </c>
      <c r="G184" s="64" t="s">
        <v>297</v>
      </c>
      <c r="H184" s="64" t="s">
        <v>298</v>
      </c>
      <c r="I184" s="64" t="s">
        <v>29</v>
      </c>
      <c r="J184" s="64" t="s">
        <v>65</v>
      </c>
      <c r="K184" s="65">
        <v>43693</v>
      </c>
      <c r="L184" s="66">
        <v>10620</v>
      </c>
      <c r="M184" s="66">
        <f>L184*15%</f>
        <v>1593</v>
      </c>
      <c r="N184" s="67">
        <f>M184/L184*100</f>
        <v>15</v>
      </c>
      <c r="O184" s="76"/>
      <c r="P184" s="76"/>
      <c r="Q184" s="77"/>
      <c r="R184" s="99"/>
      <c r="S184" s="78"/>
      <c r="T184" s="79"/>
      <c r="U184" s="77"/>
      <c r="V184" s="77"/>
    </row>
    <row r="185" spans="1:22" x14ac:dyDescent="0.25">
      <c r="A185" s="8" t="s">
        <v>21</v>
      </c>
      <c r="B185" s="9" t="s">
        <v>54</v>
      </c>
      <c r="C185" s="9" t="s">
        <v>23</v>
      </c>
      <c r="D185" s="9" t="s">
        <v>24</v>
      </c>
      <c r="E185" s="9" t="s">
        <v>61</v>
      </c>
      <c r="F185" s="10" t="s">
        <v>62</v>
      </c>
      <c r="G185" s="9" t="s">
        <v>63</v>
      </c>
      <c r="H185" s="10" t="s">
        <v>64</v>
      </c>
      <c r="I185" s="9" t="s">
        <v>29</v>
      </c>
      <c r="J185" s="23" t="s">
        <v>65</v>
      </c>
      <c r="K185" s="11">
        <v>43565.724722222221</v>
      </c>
      <c r="L185" s="12">
        <v>7708</v>
      </c>
      <c r="M185" s="13">
        <f>L185*75%</f>
        <v>5781</v>
      </c>
      <c r="N185" s="13">
        <f>M185/L185*100</f>
        <v>75</v>
      </c>
      <c r="O185" s="91"/>
      <c r="P185" s="91"/>
      <c r="Q185" s="96"/>
      <c r="R185" s="102">
        <v>7708</v>
      </c>
      <c r="S185" s="99">
        <v>0</v>
      </c>
      <c r="T185" s="106"/>
      <c r="U185" s="96"/>
      <c r="V185" s="96"/>
    </row>
    <row r="186" spans="1:22" x14ac:dyDescent="0.25">
      <c r="A186" s="70" t="s">
        <v>514</v>
      </c>
      <c r="B186" s="21" t="s">
        <v>75</v>
      </c>
      <c r="C186" s="21" t="s">
        <v>187</v>
      </c>
      <c r="D186" s="21" t="s">
        <v>24</v>
      </c>
      <c r="E186" s="18" t="s">
        <v>554</v>
      </c>
      <c r="F186" s="21" t="s">
        <v>62</v>
      </c>
      <c r="G186" s="21" t="s">
        <v>555</v>
      </c>
      <c r="H186" s="21" t="s">
        <v>556</v>
      </c>
      <c r="I186" s="21" t="s">
        <v>29</v>
      </c>
      <c r="J186" s="21" t="s">
        <v>58</v>
      </c>
      <c r="K186" s="41">
        <v>43887</v>
      </c>
      <c r="L186" s="20">
        <v>30000</v>
      </c>
      <c r="M186" s="20">
        <f>L186*65%</f>
        <v>19500</v>
      </c>
      <c r="N186" s="20">
        <f>M186/L186*100</f>
        <v>65</v>
      </c>
      <c r="O186" s="76"/>
      <c r="P186" s="76"/>
      <c r="Q186" s="77"/>
      <c r="R186" s="78"/>
      <c r="S186" s="78"/>
      <c r="T186" s="79"/>
      <c r="U186" s="77"/>
      <c r="V186" s="77"/>
    </row>
    <row r="187" spans="1:22" x14ac:dyDescent="0.25">
      <c r="A187" s="47" t="s">
        <v>202</v>
      </c>
      <c r="B187" s="9" t="s">
        <v>71</v>
      </c>
      <c r="C187" s="9" t="s">
        <v>43</v>
      </c>
      <c r="D187" s="9" t="s">
        <v>66</v>
      </c>
      <c r="E187" s="36" t="s">
        <v>208</v>
      </c>
      <c r="F187" s="9" t="s">
        <v>32</v>
      </c>
      <c r="G187" s="9" t="s">
        <v>66</v>
      </c>
      <c r="H187" s="36" t="s">
        <v>237</v>
      </c>
      <c r="I187" s="9" t="s">
        <v>29</v>
      </c>
      <c r="J187" s="9" t="s">
        <v>58</v>
      </c>
      <c r="K187" s="37">
        <v>43662</v>
      </c>
      <c r="L187" s="48">
        <v>24455.736000000001</v>
      </c>
      <c r="M187" s="13">
        <f>L187*63.22%</f>
        <v>15460.9162992</v>
      </c>
      <c r="N187" s="31">
        <f>M187/L187*100</f>
        <v>63.22</v>
      </c>
      <c r="O187" s="76"/>
      <c r="P187" s="76"/>
      <c r="Q187" s="77"/>
      <c r="R187" s="98">
        <v>24455.736000000001</v>
      </c>
      <c r="S187" s="78">
        <v>0</v>
      </c>
      <c r="T187" s="79"/>
      <c r="U187" s="77"/>
      <c r="V187" s="77"/>
    </row>
    <row r="188" spans="1:22" x14ac:dyDescent="0.25">
      <c r="A188" s="47" t="s">
        <v>202</v>
      </c>
      <c r="B188" s="9" t="s">
        <v>71</v>
      </c>
      <c r="C188" s="9" t="s">
        <v>43</v>
      </c>
      <c r="D188" s="9" t="s">
        <v>66</v>
      </c>
      <c r="E188" s="36" t="s">
        <v>208</v>
      </c>
      <c r="F188" s="9" t="s">
        <v>32</v>
      </c>
      <c r="G188" s="9" t="s">
        <v>66</v>
      </c>
      <c r="H188" s="36" t="s">
        <v>238</v>
      </c>
      <c r="I188" s="9" t="s">
        <v>29</v>
      </c>
      <c r="J188" s="9" t="s">
        <v>58</v>
      </c>
      <c r="K188" s="37">
        <v>43666</v>
      </c>
      <c r="L188" s="48">
        <v>21666.923999999999</v>
      </c>
      <c r="M188" s="13">
        <f>L188*63.22%</f>
        <v>13697.829352799999</v>
      </c>
      <c r="N188" s="31">
        <f>M188/L188*100</f>
        <v>63.22</v>
      </c>
      <c r="O188" s="76"/>
      <c r="P188" s="76"/>
      <c r="Q188" s="77"/>
      <c r="R188" s="98">
        <v>21666.923999999999</v>
      </c>
      <c r="S188" s="78">
        <v>0</v>
      </c>
      <c r="T188" s="79"/>
      <c r="U188" s="77"/>
      <c r="V188" s="77"/>
    </row>
    <row r="189" spans="1:22" x14ac:dyDescent="0.25">
      <c r="A189" s="49" t="s">
        <v>262</v>
      </c>
      <c r="B189" s="50" t="s">
        <v>71</v>
      </c>
      <c r="C189" s="50" t="s">
        <v>43</v>
      </c>
      <c r="D189" s="50" t="s">
        <v>66</v>
      </c>
      <c r="E189" s="51" t="s">
        <v>208</v>
      </c>
      <c r="F189" s="50" t="s">
        <v>32</v>
      </c>
      <c r="G189" s="50" t="s">
        <v>66</v>
      </c>
      <c r="H189" s="51" t="s">
        <v>263</v>
      </c>
      <c r="I189" s="50" t="s">
        <v>29</v>
      </c>
      <c r="J189" s="50" t="s">
        <v>58</v>
      </c>
      <c r="K189" s="52">
        <v>43728</v>
      </c>
      <c r="L189" s="53">
        <v>177035.93100000001</v>
      </c>
      <c r="M189" s="54">
        <v>111922</v>
      </c>
      <c r="N189" s="55">
        <f>M189/L189*100</f>
        <v>63.2199347148348</v>
      </c>
      <c r="O189" s="94"/>
      <c r="P189" s="94"/>
      <c r="Q189" s="97"/>
      <c r="R189" s="103"/>
      <c r="S189" s="103"/>
      <c r="T189" s="110"/>
      <c r="U189" s="97"/>
      <c r="V189" s="97"/>
    </row>
    <row r="190" spans="1:22" x14ac:dyDescent="0.25">
      <c r="A190" s="46" t="s">
        <v>167</v>
      </c>
      <c r="B190" s="36" t="s">
        <v>54</v>
      </c>
      <c r="C190" s="9" t="s">
        <v>43</v>
      </c>
      <c r="D190" s="9" t="s">
        <v>66</v>
      </c>
      <c r="E190" s="36" t="s">
        <v>179</v>
      </c>
      <c r="F190" s="9" t="s">
        <v>32</v>
      </c>
      <c r="G190" s="9" t="s">
        <v>66</v>
      </c>
      <c r="H190" s="9" t="s">
        <v>180</v>
      </c>
      <c r="I190" s="9" t="s">
        <v>29</v>
      </c>
      <c r="J190" s="9" t="s">
        <v>101</v>
      </c>
      <c r="K190" s="37">
        <v>43645</v>
      </c>
      <c r="L190" s="13">
        <v>191160</v>
      </c>
      <c r="M190" s="13">
        <v>30000</v>
      </c>
      <c r="N190" s="31">
        <f>M190/L190*100</f>
        <v>15.693659761456372</v>
      </c>
      <c r="O190" s="76"/>
      <c r="P190" s="76"/>
      <c r="Q190" s="77"/>
      <c r="R190" s="99">
        <v>40301.519999999997</v>
      </c>
      <c r="S190" s="78"/>
      <c r="T190" s="79"/>
      <c r="U190" s="77"/>
      <c r="V190" s="77"/>
    </row>
    <row r="191" spans="1:22" x14ac:dyDescent="0.25">
      <c r="A191" s="47" t="s">
        <v>202</v>
      </c>
      <c r="B191" s="9" t="s">
        <v>22</v>
      </c>
      <c r="C191" s="9" t="s">
        <v>43</v>
      </c>
      <c r="D191" s="9" t="s">
        <v>66</v>
      </c>
      <c r="E191" s="9" t="s">
        <v>211</v>
      </c>
      <c r="F191" s="9" t="s">
        <v>32</v>
      </c>
      <c r="G191" s="9" t="s">
        <v>66</v>
      </c>
      <c r="H191" s="9" t="s">
        <v>212</v>
      </c>
      <c r="I191" s="9" t="s">
        <v>29</v>
      </c>
      <c r="J191" s="9" t="s">
        <v>58</v>
      </c>
      <c r="K191" s="37">
        <v>43676</v>
      </c>
      <c r="L191" s="13">
        <v>60392.06</v>
      </c>
      <c r="M191" s="13">
        <f>L191*63.22%</f>
        <v>38179.860331999997</v>
      </c>
      <c r="N191" s="13">
        <f>M191/L191*100</f>
        <v>63.22</v>
      </c>
      <c r="O191" s="76"/>
      <c r="P191" s="76"/>
      <c r="Q191" s="77"/>
      <c r="R191" s="99">
        <v>0</v>
      </c>
      <c r="S191" s="78"/>
      <c r="T191" s="79"/>
      <c r="U191" s="77"/>
      <c r="V191" s="77"/>
    </row>
    <row r="192" spans="1:22" x14ac:dyDescent="0.25">
      <c r="A192" s="62" t="s">
        <v>270</v>
      </c>
      <c r="B192" s="9" t="s">
        <v>22</v>
      </c>
      <c r="C192" s="9" t="s">
        <v>43</v>
      </c>
      <c r="D192" s="9" t="s">
        <v>66</v>
      </c>
      <c r="E192" s="36" t="s">
        <v>208</v>
      </c>
      <c r="F192" s="9" t="s">
        <v>32</v>
      </c>
      <c r="G192" s="9" t="s">
        <v>66</v>
      </c>
      <c r="H192" s="36" t="s">
        <v>271</v>
      </c>
      <c r="I192" s="9" t="s">
        <v>29</v>
      </c>
      <c r="J192" s="9" t="s">
        <v>58</v>
      </c>
      <c r="K192" s="37">
        <v>43678</v>
      </c>
      <c r="L192" s="48">
        <v>3915.0630000000001</v>
      </c>
      <c r="M192" s="13">
        <f>L192*63.22%</f>
        <v>2475.1028286000001</v>
      </c>
      <c r="N192" s="31">
        <f>M192/L192*100</f>
        <v>63.22</v>
      </c>
      <c r="O192" s="76"/>
      <c r="P192" s="76"/>
      <c r="Q192" s="77"/>
      <c r="R192" s="98">
        <v>3915.0630000000001</v>
      </c>
      <c r="S192" s="78">
        <v>0</v>
      </c>
      <c r="T192" s="79"/>
      <c r="U192" s="77"/>
      <c r="V192" s="77"/>
    </row>
    <row r="193" spans="1:22" x14ac:dyDescent="0.25">
      <c r="A193" s="49" t="s">
        <v>262</v>
      </c>
      <c r="B193" s="50" t="s">
        <v>71</v>
      </c>
      <c r="C193" s="50" t="s">
        <v>43</v>
      </c>
      <c r="D193" s="50" t="s">
        <v>66</v>
      </c>
      <c r="E193" s="51" t="s">
        <v>208</v>
      </c>
      <c r="F193" s="50" t="s">
        <v>32</v>
      </c>
      <c r="G193" s="50" t="s">
        <v>66</v>
      </c>
      <c r="H193" s="51" t="s">
        <v>264</v>
      </c>
      <c r="I193" s="50" t="s">
        <v>29</v>
      </c>
      <c r="J193" s="50" t="s">
        <v>58</v>
      </c>
      <c r="K193" s="52">
        <v>43728</v>
      </c>
      <c r="L193" s="53">
        <v>4022.3249999999998</v>
      </c>
      <c r="M193" s="54">
        <v>2542.91</v>
      </c>
      <c r="N193" s="55">
        <f>M193/L193*100</f>
        <v>63.219903911295084</v>
      </c>
      <c r="O193" s="94"/>
      <c r="P193" s="94"/>
      <c r="Q193" s="97"/>
      <c r="R193" s="103"/>
      <c r="S193" s="103"/>
      <c r="T193" s="110"/>
      <c r="U193" s="97"/>
      <c r="V193" s="97"/>
    </row>
    <row r="194" spans="1:22" x14ac:dyDescent="0.25">
      <c r="A194" s="47" t="s">
        <v>202</v>
      </c>
      <c r="B194" s="9" t="s">
        <v>22</v>
      </c>
      <c r="C194" s="9" t="s">
        <v>43</v>
      </c>
      <c r="D194" s="9" t="s">
        <v>24</v>
      </c>
      <c r="E194" s="9" t="s">
        <v>216</v>
      </c>
      <c r="F194" s="9" t="s">
        <v>217</v>
      </c>
      <c r="G194" s="9" t="s">
        <v>218</v>
      </c>
      <c r="H194" s="9" t="s">
        <v>219</v>
      </c>
      <c r="I194" s="9" t="s">
        <v>29</v>
      </c>
      <c r="J194" s="9" t="s">
        <v>45</v>
      </c>
      <c r="K194" s="37">
        <v>43677</v>
      </c>
      <c r="L194" s="13">
        <v>15222</v>
      </c>
      <c r="M194" s="13">
        <v>2006</v>
      </c>
      <c r="N194" s="13">
        <f>M194/L194*100</f>
        <v>13.178294573643413</v>
      </c>
      <c r="O194" s="76"/>
      <c r="P194" s="76"/>
      <c r="Q194" s="77"/>
      <c r="R194" s="99">
        <v>0</v>
      </c>
      <c r="S194" s="78"/>
      <c r="T194" s="79"/>
      <c r="U194" s="77"/>
      <c r="V194" s="77"/>
    </row>
    <row r="195" spans="1:22" x14ac:dyDescent="0.25">
      <c r="A195" s="70" t="s">
        <v>262</v>
      </c>
      <c r="B195" s="36" t="s">
        <v>54</v>
      </c>
      <c r="C195" s="21" t="s">
        <v>187</v>
      </c>
      <c r="D195" s="21" t="s">
        <v>295</v>
      </c>
      <c r="E195" s="9" t="s">
        <v>326</v>
      </c>
      <c r="F195" s="9" t="s">
        <v>217</v>
      </c>
      <c r="G195" s="21" t="s">
        <v>218</v>
      </c>
      <c r="H195" s="21" t="s">
        <v>219</v>
      </c>
      <c r="I195" s="21" t="s">
        <v>29</v>
      </c>
      <c r="J195" s="21" t="s">
        <v>45</v>
      </c>
      <c r="K195" s="41">
        <v>43719</v>
      </c>
      <c r="L195" s="20">
        <v>13083.84</v>
      </c>
      <c r="M195" s="20">
        <v>1873.84</v>
      </c>
      <c r="N195" s="20">
        <f>M195/L195*100</f>
        <v>14.321789321789321</v>
      </c>
      <c r="O195" s="76"/>
      <c r="P195" s="76"/>
      <c r="Q195" s="77"/>
      <c r="R195" s="78"/>
      <c r="S195" s="78"/>
      <c r="T195" s="79"/>
      <c r="U195" s="77"/>
      <c r="V195" s="77"/>
    </row>
    <row r="196" spans="1:22" x14ac:dyDescent="0.25">
      <c r="A196" s="70" t="s">
        <v>262</v>
      </c>
      <c r="B196" s="36" t="s">
        <v>71</v>
      </c>
      <c r="C196" s="21" t="s">
        <v>187</v>
      </c>
      <c r="D196" s="21" t="s">
        <v>295</v>
      </c>
      <c r="E196" s="9" t="s">
        <v>328</v>
      </c>
      <c r="F196" s="21" t="s">
        <v>217</v>
      </c>
      <c r="G196" s="21" t="s">
        <v>218</v>
      </c>
      <c r="H196" s="21" t="s">
        <v>219</v>
      </c>
      <c r="I196" s="21" t="s">
        <v>29</v>
      </c>
      <c r="J196" s="21" t="s">
        <v>45</v>
      </c>
      <c r="K196" s="41">
        <v>43727</v>
      </c>
      <c r="L196" s="20">
        <v>15222</v>
      </c>
      <c r="M196" s="20">
        <v>3658</v>
      </c>
      <c r="N196" s="20">
        <v>24</v>
      </c>
      <c r="O196" s="76"/>
      <c r="P196" s="76"/>
      <c r="Q196" s="77"/>
      <c r="R196" s="78"/>
      <c r="S196" s="78"/>
      <c r="T196" s="79"/>
      <c r="U196" s="77"/>
      <c r="V196" s="77"/>
    </row>
    <row r="197" spans="1:22" x14ac:dyDescent="0.25">
      <c r="A197" s="70" t="s">
        <v>468</v>
      </c>
      <c r="B197" s="21" t="s">
        <v>75</v>
      </c>
      <c r="C197" s="21" t="s">
        <v>187</v>
      </c>
      <c r="D197" s="21" t="s">
        <v>295</v>
      </c>
      <c r="E197" s="18" t="s">
        <v>489</v>
      </c>
      <c r="F197" s="21" t="s">
        <v>217</v>
      </c>
      <c r="G197" s="21" t="s">
        <v>218</v>
      </c>
      <c r="H197" s="21" t="s">
        <v>219</v>
      </c>
      <c r="I197" s="21" t="s">
        <v>29</v>
      </c>
      <c r="J197" s="21" t="s">
        <v>45</v>
      </c>
      <c r="K197" s="41">
        <v>43852</v>
      </c>
      <c r="L197" s="20">
        <v>52215</v>
      </c>
      <c r="M197" s="20">
        <v>10325</v>
      </c>
      <c r="N197" s="20">
        <f>M197/L197*100</f>
        <v>19.774011299435028</v>
      </c>
      <c r="O197" s="76"/>
      <c r="P197" s="76"/>
      <c r="Q197" s="77"/>
      <c r="R197" s="78"/>
      <c r="S197" s="78"/>
      <c r="T197" s="79"/>
      <c r="U197" s="77"/>
      <c r="V197" s="77"/>
    </row>
    <row r="198" spans="1:22" x14ac:dyDescent="0.25">
      <c r="A198" s="70" t="s">
        <v>514</v>
      </c>
      <c r="B198" s="36" t="s">
        <v>54</v>
      </c>
      <c r="C198" s="21" t="s">
        <v>187</v>
      </c>
      <c r="D198" s="21" t="s">
        <v>24</v>
      </c>
      <c r="E198" s="18"/>
      <c r="F198" s="21" t="s">
        <v>257</v>
      </c>
      <c r="G198" s="21" t="s">
        <v>538</v>
      </c>
      <c r="H198" s="21" t="s">
        <v>539</v>
      </c>
      <c r="I198" s="21" t="s">
        <v>29</v>
      </c>
      <c r="J198" s="21" t="s">
        <v>58</v>
      </c>
      <c r="K198" s="41">
        <v>43873</v>
      </c>
      <c r="L198" s="20">
        <v>91350</v>
      </c>
      <c r="M198" s="20">
        <f>L198*65%</f>
        <v>59377.5</v>
      </c>
      <c r="N198" s="20">
        <f>M198/L198*100</f>
        <v>65</v>
      </c>
      <c r="O198" s="76"/>
      <c r="P198" s="76"/>
      <c r="Q198" s="77"/>
      <c r="R198" s="78"/>
      <c r="S198" s="78"/>
      <c r="T198" s="79"/>
      <c r="U198" s="77"/>
      <c r="V198" s="77"/>
    </row>
    <row r="199" spans="1:22" x14ac:dyDescent="0.25">
      <c r="A199" s="62" t="s">
        <v>270</v>
      </c>
      <c r="B199" s="9" t="s">
        <v>22</v>
      </c>
      <c r="C199" s="9" t="s">
        <v>43</v>
      </c>
      <c r="D199" s="9" t="s">
        <v>66</v>
      </c>
      <c r="E199" s="9" t="s">
        <v>274</v>
      </c>
      <c r="F199" s="9" t="s">
        <v>32</v>
      </c>
      <c r="G199" s="9" t="s">
        <v>66</v>
      </c>
      <c r="H199" s="9" t="s">
        <v>275</v>
      </c>
      <c r="I199" s="9" t="s">
        <v>29</v>
      </c>
      <c r="J199" s="9" t="s">
        <v>58</v>
      </c>
      <c r="K199" s="37">
        <v>43679</v>
      </c>
      <c r="L199" s="13">
        <v>133555.56</v>
      </c>
      <c r="M199" s="13">
        <f>L199*63.22%</f>
        <v>84433.825031999993</v>
      </c>
      <c r="N199" s="13">
        <f>M199/L199*100</f>
        <v>63.22</v>
      </c>
      <c r="O199" s="76"/>
      <c r="P199" s="76"/>
      <c r="Q199" s="77"/>
      <c r="R199" s="99">
        <v>0</v>
      </c>
      <c r="S199" s="78"/>
      <c r="T199" s="79"/>
      <c r="U199" s="77"/>
      <c r="V199" s="77"/>
    </row>
    <row r="200" spans="1:22" x14ac:dyDescent="0.25">
      <c r="A200" s="62" t="s">
        <v>270</v>
      </c>
      <c r="B200" s="36" t="s">
        <v>54</v>
      </c>
      <c r="C200" s="9" t="s">
        <v>43</v>
      </c>
      <c r="D200" s="9" t="s">
        <v>66</v>
      </c>
      <c r="E200" s="36" t="s">
        <v>208</v>
      </c>
      <c r="F200" s="9" t="s">
        <v>32</v>
      </c>
      <c r="G200" s="9" t="s">
        <v>66</v>
      </c>
      <c r="H200" s="36" t="s">
        <v>280</v>
      </c>
      <c r="I200" s="9" t="s">
        <v>29</v>
      </c>
      <c r="J200" s="9" t="s">
        <v>58</v>
      </c>
      <c r="K200" s="37">
        <v>43685</v>
      </c>
      <c r="L200" s="48">
        <v>697.20299999999997</v>
      </c>
      <c r="M200" s="13">
        <f>L200*63.22%</f>
        <v>440.7717366</v>
      </c>
      <c r="N200" s="31">
        <f>M200/L200*100</f>
        <v>63.22</v>
      </c>
      <c r="O200" s="76"/>
      <c r="P200" s="76"/>
      <c r="Q200" s="77"/>
      <c r="R200" s="98">
        <v>697.20299999999997</v>
      </c>
      <c r="S200" s="78">
        <v>0</v>
      </c>
      <c r="T200" s="79"/>
      <c r="U200" s="77"/>
      <c r="V200" s="77"/>
    </row>
    <row r="201" spans="1:22" x14ac:dyDescent="0.25">
      <c r="A201" s="62" t="s">
        <v>270</v>
      </c>
      <c r="B201" s="36" t="s">
        <v>54</v>
      </c>
      <c r="C201" s="9" t="s">
        <v>43</v>
      </c>
      <c r="D201" s="9" t="s">
        <v>66</v>
      </c>
      <c r="E201" s="36" t="s">
        <v>208</v>
      </c>
      <c r="F201" s="9" t="s">
        <v>32</v>
      </c>
      <c r="G201" s="9" t="s">
        <v>66</v>
      </c>
      <c r="H201" s="36" t="s">
        <v>281</v>
      </c>
      <c r="I201" s="9" t="s">
        <v>29</v>
      </c>
      <c r="J201" s="9" t="s">
        <v>58</v>
      </c>
      <c r="K201" s="37">
        <v>43685</v>
      </c>
      <c r="L201" s="48">
        <v>191087.253</v>
      </c>
      <c r="M201" s="13">
        <f>L201*63.22%</f>
        <v>120805.3613466</v>
      </c>
      <c r="N201" s="31">
        <f>M201/L201*100</f>
        <v>63.22</v>
      </c>
      <c r="O201" s="76"/>
      <c r="P201" s="76"/>
      <c r="Q201" s="77"/>
      <c r="R201" s="98">
        <v>191087.253</v>
      </c>
      <c r="S201" s="78">
        <v>0</v>
      </c>
      <c r="T201" s="79"/>
      <c r="U201" s="77"/>
      <c r="V201" s="77"/>
    </row>
    <row r="202" spans="1:22" x14ac:dyDescent="0.25">
      <c r="A202" s="62" t="s">
        <v>270</v>
      </c>
      <c r="B202" s="36" t="s">
        <v>54</v>
      </c>
      <c r="C202" s="9" t="s">
        <v>43</v>
      </c>
      <c r="D202" s="9" t="s">
        <v>66</v>
      </c>
      <c r="E202" s="36" t="s">
        <v>208</v>
      </c>
      <c r="F202" s="9" t="s">
        <v>32</v>
      </c>
      <c r="G202" s="9" t="s">
        <v>66</v>
      </c>
      <c r="H202" s="36" t="s">
        <v>282</v>
      </c>
      <c r="I202" s="9" t="s">
        <v>29</v>
      </c>
      <c r="J202" s="9" t="s">
        <v>58</v>
      </c>
      <c r="K202" s="37">
        <v>43685</v>
      </c>
      <c r="L202" s="48">
        <v>61139.34</v>
      </c>
      <c r="M202" s="13">
        <f>L202*63.22%</f>
        <v>38652.290747999999</v>
      </c>
      <c r="N202" s="31">
        <f>M202/L202*100</f>
        <v>63.22</v>
      </c>
      <c r="O202" s="76"/>
      <c r="P202" s="76"/>
      <c r="Q202" s="77"/>
      <c r="R202" s="98">
        <v>61139.34</v>
      </c>
      <c r="S202" s="78">
        <v>0</v>
      </c>
      <c r="T202" s="79"/>
      <c r="U202" s="77"/>
      <c r="V202" s="77"/>
    </row>
    <row r="203" spans="1:22" x14ac:dyDescent="0.25">
      <c r="A203" s="47" t="s">
        <v>202</v>
      </c>
      <c r="B203" s="9" t="s">
        <v>71</v>
      </c>
      <c r="C203" s="9" t="s">
        <v>43</v>
      </c>
      <c r="D203" s="9" t="s">
        <v>66</v>
      </c>
      <c r="E203" s="36" t="s">
        <v>208</v>
      </c>
      <c r="F203" s="9" t="s">
        <v>32</v>
      </c>
      <c r="G203" s="9" t="s">
        <v>66</v>
      </c>
      <c r="H203" s="36" t="s">
        <v>239</v>
      </c>
      <c r="I203" s="9" t="s">
        <v>29</v>
      </c>
      <c r="J203" s="9" t="s">
        <v>58</v>
      </c>
      <c r="K203" s="37">
        <v>43665</v>
      </c>
      <c r="L203" s="48">
        <v>5363.1</v>
      </c>
      <c r="M203" s="13">
        <f>L203*63.22%</f>
        <v>3390.5518200000001</v>
      </c>
      <c r="N203" s="31">
        <f>M203/L203*100</f>
        <v>63.22</v>
      </c>
      <c r="O203" s="76"/>
      <c r="P203" s="76"/>
      <c r="Q203" s="77"/>
      <c r="R203" s="98">
        <v>5363.1</v>
      </c>
      <c r="S203" s="78">
        <v>0</v>
      </c>
      <c r="T203" s="79"/>
      <c r="U203" s="77"/>
      <c r="V203" s="77"/>
    </row>
    <row r="204" spans="1:22" x14ac:dyDescent="0.25">
      <c r="A204" s="47" t="s">
        <v>202</v>
      </c>
      <c r="B204" s="18" t="s">
        <v>75</v>
      </c>
      <c r="C204" s="9" t="s">
        <v>43</v>
      </c>
      <c r="D204" s="9" t="s">
        <v>66</v>
      </c>
      <c r="E204" s="36" t="s">
        <v>208</v>
      </c>
      <c r="F204" s="9" t="s">
        <v>32</v>
      </c>
      <c r="G204" s="9" t="s">
        <v>66</v>
      </c>
      <c r="H204" s="36" t="s">
        <v>261</v>
      </c>
      <c r="I204" s="9" t="s">
        <v>29</v>
      </c>
      <c r="J204" s="9" t="s">
        <v>58</v>
      </c>
      <c r="K204" s="37">
        <v>43703</v>
      </c>
      <c r="L204" s="48">
        <v>14587.632</v>
      </c>
      <c r="M204" s="13">
        <f>L204*63.22%</f>
        <v>9222.3009504000001</v>
      </c>
      <c r="N204" s="31">
        <f>M204/L204*100</f>
        <v>63.22</v>
      </c>
      <c r="O204" s="76"/>
      <c r="P204" s="76"/>
      <c r="Q204" s="77"/>
      <c r="R204" s="99"/>
      <c r="S204" s="78"/>
      <c r="T204" s="79"/>
      <c r="U204" s="77"/>
      <c r="V204" s="77"/>
    </row>
    <row r="205" spans="1:22" x14ac:dyDescent="0.25">
      <c r="A205" s="62" t="s">
        <v>270</v>
      </c>
      <c r="B205" s="9" t="s">
        <v>22</v>
      </c>
      <c r="C205" s="9" t="s">
        <v>43</v>
      </c>
      <c r="D205" s="9" t="s">
        <v>66</v>
      </c>
      <c r="E205" s="36" t="s">
        <v>208</v>
      </c>
      <c r="F205" s="9" t="s">
        <v>32</v>
      </c>
      <c r="G205" s="9" t="s">
        <v>66</v>
      </c>
      <c r="H205" s="36" t="s">
        <v>272</v>
      </c>
      <c r="I205" s="9" t="s">
        <v>29</v>
      </c>
      <c r="J205" s="9" t="s">
        <v>58</v>
      </c>
      <c r="K205" s="37">
        <v>43678</v>
      </c>
      <c r="L205" s="48">
        <v>23597.64</v>
      </c>
      <c r="M205" s="13">
        <f>L205*63.22%</f>
        <v>14918.428007999999</v>
      </c>
      <c r="N205" s="31">
        <f>M205/L205*100</f>
        <v>63.22</v>
      </c>
      <c r="O205" s="76"/>
      <c r="P205" s="76"/>
      <c r="Q205" s="77"/>
      <c r="R205" s="98">
        <v>23597.64</v>
      </c>
      <c r="S205" s="78">
        <v>0</v>
      </c>
      <c r="T205" s="79"/>
      <c r="U205" s="77"/>
      <c r="V205" s="77"/>
    </row>
    <row r="206" spans="1:22" x14ac:dyDescent="0.25">
      <c r="A206" s="47" t="s">
        <v>202</v>
      </c>
      <c r="B206" s="36" t="s">
        <v>54</v>
      </c>
      <c r="C206" s="9" t="s">
        <v>43</v>
      </c>
      <c r="D206" s="9" t="s">
        <v>66</v>
      </c>
      <c r="E206" s="36" t="s">
        <v>208</v>
      </c>
      <c r="F206" s="9" t="s">
        <v>32</v>
      </c>
      <c r="G206" s="9" t="s">
        <v>66</v>
      </c>
      <c r="H206" s="36" t="s">
        <v>220</v>
      </c>
      <c r="I206" s="9" t="s">
        <v>29</v>
      </c>
      <c r="J206" s="9" t="s">
        <v>58</v>
      </c>
      <c r="K206" s="37">
        <v>43663</v>
      </c>
      <c r="L206" s="48">
        <v>16732.871999999999</v>
      </c>
      <c r="M206" s="13">
        <f>L206*63.22%</f>
        <v>10578.521678399999</v>
      </c>
      <c r="N206" s="31">
        <f>M206/L206*100</f>
        <v>63.22</v>
      </c>
      <c r="O206" s="76"/>
      <c r="P206" s="76"/>
      <c r="Q206" s="77"/>
      <c r="R206" s="98">
        <v>16732.871999999999</v>
      </c>
      <c r="S206" s="78">
        <v>0</v>
      </c>
      <c r="T206" s="79"/>
      <c r="U206" s="77"/>
      <c r="V206" s="77"/>
    </row>
    <row r="207" spans="1:22" x14ac:dyDescent="0.25">
      <c r="A207" s="62" t="s">
        <v>270</v>
      </c>
      <c r="B207" s="36" t="s">
        <v>54</v>
      </c>
      <c r="C207" s="9" t="s">
        <v>43</v>
      </c>
      <c r="D207" s="9" t="s">
        <v>66</v>
      </c>
      <c r="E207" s="36" t="s">
        <v>208</v>
      </c>
      <c r="F207" s="9" t="s">
        <v>32</v>
      </c>
      <c r="G207" s="9" t="s">
        <v>66</v>
      </c>
      <c r="H207" s="36" t="s">
        <v>283</v>
      </c>
      <c r="I207" s="9" t="s">
        <v>29</v>
      </c>
      <c r="J207" s="9" t="s">
        <v>58</v>
      </c>
      <c r="K207" s="37">
        <v>43683</v>
      </c>
      <c r="L207" s="48">
        <v>8580.9599999999991</v>
      </c>
      <c r="M207" s="13">
        <f>L207*63.22%</f>
        <v>5424.8829119999991</v>
      </c>
      <c r="N207" s="31">
        <f>M207/L207*100</f>
        <v>63.22</v>
      </c>
      <c r="O207" s="76"/>
      <c r="P207" s="76"/>
      <c r="Q207" s="77"/>
      <c r="R207" s="98">
        <v>8580.9599999999991</v>
      </c>
      <c r="S207" s="78">
        <v>0</v>
      </c>
      <c r="T207" s="79"/>
      <c r="U207" s="77"/>
      <c r="V207" s="77"/>
    </row>
    <row r="208" spans="1:22" x14ac:dyDescent="0.25">
      <c r="A208" s="47" t="s">
        <v>202</v>
      </c>
      <c r="B208" s="9" t="s">
        <v>22</v>
      </c>
      <c r="C208" s="9" t="s">
        <v>43</v>
      </c>
      <c r="D208" s="9" t="s">
        <v>66</v>
      </c>
      <c r="E208" s="36" t="s">
        <v>208</v>
      </c>
      <c r="F208" s="9" t="s">
        <v>32</v>
      </c>
      <c r="G208" s="9" t="s">
        <v>66</v>
      </c>
      <c r="H208" s="36" t="s">
        <v>209</v>
      </c>
      <c r="I208" s="9" t="s">
        <v>29</v>
      </c>
      <c r="J208" s="9" t="s">
        <v>58</v>
      </c>
      <c r="K208" s="37">
        <v>43649</v>
      </c>
      <c r="L208" s="48">
        <v>4505.0039999999999</v>
      </c>
      <c r="M208" s="13">
        <f>L208*63.22%</f>
        <v>2848.0635287999999</v>
      </c>
      <c r="N208" s="31">
        <f>M208/L208*100</f>
        <v>63.22</v>
      </c>
      <c r="O208" s="76"/>
      <c r="P208" s="76"/>
      <c r="Q208" s="77"/>
      <c r="R208" s="98">
        <v>4505.0039999999999</v>
      </c>
      <c r="S208" s="78">
        <v>0</v>
      </c>
      <c r="T208" s="79"/>
      <c r="U208" s="77"/>
      <c r="V208" s="77"/>
    </row>
    <row r="209" spans="1:22" x14ac:dyDescent="0.25">
      <c r="A209" s="28" t="s">
        <v>94</v>
      </c>
      <c r="B209" s="18" t="s">
        <v>22</v>
      </c>
      <c r="C209" s="18" t="s">
        <v>43</v>
      </c>
      <c r="D209" s="18" t="s">
        <v>107</v>
      </c>
      <c r="E209" s="29" t="s">
        <v>108</v>
      </c>
      <c r="F209" s="29" t="s">
        <v>26</v>
      </c>
      <c r="G209" s="18" t="s">
        <v>109</v>
      </c>
      <c r="H209" s="29" t="s">
        <v>110</v>
      </c>
      <c r="I209" s="18" t="s">
        <v>29</v>
      </c>
      <c r="J209" s="18" t="s">
        <v>58</v>
      </c>
      <c r="K209" s="30">
        <v>43587</v>
      </c>
      <c r="L209" s="31">
        <v>45430</v>
      </c>
      <c r="M209" s="31">
        <v>22715</v>
      </c>
      <c r="N209" s="31">
        <f>M209/L209*100</f>
        <v>50</v>
      </c>
      <c r="O209" s="92"/>
      <c r="P209" s="92"/>
      <c r="Q209" s="95"/>
      <c r="R209" s="100">
        <v>45430</v>
      </c>
      <c r="S209" s="104">
        <v>0</v>
      </c>
      <c r="T209" s="89"/>
      <c r="U209" s="95"/>
      <c r="V209" s="95"/>
    </row>
    <row r="210" spans="1:22" x14ac:dyDescent="0.25">
      <c r="A210" s="25" t="s">
        <v>94</v>
      </c>
      <c r="B210" s="9" t="s">
        <v>22</v>
      </c>
      <c r="C210" s="9" t="s">
        <v>23</v>
      </c>
      <c r="D210" s="9" t="s">
        <v>24</v>
      </c>
      <c r="E210" s="10" t="s">
        <v>98</v>
      </c>
      <c r="F210" s="21" t="s">
        <v>82</v>
      </c>
      <c r="G210" s="9" t="s">
        <v>99</v>
      </c>
      <c r="H210" s="10" t="s">
        <v>100</v>
      </c>
      <c r="I210" s="9" t="s">
        <v>29</v>
      </c>
      <c r="J210" s="9" t="s">
        <v>101</v>
      </c>
      <c r="K210" s="11">
        <v>43589</v>
      </c>
      <c r="L210" s="12">
        <v>849600</v>
      </c>
      <c r="M210" s="13">
        <v>297000</v>
      </c>
      <c r="N210" s="13">
        <f>M210/L210*100</f>
        <v>34.957627118644069</v>
      </c>
      <c r="O210" s="76"/>
      <c r="P210" s="76"/>
      <c r="Q210" s="77"/>
      <c r="R210" s="99">
        <v>0</v>
      </c>
      <c r="S210" s="101">
        <v>849600</v>
      </c>
      <c r="T210" s="108">
        <v>43739</v>
      </c>
      <c r="U210" s="77"/>
      <c r="V210" s="77"/>
    </row>
    <row r="211" spans="1:22" x14ac:dyDescent="0.25">
      <c r="A211" s="47" t="s">
        <v>202</v>
      </c>
      <c r="B211" s="18" t="s">
        <v>75</v>
      </c>
      <c r="C211" s="56" t="s">
        <v>43</v>
      </c>
      <c r="D211" s="56" t="s">
        <v>66</v>
      </c>
      <c r="E211" s="36" t="s">
        <v>208</v>
      </c>
      <c r="F211" s="56" t="s">
        <v>32</v>
      </c>
      <c r="G211" s="56" t="s">
        <v>66</v>
      </c>
      <c r="H211" s="57" t="s">
        <v>265</v>
      </c>
      <c r="I211" s="56" t="s">
        <v>29</v>
      </c>
      <c r="J211" s="56" t="s">
        <v>58</v>
      </c>
      <c r="K211" s="58"/>
      <c r="L211" s="59">
        <v>25206.57</v>
      </c>
      <c r="M211" s="60"/>
      <c r="N211" s="61">
        <f>M211/L211*100</f>
        <v>0</v>
      </c>
      <c r="O211" s="76"/>
      <c r="P211" s="76"/>
      <c r="Q211" s="77"/>
      <c r="R211" s="99"/>
      <c r="S211" s="78"/>
      <c r="T211" s="79"/>
      <c r="U211" s="77"/>
      <c r="V211" s="77"/>
    </row>
    <row r="212" spans="1:22" x14ac:dyDescent="0.25">
      <c r="A212" s="62" t="s">
        <v>270</v>
      </c>
      <c r="B212" s="36" t="s">
        <v>54</v>
      </c>
      <c r="C212" s="9" t="s">
        <v>43</v>
      </c>
      <c r="D212" s="9" t="s">
        <v>66</v>
      </c>
      <c r="E212" s="36" t="s">
        <v>208</v>
      </c>
      <c r="F212" s="9" t="s">
        <v>32</v>
      </c>
      <c r="G212" s="9" t="s">
        <v>66</v>
      </c>
      <c r="H212" s="36" t="s">
        <v>284</v>
      </c>
      <c r="I212" s="9" t="s">
        <v>29</v>
      </c>
      <c r="J212" s="9" t="s">
        <v>58</v>
      </c>
      <c r="K212" s="37">
        <v>43683</v>
      </c>
      <c r="L212" s="48">
        <v>643.572</v>
      </c>
      <c r="M212" s="13">
        <f>L212*63.22%</f>
        <v>406.86621839999998</v>
      </c>
      <c r="N212" s="31">
        <f>M212/L212*100</f>
        <v>63.22</v>
      </c>
      <c r="O212" s="76"/>
      <c r="P212" s="76"/>
      <c r="Q212" s="77"/>
      <c r="R212" s="98">
        <v>643.572</v>
      </c>
      <c r="S212" s="78">
        <v>0</v>
      </c>
      <c r="T212" s="79"/>
      <c r="U212" s="77"/>
      <c r="V212" s="77"/>
    </row>
    <row r="213" spans="1:22" x14ac:dyDescent="0.25">
      <c r="A213" s="47" t="s">
        <v>202</v>
      </c>
      <c r="B213" s="9" t="s">
        <v>22</v>
      </c>
      <c r="C213" s="9" t="s">
        <v>43</v>
      </c>
      <c r="D213" s="9" t="s">
        <v>66</v>
      </c>
      <c r="E213" s="36" t="s">
        <v>208</v>
      </c>
      <c r="F213" s="9" t="s">
        <v>32</v>
      </c>
      <c r="G213" s="9" t="s">
        <v>66</v>
      </c>
      <c r="H213" s="36" t="s">
        <v>210</v>
      </c>
      <c r="I213" s="9" t="s">
        <v>29</v>
      </c>
      <c r="J213" s="9" t="s">
        <v>58</v>
      </c>
      <c r="K213" s="37">
        <v>43649</v>
      </c>
      <c r="L213" s="48">
        <v>5363.1</v>
      </c>
      <c r="M213" s="13">
        <f>L213*63.22%</f>
        <v>3390.5518200000001</v>
      </c>
      <c r="N213" s="31">
        <f>M213/L213*100</f>
        <v>63.22</v>
      </c>
      <c r="O213" s="76"/>
      <c r="P213" s="76"/>
      <c r="Q213" s="77"/>
      <c r="R213" s="98">
        <v>5363.1</v>
      </c>
      <c r="S213" s="78">
        <v>0</v>
      </c>
      <c r="T213" s="79"/>
      <c r="U213" s="77"/>
      <c r="V213" s="77"/>
    </row>
    <row r="214" spans="1:22" x14ac:dyDescent="0.25">
      <c r="A214" s="49" t="s">
        <v>262</v>
      </c>
      <c r="B214" s="50" t="s">
        <v>22</v>
      </c>
      <c r="C214" s="50" t="s">
        <v>43</v>
      </c>
      <c r="D214" s="50" t="s">
        <v>66</v>
      </c>
      <c r="E214" s="51" t="s">
        <v>208</v>
      </c>
      <c r="F214" s="50" t="s">
        <v>32</v>
      </c>
      <c r="G214" s="50" t="s">
        <v>66</v>
      </c>
      <c r="H214" s="51" t="s">
        <v>266</v>
      </c>
      <c r="I214" s="50" t="s">
        <v>29</v>
      </c>
      <c r="J214" s="50" t="s">
        <v>58</v>
      </c>
      <c r="K214" s="52">
        <v>43711</v>
      </c>
      <c r="L214" s="53">
        <v>697.20299999999997</v>
      </c>
      <c r="M214" s="54">
        <f>L214*63.22%</f>
        <v>440.7717366</v>
      </c>
      <c r="N214" s="55">
        <f>M214/L214*100</f>
        <v>63.22</v>
      </c>
      <c r="O214" s="94"/>
      <c r="P214" s="94"/>
      <c r="Q214" s="97"/>
      <c r="R214" s="103"/>
      <c r="S214" s="103"/>
      <c r="T214" s="110"/>
      <c r="U214" s="97"/>
      <c r="V214" s="97"/>
    </row>
    <row r="215" spans="1:22" x14ac:dyDescent="0.25">
      <c r="A215" s="49" t="s">
        <v>267</v>
      </c>
      <c r="B215" s="50" t="s">
        <v>22</v>
      </c>
      <c r="C215" s="50" t="s">
        <v>43</v>
      </c>
      <c r="D215" s="50" t="s">
        <v>66</v>
      </c>
      <c r="E215" s="51" t="s">
        <v>208</v>
      </c>
      <c r="F215" s="50" t="s">
        <v>32</v>
      </c>
      <c r="G215" s="50" t="s">
        <v>66</v>
      </c>
      <c r="H215" s="51" t="s">
        <v>268</v>
      </c>
      <c r="I215" s="50" t="s">
        <v>29</v>
      </c>
      <c r="J215" s="50" t="s">
        <v>58</v>
      </c>
      <c r="K215" s="52">
        <v>43741</v>
      </c>
      <c r="L215" s="53">
        <v>4075.9559999999997</v>
      </c>
      <c r="M215" s="54">
        <f>L215*63.22%</f>
        <v>2576.8193831999997</v>
      </c>
      <c r="N215" s="55">
        <f>M215/L215*100</f>
        <v>63.22</v>
      </c>
      <c r="O215" s="94"/>
      <c r="P215" s="94"/>
      <c r="Q215" s="97"/>
      <c r="R215" s="103"/>
      <c r="S215" s="103"/>
      <c r="T215" s="110"/>
      <c r="U215" s="97"/>
      <c r="V215" s="97"/>
    </row>
    <row r="216" spans="1:22" x14ac:dyDescent="0.25">
      <c r="A216" s="62" t="s">
        <v>270</v>
      </c>
      <c r="B216" s="36" t="s">
        <v>54</v>
      </c>
      <c r="C216" s="9" t="s">
        <v>43</v>
      </c>
      <c r="D216" s="9" t="s">
        <v>66</v>
      </c>
      <c r="E216" s="36" t="s">
        <v>208</v>
      </c>
      <c r="F216" s="9" t="s">
        <v>32</v>
      </c>
      <c r="G216" s="9" t="s">
        <v>66</v>
      </c>
      <c r="H216" s="36" t="s">
        <v>285</v>
      </c>
      <c r="I216" s="9" t="s">
        <v>29</v>
      </c>
      <c r="J216" s="9" t="s">
        <v>58</v>
      </c>
      <c r="K216" s="37">
        <v>43682</v>
      </c>
      <c r="L216" s="48">
        <v>52236.594000000005</v>
      </c>
      <c r="M216" s="13">
        <f>L216*63.22%</f>
        <v>33023.974726799999</v>
      </c>
      <c r="N216" s="31">
        <f>M216/L216*100</f>
        <v>63.22</v>
      </c>
      <c r="O216" s="76"/>
      <c r="P216" s="76"/>
      <c r="Q216" s="77"/>
      <c r="R216" s="98">
        <v>52236.594000000005</v>
      </c>
      <c r="S216" s="78">
        <v>0</v>
      </c>
      <c r="T216" s="79"/>
      <c r="U216" s="77"/>
      <c r="V216" s="77"/>
    </row>
    <row r="217" spans="1:22" x14ac:dyDescent="0.25">
      <c r="A217" s="62" t="s">
        <v>270</v>
      </c>
      <c r="B217" s="36" t="s">
        <v>54</v>
      </c>
      <c r="C217" s="9" t="s">
        <v>43</v>
      </c>
      <c r="D217" s="9" t="s">
        <v>66</v>
      </c>
      <c r="E217" s="36" t="s">
        <v>208</v>
      </c>
      <c r="F217" s="9" t="s">
        <v>32</v>
      </c>
      <c r="G217" s="9" t="s">
        <v>66</v>
      </c>
      <c r="H217" s="36" t="s">
        <v>286</v>
      </c>
      <c r="I217" s="9" t="s">
        <v>29</v>
      </c>
      <c r="J217" s="9" t="s">
        <v>58</v>
      </c>
      <c r="K217" s="37">
        <v>43682</v>
      </c>
      <c r="L217" s="48">
        <v>14694.893999999998</v>
      </c>
      <c r="M217" s="13">
        <f>L217*63.22%</f>
        <v>9290.1119867999987</v>
      </c>
      <c r="N217" s="31">
        <f>M217/L217*100</f>
        <v>63.22</v>
      </c>
      <c r="O217" s="76"/>
      <c r="P217" s="76"/>
      <c r="Q217" s="77"/>
      <c r="R217" s="98">
        <v>14694.893999999998</v>
      </c>
      <c r="S217" s="78">
        <v>0</v>
      </c>
      <c r="T217" s="79"/>
      <c r="U217" s="77"/>
      <c r="V217" s="77"/>
    </row>
    <row r="218" spans="1:22" x14ac:dyDescent="0.25">
      <c r="A218" s="47" t="s">
        <v>202</v>
      </c>
      <c r="B218" s="36" t="s">
        <v>54</v>
      </c>
      <c r="C218" s="9" t="s">
        <v>43</v>
      </c>
      <c r="D218" s="9" t="s">
        <v>66</v>
      </c>
      <c r="E218" s="36" t="s">
        <v>208</v>
      </c>
      <c r="F218" s="9" t="s">
        <v>32</v>
      </c>
      <c r="G218" s="9" t="s">
        <v>66</v>
      </c>
      <c r="H218" s="36" t="s">
        <v>221</v>
      </c>
      <c r="I218" s="9" t="s">
        <v>29</v>
      </c>
      <c r="J218" s="9" t="s">
        <v>58</v>
      </c>
      <c r="K218" s="37">
        <v>43652</v>
      </c>
      <c r="L218" s="48">
        <v>7776.4949999999999</v>
      </c>
      <c r="M218" s="13">
        <f>L218*63.22%</f>
        <v>4916.3001389999999</v>
      </c>
      <c r="N218" s="31">
        <f>M218/L218*100</f>
        <v>63.22</v>
      </c>
      <c r="O218" s="76"/>
      <c r="P218" s="76"/>
      <c r="Q218" s="77"/>
      <c r="R218" s="98">
        <v>7776.4949999999999</v>
      </c>
      <c r="S218" s="78">
        <v>0</v>
      </c>
      <c r="T218" s="79"/>
      <c r="U218" s="77"/>
      <c r="V218" s="77"/>
    </row>
    <row r="219" spans="1:22" x14ac:dyDescent="0.25">
      <c r="A219" s="62" t="s">
        <v>270</v>
      </c>
      <c r="B219" s="36" t="s">
        <v>54</v>
      </c>
      <c r="C219" s="9" t="s">
        <v>43</v>
      </c>
      <c r="D219" s="9" t="s">
        <v>66</v>
      </c>
      <c r="E219" s="36" t="s">
        <v>208</v>
      </c>
      <c r="F219" s="9" t="s">
        <v>32</v>
      </c>
      <c r="G219" s="9" t="s">
        <v>66</v>
      </c>
      <c r="H219" s="88" t="s">
        <v>287</v>
      </c>
      <c r="I219" s="9" t="s">
        <v>29</v>
      </c>
      <c r="J219" s="9" t="s">
        <v>58</v>
      </c>
      <c r="K219" s="37">
        <v>43683</v>
      </c>
      <c r="L219" s="48">
        <v>4022.3249999999998</v>
      </c>
      <c r="M219" s="13">
        <f>L219*63.22%</f>
        <v>2542.913865</v>
      </c>
      <c r="N219" s="31">
        <f>M219/L219*100</f>
        <v>63.22</v>
      </c>
      <c r="O219" s="76"/>
      <c r="P219" s="76"/>
      <c r="Q219" s="77"/>
      <c r="R219" s="98">
        <v>4022.3249999999998</v>
      </c>
      <c r="S219" s="78">
        <v>0</v>
      </c>
      <c r="T219" s="79"/>
      <c r="U219" s="77"/>
      <c r="V219" s="77"/>
    </row>
    <row r="220" spans="1:22" x14ac:dyDescent="0.25">
      <c r="A220" s="62" t="s">
        <v>270</v>
      </c>
      <c r="B220" s="36" t="s">
        <v>54</v>
      </c>
      <c r="C220" s="9" t="s">
        <v>43</v>
      </c>
      <c r="D220" s="9" t="s">
        <v>66</v>
      </c>
      <c r="E220" s="36" t="s">
        <v>208</v>
      </c>
      <c r="F220" s="9" t="s">
        <v>32</v>
      </c>
      <c r="G220" s="9" t="s">
        <v>66</v>
      </c>
      <c r="H220" s="36" t="s">
        <v>288</v>
      </c>
      <c r="I220" s="9" t="s">
        <v>29</v>
      </c>
      <c r="J220" s="9" t="s">
        <v>58</v>
      </c>
      <c r="K220" s="37">
        <v>43685</v>
      </c>
      <c r="L220" s="48">
        <v>36469.08</v>
      </c>
      <c r="M220" s="13">
        <f>L220*63.22%</f>
        <v>23055.752376</v>
      </c>
      <c r="N220" s="31">
        <f>M220/L220*100</f>
        <v>63.22</v>
      </c>
      <c r="O220" s="76"/>
      <c r="P220" s="76"/>
      <c r="Q220" s="77"/>
      <c r="R220" s="98">
        <v>36469.08</v>
      </c>
      <c r="S220" s="78">
        <v>0</v>
      </c>
      <c r="T220" s="79"/>
      <c r="U220" s="77"/>
      <c r="V220" s="77"/>
    </row>
    <row r="221" spans="1:22" x14ac:dyDescent="0.25">
      <c r="A221" s="47" t="s">
        <v>202</v>
      </c>
      <c r="B221" s="36" t="s">
        <v>54</v>
      </c>
      <c r="C221" s="9" t="s">
        <v>43</v>
      </c>
      <c r="D221" s="9" t="s">
        <v>66</v>
      </c>
      <c r="E221" s="36" t="s">
        <v>208</v>
      </c>
      <c r="F221" s="9" t="s">
        <v>32</v>
      </c>
      <c r="G221" s="9" t="s">
        <v>66</v>
      </c>
      <c r="H221" s="36" t="s">
        <v>222</v>
      </c>
      <c r="I221" s="9" t="s">
        <v>29</v>
      </c>
      <c r="J221" s="9" t="s">
        <v>58</v>
      </c>
      <c r="K221" s="37">
        <v>43663</v>
      </c>
      <c r="L221" s="48">
        <v>67896.84599999999</v>
      </c>
      <c r="M221" s="13">
        <f>L221*63.22%</f>
        <v>42924.386041199992</v>
      </c>
      <c r="N221" s="31">
        <f>M221/L221*100</f>
        <v>63.22</v>
      </c>
      <c r="O221" s="76"/>
      <c r="P221" s="76"/>
      <c r="Q221" s="77"/>
      <c r="R221" s="98">
        <v>67896.84599999999</v>
      </c>
      <c r="S221" s="78">
        <v>0</v>
      </c>
      <c r="T221" s="79"/>
      <c r="U221" s="77"/>
      <c r="V221" s="77"/>
    </row>
    <row r="222" spans="1:22" x14ac:dyDescent="0.25">
      <c r="A222" s="70" t="s">
        <v>262</v>
      </c>
      <c r="B222" s="36" t="s">
        <v>71</v>
      </c>
      <c r="C222" s="21" t="s">
        <v>43</v>
      </c>
      <c r="D222" s="21" t="s">
        <v>330</v>
      </c>
      <c r="E222" s="9" t="s">
        <v>331</v>
      </c>
      <c r="F222" s="21" t="s">
        <v>257</v>
      </c>
      <c r="G222" s="21" t="s">
        <v>332</v>
      </c>
      <c r="H222" s="21" t="s">
        <v>332</v>
      </c>
      <c r="I222" s="21" t="s">
        <v>29</v>
      </c>
      <c r="J222" s="21" t="s">
        <v>58</v>
      </c>
      <c r="K222" s="41">
        <v>43728</v>
      </c>
      <c r="L222" s="20">
        <v>4695000</v>
      </c>
      <c r="M222" s="20">
        <v>1819644.0677966112</v>
      </c>
      <c r="N222" s="20">
        <f>M222/L222*100</f>
        <v>38.757062146892679</v>
      </c>
      <c r="O222" s="76"/>
      <c r="P222" s="76"/>
      <c r="Q222" s="77"/>
      <c r="R222" s="78"/>
      <c r="S222" s="78"/>
      <c r="T222" s="79"/>
      <c r="U222" s="77"/>
      <c r="V222" s="77"/>
    </row>
    <row r="223" spans="1:22" x14ac:dyDescent="0.25">
      <c r="A223" s="62" t="s">
        <v>270</v>
      </c>
      <c r="B223" s="36" t="s">
        <v>54</v>
      </c>
      <c r="C223" s="9" t="s">
        <v>43</v>
      </c>
      <c r="D223" s="9" t="s">
        <v>66</v>
      </c>
      <c r="E223" s="36" t="s">
        <v>208</v>
      </c>
      <c r="F223" s="9" t="s">
        <v>32</v>
      </c>
      <c r="G223" s="9" t="s">
        <v>66</v>
      </c>
      <c r="H223" s="36" t="s">
        <v>289</v>
      </c>
      <c r="I223" s="9" t="s">
        <v>29</v>
      </c>
      <c r="J223" s="9" t="s">
        <v>58</v>
      </c>
      <c r="K223" s="37">
        <v>43685</v>
      </c>
      <c r="L223" s="48">
        <v>8473.6980000000003</v>
      </c>
      <c r="M223" s="13">
        <f>L223*63.22%</f>
        <v>5357.0718755999997</v>
      </c>
      <c r="N223" s="31">
        <f>M223/L223*100</f>
        <v>63.22</v>
      </c>
      <c r="O223" s="76"/>
      <c r="P223" s="76"/>
      <c r="Q223" s="77"/>
      <c r="R223" s="98">
        <v>8473.6980000000003</v>
      </c>
      <c r="S223" s="78">
        <v>0</v>
      </c>
      <c r="T223" s="79"/>
      <c r="U223" s="77"/>
      <c r="V223" s="77"/>
    </row>
    <row r="224" spans="1:22" x14ac:dyDescent="0.25">
      <c r="A224" s="28" t="s">
        <v>94</v>
      </c>
      <c r="B224" s="18" t="s">
        <v>22</v>
      </c>
      <c r="C224" s="18" t="s">
        <v>43</v>
      </c>
      <c r="D224" s="18" t="s">
        <v>24</v>
      </c>
      <c r="E224" s="29" t="s">
        <v>116</v>
      </c>
      <c r="F224" s="29" t="s">
        <v>32</v>
      </c>
      <c r="G224" s="18" t="s">
        <v>117</v>
      </c>
      <c r="H224" s="29" t="s">
        <v>118</v>
      </c>
      <c r="I224" s="18" t="s">
        <v>29</v>
      </c>
      <c r="J224" s="18" t="s">
        <v>58</v>
      </c>
      <c r="K224" s="30">
        <v>43587</v>
      </c>
      <c r="L224" s="31">
        <v>66854</v>
      </c>
      <c r="M224" s="31">
        <f>L224*40%</f>
        <v>26741.600000000002</v>
      </c>
      <c r="N224" s="31">
        <f>M224/L224*100</f>
        <v>40</v>
      </c>
      <c r="O224" s="92"/>
      <c r="P224" s="92"/>
      <c r="Q224" s="95"/>
      <c r="R224" s="100">
        <v>66854</v>
      </c>
      <c r="S224" s="104">
        <v>0</v>
      </c>
      <c r="T224" s="89"/>
      <c r="U224" s="95"/>
      <c r="V224" s="95"/>
    </row>
    <row r="225" spans="1:22" x14ac:dyDescent="0.25">
      <c r="A225" s="43" t="s">
        <v>167</v>
      </c>
      <c r="B225" s="36" t="s">
        <v>54</v>
      </c>
      <c r="C225" s="36" t="s">
        <v>43</v>
      </c>
      <c r="D225" s="36" t="s">
        <v>24</v>
      </c>
      <c r="E225" s="36" t="s">
        <v>178</v>
      </c>
      <c r="F225" s="36" t="s">
        <v>32</v>
      </c>
      <c r="G225" s="36" t="s">
        <v>117</v>
      </c>
      <c r="H225" s="36" t="s">
        <v>118</v>
      </c>
      <c r="I225" s="9" t="s">
        <v>29</v>
      </c>
      <c r="J225" s="9" t="s">
        <v>58</v>
      </c>
      <c r="K225" s="37">
        <v>43627</v>
      </c>
      <c r="L225" s="38">
        <v>75520</v>
      </c>
      <c r="M225" s="31">
        <f>L225*40%</f>
        <v>30208</v>
      </c>
      <c r="N225" s="31">
        <f>M225/L225*100</f>
        <v>40</v>
      </c>
      <c r="O225" s="76"/>
      <c r="P225" s="76"/>
      <c r="Q225" s="77"/>
      <c r="R225" s="99">
        <v>0</v>
      </c>
      <c r="S225" s="101">
        <v>75520</v>
      </c>
      <c r="T225" s="108">
        <v>43739</v>
      </c>
      <c r="U225" s="77"/>
      <c r="V225" s="77"/>
    </row>
    <row r="226" spans="1:22" x14ac:dyDescent="0.25">
      <c r="A226" s="47" t="s">
        <v>202</v>
      </c>
      <c r="B226" s="9" t="s">
        <v>22</v>
      </c>
      <c r="C226" s="9" t="s">
        <v>43</v>
      </c>
      <c r="D226" s="9" t="s">
        <v>24</v>
      </c>
      <c r="E226" s="9" t="s">
        <v>215</v>
      </c>
      <c r="F226" s="9" t="s">
        <v>32</v>
      </c>
      <c r="G226" s="9" t="s">
        <v>117</v>
      </c>
      <c r="H226" s="9" t="s">
        <v>118</v>
      </c>
      <c r="I226" s="9" t="s">
        <v>29</v>
      </c>
      <c r="J226" s="9" t="s">
        <v>58</v>
      </c>
      <c r="K226" s="37">
        <v>43672</v>
      </c>
      <c r="L226" s="13">
        <v>37760</v>
      </c>
      <c r="M226" s="31">
        <f>L226*40%</f>
        <v>15104</v>
      </c>
      <c r="N226" s="13">
        <f>M226/L226*100</f>
        <v>40</v>
      </c>
      <c r="O226" s="76"/>
      <c r="P226" s="76"/>
      <c r="Q226" s="77"/>
      <c r="R226" s="99">
        <v>37760</v>
      </c>
      <c r="S226" s="78"/>
      <c r="T226" s="79"/>
      <c r="U226" s="77"/>
      <c r="V226" s="77"/>
    </row>
    <row r="227" spans="1:22" x14ac:dyDescent="0.25">
      <c r="A227" s="47" t="s">
        <v>202</v>
      </c>
      <c r="B227" s="36" t="s">
        <v>54</v>
      </c>
      <c r="C227" s="9" t="s">
        <v>43</v>
      </c>
      <c r="D227" s="9" t="s">
        <v>66</v>
      </c>
      <c r="E227" s="36" t="s">
        <v>208</v>
      </c>
      <c r="F227" s="9" t="s">
        <v>32</v>
      </c>
      <c r="G227" s="9" t="s">
        <v>66</v>
      </c>
      <c r="H227" s="36" t="s">
        <v>223</v>
      </c>
      <c r="I227" s="9" t="s">
        <v>29</v>
      </c>
      <c r="J227" s="9" t="s">
        <v>58</v>
      </c>
      <c r="K227" s="37">
        <v>43654</v>
      </c>
      <c r="L227" s="48">
        <v>411735.91320000001</v>
      </c>
      <c r="M227" s="13">
        <f>L227*63.22%</f>
        <v>260299.44432504001</v>
      </c>
      <c r="N227" s="31">
        <f>M227/L227*100</f>
        <v>63.22</v>
      </c>
      <c r="O227" s="76"/>
      <c r="P227" s="76"/>
      <c r="Q227" s="77"/>
      <c r="R227" s="99"/>
      <c r="S227" s="78"/>
      <c r="T227" s="79"/>
      <c r="U227" s="77"/>
      <c r="V227" s="77"/>
    </row>
    <row r="228" spans="1:22" x14ac:dyDescent="0.25">
      <c r="A228" s="47" t="s">
        <v>202</v>
      </c>
      <c r="B228" s="36" t="s">
        <v>54</v>
      </c>
      <c r="C228" s="9" t="s">
        <v>43</v>
      </c>
      <c r="D228" s="9" t="s">
        <v>66</v>
      </c>
      <c r="E228" s="36" t="s">
        <v>208</v>
      </c>
      <c r="F228" s="9" t="s">
        <v>32</v>
      </c>
      <c r="G228" s="9" t="s">
        <v>66</v>
      </c>
      <c r="H228" s="36" t="s">
        <v>224</v>
      </c>
      <c r="I228" s="9" t="s">
        <v>29</v>
      </c>
      <c r="J228" s="9" t="s">
        <v>58</v>
      </c>
      <c r="K228" s="37">
        <v>43657</v>
      </c>
      <c r="L228" s="48">
        <v>178001.28899999999</v>
      </c>
      <c r="M228" s="13">
        <f>L228*63.22%</f>
        <v>112532.41490579999</v>
      </c>
      <c r="N228" s="31">
        <f>M228/L228*100</f>
        <v>63.22</v>
      </c>
      <c r="O228" s="76"/>
      <c r="P228" s="76"/>
      <c r="Q228" s="77"/>
      <c r="R228" s="98">
        <v>178001.28899999999</v>
      </c>
      <c r="S228" s="78">
        <v>0</v>
      </c>
      <c r="T228" s="79"/>
      <c r="U228" s="77"/>
      <c r="V228" s="77"/>
    </row>
    <row r="229" spans="1:22" x14ac:dyDescent="0.25">
      <c r="A229" s="47" t="s">
        <v>202</v>
      </c>
      <c r="B229" s="9" t="s">
        <v>71</v>
      </c>
      <c r="C229" s="9" t="s">
        <v>187</v>
      </c>
      <c r="D229" s="9" t="s">
        <v>24</v>
      </c>
      <c r="E229" s="36" t="s">
        <v>244</v>
      </c>
      <c r="F229" s="9" t="s">
        <v>82</v>
      </c>
      <c r="G229" s="9" t="s">
        <v>245</v>
      </c>
      <c r="H229" s="9" t="s">
        <v>245</v>
      </c>
      <c r="I229" s="9" t="s">
        <v>29</v>
      </c>
      <c r="J229" s="9" t="s">
        <v>45</v>
      </c>
      <c r="K229" s="37">
        <v>43666</v>
      </c>
      <c r="L229" s="13">
        <v>13074.4</v>
      </c>
      <c r="M229" s="13">
        <v>2218.4</v>
      </c>
      <c r="N229" s="13">
        <f>M229/L229*100</f>
        <v>16.967509025270761</v>
      </c>
      <c r="O229" s="76"/>
      <c r="P229" s="76"/>
      <c r="Q229" s="77"/>
      <c r="R229" s="99">
        <v>13074.4</v>
      </c>
      <c r="S229" s="78">
        <v>0</v>
      </c>
      <c r="T229" s="79"/>
      <c r="U229" s="77"/>
      <c r="V229" s="77"/>
    </row>
    <row r="230" spans="1:22" x14ac:dyDescent="0.25">
      <c r="A230" s="49" t="s">
        <v>202</v>
      </c>
      <c r="B230" s="18" t="s">
        <v>75</v>
      </c>
      <c r="C230" s="50" t="s">
        <v>43</v>
      </c>
      <c r="D230" s="50" t="s">
        <v>66</v>
      </c>
      <c r="E230" s="51" t="s">
        <v>208</v>
      </c>
      <c r="F230" s="50" t="s">
        <v>32</v>
      </c>
      <c r="G230" s="50" t="s">
        <v>66</v>
      </c>
      <c r="H230" s="51" t="s">
        <v>269</v>
      </c>
      <c r="I230" s="50" t="s">
        <v>29</v>
      </c>
      <c r="J230" s="50" t="s">
        <v>58</v>
      </c>
      <c r="K230" s="52"/>
      <c r="L230" s="53">
        <v>4934.0519999999997</v>
      </c>
      <c r="M230" s="54">
        <f>L230*63.25%</f>
        <v>3120.7878899999996</v>
      </c>
      <c r="N230" s="55">
        <f>M230/L230*100</f>
        <v>63.249999999999993</v>
      </c>
      <c r="O230" s="94"/>
      <c r="P230" s="94"/>
      <c r="Q230" s="97"/>
      <c r="R230" s="103"/>
      <c r="S230" s="103"/>
      <c r="T230" s="110"/>
      <c r="U230" s="97"/>
      <c r="V230" s="97"/>
    </row>
    <row r="231" spans="1:22" x14ac:dyDescent="0.25">
      <c r="A231" s="62" t="s">
        <v>270</v>
      </c>
      <c r="B231" s="9" t="s">
        <v>22</v>
      </c>
      <c r="C231" s="9" t="s">
        <v>43</v>
      </c>
      <c r="D231" s="9" t="s">
        <v>66</v>
      </c>
      <c r="E231" s="36" t="s">
        <v>208</v>
      </c>
      <c r="F231" s="9" t="s">
        <v>32</v>
      </c>
      <c r="G231" s="9" t="s">
        <v>66</v>
      </c>
      <c r="H231" s="36" t="s">
        <v>273</v>
      </c>
      <c r="I231" s="9" t="s">
        <v>29</v>
      </c>
      <c r="J231" s="9" t="s">
        <v>58</v>
      </c>
      <c r="K231" s="37">
        <v>43678</v>
      </c>
      <c r="L231" s="48">
        <v>21774.186000000002</v>
      </c>
      <c r="M231" s="13">
        <f>L231*63.22%</f>
        <v>13765.6403892</v>
      </c>
      <c r="N231" s="31">
        <f>M231/L231*100</f>
        <v>63.22</v>
      </c>
      <c r="O231" s="76"/>
      <c r="P231" s="76"/>
      <c r="Q231" s="77"/>
      <c r="R231" s="98">
        <v>21774.186000000002</v>
      </c>
      <c r="S231" s="78">
        <v>0</v>
      </c>
      <c r="T231" s="79"/>
      <c r="U231" s="77"/>
      <c r="V231" s="77"/>
    </row>
    <row r="232" spans="1:22" x14ac:dyDescent="0.25">
      <c r="A232" s="70" t="s">
        <v>468</v>
      </c>
      <c r="B232" s="21" t="s">
        <v>500</v>
      </c>
      <c r="C232" s="21" t="s">
        <v>43</v>
      </c>
      <c r="D232" s="21" t="s">
        <v>24</v>
      </c>
      <c r="E232" s="18" t="s">
        <v>501</v>
      </c>
      <c r="F232" s="21" t="s">
        <v>257</v>
      </c>
      <c r="G232" s="21" t="s">
        <v>502</v>
      </c>
      <c r="H232" s="21" t="s">
        <v>502</v>
      </c>
      <c r="I232" s="21" t="s">
        <v>29</v>
      </c>
      <c r="J232" s="21" t="s">
        <v>58</v>
      </c>
      <c r="K232" s="41">
        <v>43859</v>
      </c>
      <c r="L232" s="20">
        <v>60499.7</v>
      </c>
      <c r="M232" s="20">
        <f>L232*10%</f>
        <v>6049.97</v>
      </c>
      <c r="N232" s="20">
        <f>M232/L232*100</f>
        <v>10</v>
      </c>
      <c r="O232" s="76"/>
      <c r="P232" s="76"/>
      <c r="Q232" s="77"/>
      <c r="R232" s="78"/>
      <c r="S232" s="78"/>
      <c r="T232" s="79"/>
      <c r="U232" s="77"/>
      <c r="V232" s="77"/>
    </row>
    <row r="233" spans="1:22" x14ac:dyDescent="0.25">
      <c r="A233" s="8" t="s">
        <v>21</v>
      </c>
      <c r="B233" s="9" t="s">
        <v>22</v>
      </c>
      <c r="C233" s="9" t="s">
        <v>43</v>
      </c>
      <c r="D233" s="9" t="s">
        <v>24</v>
      </c>
      <c r="E233" s="10" t="s">
        <v>44</v>
      </c>
      <c r="F233" s="10" t="s">
        <v>32</v>
      </c>
      <c r="G233" s="9" t="s">
        <v>33</v>
      </c>
      <c r="H233" s="10" t="s">
        <v>34</v>
      </c>
      <c r="I233" s="9" t="s">
        <v>29</v>
      </c>
      <c r="J233" s="18" t="s">
        <v>45</v>
      </c>
      <c r="K233" s="11">
        <v>43556.229166666664</v>
      </c>
      <c r="L233" s="12">
        <v>32851</v>
      </c>
      <c r="M233" s="13">
        <f>L233*15%</f>
        <v>4927.6499999999996</v>
      </c>
      <c r="N233" s="13">
        <f>M233/L233*100</f>
        <v>15</v>
      </c>
      <c r="O233" s="76"/>
      <c r="P233" s="76"/>
      <c r="Q233" s="77"/>
      <c r="R233" s="102">
        <v>32851</v>
      </c>
      <c r="S233" s="78">
        <v>0</v>
      </c>
      <c r="T233" s="79"/>
      <c r="U233" s="77"/>
      <c r="V233" s="77"/>
    </row>
    <row r="234" spans="1:22" x14ac:dyDescent="0.25">
      <c r="A234" s="70" t="s">
        <v>559</v>
      </c>
      <c r="B234" s="21" t="s">
        <v>22</v>
      </c>
      <c r="C234" s="21" t="s">
        <v>187</v>
      </c>
      <c r="D234" s="21" t="s">
        <v>24</v>
      </c>
      <c r="E234" s="18" t="s">
        <v>561</v>
      </c>
      <c r="F234" s="21" t="s">
        <v>62</v>
      </c>
      <c r="G234" s="21" t="s">
        <v>385</v>
      </c>
      <c r="H234" s="21" t="s">
        <v>386</v>
      </c>
      <c r="I234" s="21" t="s">
        <v>29</v>
      </c>
      <c r="J234" s="21" t="s">
        <v>101</v>
      </c>
      <c r="K234" s="41">
        <v>43894</v>
      </c>
      <c r="L234" s="20">
        <v>311520</v>
      </c>
      <c r="M234" s="20">
        <v>169920</v>
      </c>
      <c r="N234" s="20">
        <v>45.4</v>
      </c>
      <c r="O234" s="76"/>
      <c r="P234" s="76"/>
      <c r="Q234" s="77"/>
      <c r="R234" s="78"/>
      <c r="S234" s="78"/>
      <c r="T234" s="79"/>
      <c r="U234" s="77"/>
      <c r="V234" s="77"/>
    </row>
    <row r="235" spans="1:22" x14ac:dyDescent="0.25">
      <c r="A235" s="70" t="s">
        <v>267</v>
      </c>
      <c r="B235" s="21" t="s">
        <v>71</v>
      </c>
      <c r="C235" s="21" t="s">
        <v>43</v>
      </c>
      <c r="D235" s="21" t="s">
        <v>24</v>
      </c>
      <c r="E235" s="9"/>
      <c r="F235" s="21" t="s">
        <v>62</v>
      </c>
      <c r="G235" s="21" t="s">
        <v>87</v>
      </c>
      <c r="H235" s="21" t="s">
        <v>88</v>
      </c>
      <c r="I235" s="21" t="s">
        <v>29</v>
      </c>
      <c r="J235" s="21" t="s">
        <v>101</v>
      </c>
      <c r="K235" s="41">
        <v>43755</v>
      </c>
      <c r="L235" s="20">
        <v>90000</v>
      </c>
      <c r="M235" s="20"/>
      <c r="N235" s="20">
        <f>M235/L235*100</f>
        <v>0</v>
      </c>
      <c r="O235" s="76"/>
      <c r="P235" s="76"/>
      <c r="Q235" s="77"/>
      <c r="R235" s="78"/>
      <c r="S235" s="78"/>
      <c r="T235" s="79"/>
      <c r="U235" s="77"/>
      <c r="V235" s="77"/>
    </row>
    <row r="236" spans="1:22" x14ac:dyDescent="0.25">
      <c r="A236" s="28" t="s">
        <v>94</v>
      </c>
      <c r="B236" s="18" t="s">
        <v>54</v>
      </c>
      <c r="C236" s="18" t="s">
        <v>43</v>
      </c>
      <c r="D236" s="18" t="s">
        <v>24</v>
      </c>
      <c r="E236" s="29" t="s">
        <v>120</v>
      </c>
      <c r="F236" s="18" t="s">
        <v>26</v>
      </c>
      <c r="G236" s="18" t="s">
        <v>121</v>
      </c>
      <c r="H236" s="29" t="s">
        <v>122</v>
      </c>
      <c r="I236" s="18" t="s">
        <v>29</v>
      </c>
      <c r="J236" s="18" t="s">
        <v>58</v>
      </c>
      <c r="K236" s="30">
        <v>43593</v>
      </c>
      <c r="L236" s="31">
        <v>3950</v>
      </c>
      <c r="M236" s="31">
        <f>L236*40%</f>
        <v>1580</v>
      </c>
      <c r="N236" s="31">
        <f>M236/L236*100</f>
        <v>40</v>
      </c>
      <c r="O236" s="92"/>
      <c r="P236" s="92"/>
      <c r="Q236" s="95"/>
      <c r="R236" s="101">
        <v>2552.34</v>
      </c>
      <c r="S236" s="104">
        <v>1398.3</v>
      </c>
      <c r="T236" s="89"/>
      <c r="U236" s="95"/>
      <c r="V236" s="95"/>
    </row>
    <row r="237" spans="1:22" x14ac:dyDescent="0.25">
      <c r="A237" s="43" t="s">
        <v>167</v>
      </c>
      <c r="B237" s="44" t="s">
        <v>22</v>
      </c>
      <c r="C237" s="44" t="s">
        <v>43</v>
      </c>
      <c r="D237" s="44" t="s">
        <v>24</v>
      </c>
      <c r="E237" s="44" t="s">
        <v>173</v>
      </c>
      <c r="F237" s="44" t="s">
        <v>26</v>
      </c>
      <c r="G237" s="44" t="s">
        <v>174</v>
      </c>
      <c r="H237" s="44" t="s">
        <v>175</v>
      </c>
      <c r="I237" s="23" t="s">
        <v>29</v>
      </c>
      <c r="J237" s="23" t="s">
        <v>65</v>
      </c>
      <c r="K237" s="41">
        <v>43617</v>
      </c>
      <c r="L237" s="45">
        <v>14750</v>
      </c>
      <c r="M237" s="45">
        <v>3000</v>
      </c>
      <c r="N237" s="31">
        <f>M237/L237*100</f>
        <v>20.33898305084746</v>
      </c>
      <c r="O237" s="76"/>
      <c r="P237" s="76"/>
      <c r="Q237" s="77"/>
      <c r="R237" s="99">
        <v>14750</v>
      </c>
      <c r="S237" s="78"/>
      <c r="T237" s="79"/>
      <c r="U237" s="77"/>
      <c r="V237" s="77"/>
    </row>
    <row r="238" spans="1:22" x14ac:dyDescent="0.25">
      <c r="A238" s="8" t="s">
        <v>21</v>
      </c>
      <c r="B238" s="9" t="s">
        <v>54</v>
      </c>
      <c r="C238" s="9" t="s">
        <v>23</v>
      </c>
      <c r="D238" s="9" t="s">
        <v>55</v>
      </c>
      <c r="E238" s="9" t="s">
        <v>56</v>
      </c>
      <c r="F238" s="10" t="s">
        <v>26</v>
      </c>
      <c r="G238" s="9" t="s">
        <v>55</v>
      </c>
      <c r="H238" s="10" t="s">
        <v>57</v>
      </c>
      <c r="I238" s="9" t="s">
        <v>29</v>
      </c>
      <c r="J238" s="9" t="s">
        <v>58</v>
      </c>
      <c r="K238" s="11">
        <v>43567.676863425928</v>
      </c>
      <c r="L238" s="12">
        <v>1043469</v>
      </c>
      <c r="M238" s="13">
        <f>L238*40%</f>
        <v>417387.60000000003</v>
      </c>
      <c r="N238" s="13">
        <f>M238/L238*100</f>
        <v>40</v>
      </c>
      <c r="O238" s="91"/>
      <c r="P238" s="91"/>
      <c r="Q238" s="96"/>
      <c r="R238" s="98">
        <v>521734.5</v>
      </c>
      <c r="S238" s="98">
        <f>R238</f>
        <v>521734.5</v>
      </c>
      <c r="T238" s="107">
        <v>43748</v>
      </c>
      <c r="U238" s="96"/>
      <c r="V238" s="96"/>
    </row>
    <row r="239" spans="1:22" x14ac:dyDescent="0.25">
      <c r="A239" s="8" t="s">
        <v>21</v>
      </c>
      <c r="B239" s="9" t="s">
        <v>54</v>
      </c>
      <c r="C239" s="9" t="s">
        <v>23</v>
      </c>
      <c r="D239" s="9" t="s">
        <v>55</v>
      </c>
      <c r="E239" s="9" t="s">
        <v>59</v>
      </c>
      <c r="F239" s="10" t="s">
        <v>26</v>
      </c>
      <c r="G239" s="9" t="s">
        <v>55</v>
      </c>
      <c r="H239" s="10" t="s">
        <v>57</v>
      </c>
      <c r="I239" s="9" t="s">
        <v>29</v>
      </c>
      <c r="J239" s="9" t="s">
        <v>58</v>
      </c>
      <c r="K239" s="11">
        <v>43567.675902777781</v>
      </c>
      <c r="L239" s="12">
        <v>177000</v>
      </c>
      <c r="M239" s="13">
        <f>L239*40%</f>
        <v>70800</v>
      </c>
      <c r="N239" s="13">
        <f>M239/L239*100</f>
        <v>40</v>
      </c>
      <c r="O239" s="91"/>
      <c r="P239" s="91"/>
      <c r="Q239" s="96"/>
      <c r="R239" s="99">
        <v>0</v>
      </c>
      <c r="S239" s="102">
        <v>177000</v>
      </c>
      <c r="T239" s="106"/>
      <c r="U239" s="96"/>
      <c r="V239" s="96"/>
    </row>
    <row r="240" spans="1:22" x14ac:dyDescent="0.25">
      <c r="A240" s="8" t="s">
        <v>21</v>
      </c>
      <c r="B240" s="9" t="s">
        <v>54</v>
      </c>
      <c r="C240" s="9" t="s">
        <v>23</v>
      </c>
      <c r="D240" s="9" t="s">
        <v>55</v>
      </c>
      <c r="E240" s="9" t="s">
        <v>60</v>
      </c>
      <c r="F240" s="10" t="s">
        <v>26</v>
      </c>
      <c r="G240" s="9" t="s">
        <v>55</v>
      </c>
      <c r="H240" s="10" t="s">
        <v>57</v>
      </c>
      <c r="I240" s="9" t="s">
        <v>29</v>
      </c>
      <c r="J240" s="9" t="s">
        <v>58</v>
      </c>
      <c r="K240" s="11">
        <v>43567.674317129633</v>
      </c>
      <c r="L240" s="12">
        <v>98769.5</v>
      </c>
      <c r="M240" s="13">
        <f>L240*20%</f>
        <v>19753.900000000001</v>
      </c>
      <c r="N240" s="13">
        <f>M240/L240*100</f>
        <v>20</v>
      </c>
      <c r="O240" s="91"/>
      <c r="P240" s="91"/>
      <c r="Q240" s="96"/>
      <c r="R240" s="101">
        <v>49384.78</v>
      </c>
      <c r="S240" s="101">
        <v>49384.76</v>
      </c>
      <c r="T240" s="109">
        <v>43739</v>
      </c>
      <c r="U240" s="96"/>
      <c r="V240" s="96"/>
    </row>
    <row r="241" spans="1:22" x14ac:dyDescent="0.25">
      <c r="A241" s="47" t="s">
        <v>202</v>
      </c>
      <c r="B241" s="36" t="s">
        <v>54</v>
      </c>
      <c r="C241" s="9" t="s">
        <v>43</v>
      </c>
      <c r="D241" s="9" t="s">
        <v>66</v>
      </c>
      <c r="E241" s="36" t="s">
        <v>208</v>
      </c>
      <c r="F241" s="9" t="s">
        <v>32</v>
      </c>
      <c r="G241" s="9" t="s">
        <v>66</v>
      </c>
      <c r="H241" s="36" t="s">
        <v>225</v>
      </c>
      <c r="I241" s="9" t="s">
        <v>29</v>
      </c>
      <c r="J241" s="9" t="s">
        <v>58</v>
      </c>
      <c r="K241" s="37">
        <v>43652</v>
      </c>
      <c r="L241" s="48">
        <v>6382.0889999999999</v>
      </c>
      <c r="M241" s="13">
        <f>L241*63.22%</f>
        <v>4034.7566658000001</v>
      </c>
      <c r="N241" s="31">
        <f>M241/L241*100</f>
        <v>63.22</v>
      </c>
      <c r="O241" s="76"/>
      <c r="P241" s="76"/>
      <c r="Q241" s="77"/>
      <c r="R241" s="98">
        <v>6382.0889999999999</v>
      </c>
      <c r="S241" s="78">
        <v>0</v>
      </c>
      <c r="T241" s="79"/>
      <c r="U241" s="77"/>
      <c r="V241" s="77"/>
    </row>
    <row r="242" spans="1:22" x14ac:dyDescent="0.25">
      <c r="A242" s="62" t="s">
        <v>270</v>
      </c>
      <c r="B242" s="18" t="s">
        <v>75</v>
      </c>
      <c r="C242" s="21" t="s">
        <v>43</v>
      </c>
      <c r="D242" s="21" t="s">
        <v>24</v>
      </c>
      <c r="E242" s="9" t="s">
        <v>316</v>
      </c>
      <c r="F242" s="21" t="s">
        <v>26</v>
      </c>
      <c r="G242" s="21" t="s">
        <v>140</v>
      </c>
      <c r="H242" s="21" t="s">
        <v>141</v>
      </c>
      <c r="I242" s="21" t="s">
        <v>29</v>
      </c>
      <c r="J242" s="21" t="s">
        <v>65</v>
      </c>
      <c r="K242" s="41">
        <v>43705</v>
      </c>
      <c r="L242" s="20">
        <v>17447</v>
      </c>
      <c r="M242" s="20">
        <v>4433</v>
      </c>
      <c r="N242" s="13">
        <f>M242/L242*100</f>
        <v>25.408379664125636</v>
      </c>
      <c r="O242" s="76"/>
      <c r="P242" s="76"/>
      <c r="Q242" s="77"/>
      <c r="R242" s="99"/>
      <c r="S242" s="78"/>
      <c r="T242" s="79"/>
      <c r="U242" s="77"/>
      <c r="V242" s="77"/>
    </row>
    <row r="243" spans="1:22" x14ac:dyDescent="0.25">
      <c r="A243" s="47" t="s">
        <v>202</v>
      </c>
      <c r="B243" s="36" t="s">
        <v>54</v>
      </c>
      <c r="C243" s="9" t="s">
        <v>43</v>
      </c>
      <c r="D243" s="9" t="s">
        <v>66</v>
      </c>
      <c r="E243" s="36" t="s">
        <v>208</v>
      </c>
      <c r="F243" s="9" t="s">
        <v>32</v>
      </c>
      <c r="G243" s="9" t="s">
        <v>66</v>
      </c>
      <c r="H243" s="36" t="s">
        <v>226</v>
      </c>
      <c r="I243" s="9" t="s">
        <v>29</v>
      </c>
      <c r="J243" s="9" t="s">
        <v>58</v>
      </c>
      <c r="K243" s="37">
        <v>43656</v>
      </c>
      <c r="L243" s="48">
        <v>13085.964</v>
      </c>
      <c r="M243" s="13">
        <f>L243*63.22%</f>
        <v>8272.9464408000003</v>
      </c>
      <c r="N243" s="31">
        <f>M243/L243*100</f>
        <v>63.22</v>
      </c>
      <c r="O243" s="76"/>
      <c r="P243" s="76"/>
      <c r="Q243" s="77"/>
      <c r="R243" s="98">
        <v>13085.964</v>
      </c>
      <c r="S243" s="78">
        <v>0</v>
      </c>
      <c r="T243" s="79"/>
      <c r="U243" s="77"/>
      <c r="V243" s="77"/>
    </row>
    <row r="244" spans="1:22" x14ac:dyDescent="0.25">
      <c r="A244" s="28" t="s">
        <v>94</v>
      </c>
      <c r="B244" s="9" t="s">
        <v>71</v>
      </c>
      <c r="C244" s="18" t="s">
        <v>43</v>
      </c>
      <c r="D244" s="18" t="s">
        <v>111</v>
      </c>
      <c r="E244" s="29" t="s">
        <v>149</v>
      </c>
      <c r="F244" s="18" t="s">
        <v>26</v>
      </c>
      <c r="G244" s="18" t="s">
        <v>111</v>
      </c>
      <c r="H244" s="29" t="s">
        <v>113</v>
      </c>
      <c r="I244" s="18" t="s">
        <v>29</v>
      </c>
      <c r="J244" s="18" t="s">
        <v>58</v>
      </c>
      <c r="K244" s="30">
        <v>43602</v>
      </c>
      <c r="L244" s="31">
        <v>438814</v>
      </c>
      <c r="M244" s="31">
        <f>L244*65%</f>
        <v>285229.10000000003</v>
      </c>
      <c r="N244" s="31">
        <f>M244/L244*100</f>
        <v>65.000000000000014</v>
      </c>
      <c r="O244" s="76"/>
      <c r="P244" s="76"/>
      <c r="Q244" s="77"/>
      <c r="R244" s="101">
        <v>219407.25</v>
      </c>
      <c r="S244" s="101">
        <v>219407.25</v>
      </c>
      <c r="T244" s="108">
        <v>43739</v>
      </c>
      <c r="U244" s="77"/>
      <c r="V244" s="77"/>
    </row>
    <row r="245" spans="1:22" x14ac:dyDescent="0.25">
      <c r="A245" s="47" t="s">
        <v>202</v>
      </c>
      <c r="B245" s="9" t="s">
        <v>22</v>
      </c>
      <c r="C245" s="9" t="s">
        <v>111</v>
      </c>
      <c r="D245" s="9" t="s">
        <v>111</v>
      </c>
      <c r="E245" s="36" t="s">
        <v>203</v>
      </c>
      <c r="F245" s="9" t="s">
        <v>26</v>
      </c>
      <c r="G245" s="9" t="s">
        <v>111</v>
      </c>
      <c r="H245" s="9" t="s">
        <v>204</v>
      </c>
      <c r="I245" s="9" t="s">
        <v>29</v>
      </c>
      <c r="J245" s="21" t="s">
        <v>45</v>
      </c>
      <c r="K245" s="37">
        <v>43650</v>
      </c>
      <c r="L245" s="13">
        <v>58575.199999999997</v>
      </c>
      <c r="M245" s="13">
        <f>L245*6%</f>
        <v>3514.5119999999997</v>
      </c>
      <c r="N245" s="31">
        <f>M245/L245*100</f>
        <v>6</v>
      </c>
      <c r="O245" s="76"/>
      <c r="P245" s="76"/>
      <c r="Q245" s="77"/>
      <c r="R245" s="99">
        <v>58575</v>
      </c>
      <c r="S245" s="78">
        <v>0</v>
      </c>
      <c r="T245" s="79"/>
      <c r="U245" s="77"/>
      <c r="V245" s="77"/>
    </row>
    <row r="246" spans="1:22" x14ac:dyDescent="0.25">
      <c r="A246" s="47" t="s">
        <v>202</v>
      </c>
      <c r="B246" s="18" t="s">
        <v>75</v>
      </c>
      <c r="C246" s="9" t="s">
        <v>43</v>
      </c>
      <c r="D246" s="9" t="s">
        <v>111</v>
      </c>
      <c r="E246" s="9" t="s">
        <v>260</v>
      </c>
      <c r="F246" s="9" t="s">
        <v>26</v>
      </c>
      <c r="G246" s="9" t="s">
        <v>111</v>
      </c>
      <c r="H246" s="9" t="s">
        <v>255</v>
      </c>
      <c r="I246" s="9" t="s">
        <v>29</v>
      </c>
      <c r="J246" s="9" t="s">
        <v>45</v>
      </c>
      <c r="K246" s="37">
        <v>43673</v>
      </c>
      <c r="L246" s="13">
        <v>318600</v>
      </c>
      <c r="M246" s="13">
        <v>33040</v>
      </c>
      <c r="N246" s="13">
        <f>M246/L246*100</f>
        <v>10.37037037037037</v>
      </c>
      <c r="O246" s="76"/>
      <c r="P246" s="76"/>
      <c r="Q246" s="77"/>
      <c r="R246" s="99">
        <v>318600</v>
      </c>
      <c r="S246" s="78"/>
      <c r="T246" s="79"/>
      <c r="U246" s="77"/>
      <c r="V246" s="77"/>
    </row>
    <row r="247" spans="1:22" x14ac:dyDescent="0.25">
      <c r="A247" s="70" t="s">
        <v>267</v>
      </c>
      <c r="B247" s="21" t="s">
        <v>71</v>
      </c>
      <c r="C247" s="21" t="s">
        <v>43</v>
      </c>
      <c r="D247" s="21" t="s">
        <v>24</v>
      </c>
      <c r="E247" s="21"/>
      <c r="F247" s="21" t="s">
        <v>257</v>
      </c>
      <c r="G247" s="21" t="s">
        <v>111</v>
      </c>
      <c r="H247" s="21" t="s">
        <v>325</v>
      </c>
      <c r="I247" s="9" t="s">
        <v>29</v>
      </c>
      <c r="J247" s="21" t="s">
        <v>45</v>
      </c>
      <c r="K247" s="41">
        <v>43752</v>
      </c>
      <c r="L247" s="20">
        <v>68588</v>
      </c>
      <c r="M247" s="20">
        <f>L247*6%</f>
        <v>4115.28</v>
      </c>
      <c r="N247" s="20">
        <f>M247/L247*100</f>
        <v>6</v>
      </c>
      <c r="O247" s="76"/>
      <c r="P247" s="76"/>
      <c r="Q247" s="77"/>
      <c r="R247" s="78"/>
      <c r="S247" s="78"/>
      <c r="T247" s="79"/>
      <c r="U247" s="77"/>
      <c r="V247" s="77"/>
    </row>
    <row r="248" spans="1:22" x14ac:dyDescent="0.25">
      <c r="A248" s="70" t="s">
        <v>267</v>
      </c>
      <c r="B248" s="21" t="s">
        <v>75</v>
      </c>
      <c r="C248" s="21" t="s">
        <v>43</v>
      </c>
      <c r="D248" s="21" t="s">
        <v>182</v>
      </c>
      <c r="E248" s="9"/>
      <c r="F248" s="21" t="s">
        <v>32</v>
      </c>
      <c r="G248" s="21" t="s">
        <v>300</v>
      </c>
      <c r="H248" s="21" t="s">
        <v>376</v>
      </c>
      <c r="I248" s="21" t="s">
        <v>29</v>
      </c>
      <c r="J248" s="21" t="s">
        <v>30</v>
      </c>
      <c r="K248" s="41">
        <v>43761</v>
      </c>
      <c r="L248" s="20">
        <v>212400</v>
      </c>
      <c r="M248" s="20">
        <f>180000-40000</f>
        <v>140000</v>
      </c>
      <c r="N248" s="20">
        <f>M248/L248*100</f>
        <v>65.913370998116761</v>
      </c>
      <c r="O248" s="76"/>
      <c r="P248" s="76"/>
      <c r="Q248" s="77"/>
      <c r="R248" s="78"/>
      <c r="S248" s="78"/>
      <c r="T248" s="79"/>
      <c r="U248" s="77"/>
      <c r="V248" s="77"/>
    </row>
    <row r="249" spans="1:22" x14ac:dyDescent="0.25">
      <c r="A249" s="70" t="s">
        <v>468</v>
      </c>
      <c r="B249" s="21" t="s">
        <v>75</v>
      </c>
      <c r="C249" s="21" t="s">
        <v>43</v>
      </c>
      <c r="D249" s="21" t="s">
        <v>182</v>
      </c>
      <c r="E249" s="18" t="s">
        <v>497</v>
      </c>
      <c r="F249" s="21" t="s">
        <v>32</v>
      </c>
      <c r="G249" s="21" t="s">
        <v>300</v>
      </c>
      <c r="H249" s="21" t="s">
        <v>376</v>
      </c>
      <c r="I249" s="21" t="s">
        <v>29</v>
      </c>
      <c r="J249" s="21" t="s">
        <v>101</v>
      </c>
      <c r="K249" s="41">
        <v>43854</v>
      </c>
      <c r="L249" s="20">
        <v>495600</v>
      </c>
      <c r="M249" s="20">
        <v>240000</v>
      </c>
      <c r="N249" s="20">
        <f>M249/L249*100</f>
        <v>48.426150121065376</v>
      </c>
      <c r="O249" s="76"/>
      <c r="P249" s="76"/>
      <c r="Q249" s="77"/>
      <c r="R249" s="78"/>
      <c r="S249" s="78"/>
      <c r="T249" s="79"/>
      <c r="U249" s="77"/>
      <c r="V249" s="77"/>
    </row>
    <row r="250" spans="1:22" x14ac:dyDescent="0.25">
      <c r="A250" s="70" t="s">
        <v>468</v>
      </c>
      <c r="B250" s="21" t="s">
        <v>75</v>
      </c>
      <c r="C250" s="21" t="s">
        <v>43</v>
      </c>
      <c r="D250" s="21" t="s">
        <v>480</v>
      </c>
      <c r="E250" s="18" t="s">
        <v>495</v>
      </c>
      <c r="F250" s="21" t="s">
        <v>26</v>
      </c>
      <c r="G250" s="21" t="s">
        <v>422</v>
      </c>
      <c r="H250" s="21" t="s">
        <v>422</v>
      </c>
      <c r="I250" s="21" t="s">
        <v>29</v>
      </c>
      <c r="J250" s="21" t="s">
        <v>496</v>
      </c>
      <c r="K250" s="41">
        <v>43853</v>
      </c>
      <c r="L250" s="20">
        <v>1770</v>
      </c>
      <c r="M250" s="20">
        <v>1770</v>
      </c>
      <c r="N250" s="20">
        <f>M250/L250*100</f>
        <v>100</v>
      </c>
      <c r="O250" s="76"/>
      <c r="P250" s="76"/>
      <c r="Q250" s="77"/>
      <c r="R250" s="78"/>
      <c r="S250" s="78"/>
      <c r="T250" s="79"/>
      <c r="U250" s="77"/>
      <c r="V250" s="77"/>
    </row>
    <row r="251" spans="1:22" x14ac:dyDescent="0.25">
      <c r="A251" s="70" t="s">
        <v>424</v>
      </c>
      <c r="B251" s="21" t="s">
        <v>71</v>
      </c>
      <c r="C251" s="21" t="s">
        <v>43</v>
      </c>
      <c r="D251" s="21" t="s">
        <v>24</v>
      </c>
      <c r="E251" s="18" t="s">
        <v>438</v>
      </c>
      <c r="F251" s="21" t="s">
        <v>257</v>
      </c>
      <c r="G251" s="21" t="s">
        <v>164</v>
      </c>
      <c r="H251" s="21" t="s">
        <v>164</v>
      </c>
      <c r="I251" s="21" t="s">
        <v>29</v>
      </c>
      <c r="J251" s="21" t="s">
        <v>101</v>
      </c>
      <c r="K251" s="41">
        <v>43816</v>
      </c>
      <c r="L251" s="20">
        <v>920400</v>
      </c>
      <c r="M251" s="20">
        <v>410640</v>
      </c>
      <c r="N251" s="20">
        <f>M251/L251*100</f>
        <v>44.61538461538462</v>
      </c>
      <c r="O251" s="76"/>
      <c r="P251" s="76"/>
      <c r="Q251" s="77"/>
      <c r="R251" s="78"/>
      <c r="S251" s="78"/>
      <c r="T251" s="79"/>
      <c r="U251" s="77"/>
      <c r="V251" s="77"/>
    </row>
    <row r="252" spans="1:22" x14ac:dyDescent="0.25">
      <c r="A252" s="47" t="s">
        <v>202</v>
      </c>
      <c r="B252" s="9" t="s">
        <v>71</v>
      </c>
      <c r="C252" s="9" t="s">
        <v>187</v>
      </c>
      <c r="D252" s="9" t="s">
        <v>24</v>
      </c>
      <c r="E252" s="36" t="s">
        <v>249</v>
      </c>
      <c r="F252" s="9" t="s">
        <v>198</v>
      </c>
      <c r="G252" s="9" t="s">
        <v>199</v>
      </c>
      <c r="H252" s="9" t="s">
        <v>200</v>
      </c>
      <c r="I252" s="9" t="s">
        <v>29</v>
      </c>
      <c r="J252" s="9" t="s">
        <v>101</v>
      </c>
      <c r="K252" s="37">
        <v>43666</v>
      </c>
      <c r="L252" s="13">
        <v>61360</v>
      </c>
      <c r="M252" s="13">
        <v>61360</v>
      </c>
      <c r="N252" s="13">
        <f>M252/L252*100</f>
        <v>100</v>
      </c>
      <c r="O252" s="76"/>
      <c r="P252" s="76"/>
      <c r="Q252" s="77"/>
      <c r="R252" s="101">
        <v>61360</v>
      </c>
      <c r="S252" s="78">
        <v>0</v>
      </c>
      <c r="T252" s="79"/>
      <c r="U252" s="77"/>
      <c r="V252" s="77"/>
    </row>
    <row r="253" spans="1:22" x14ac:dyDescent="0.25">
      <c r="A253" s="28" t="s">
        <v>94</v>
      </c>
      <c r="B253" s="9" t="s">
        <v>71</v>
      </c>
      <c r="C253" s="18" t="s">
        <v>43</v>
      </c>
      <c r="D253" s="18" t="s">
        <v>24</v>
      </c>
      <c r="E253" s="29" t="s">
        <v>133</v>
      </c>
      <c r="F253" s="29" t="s">
        <v>26</v>
      </c>
      <c r="G253" s="18" t="s">
        <v>134</v>
      </c>
      <c r="H253" s="29" t="s">
        <v>135</v>
      </c>
      <c r="I253" s="18" t="s">
        <v>29</v>
      </c>
      <c r="J253" s="18" t="s">
        <v>45</v>
      </c>
      <c r="K253" s="39">
        <v>43598</v>
      </c>
      <c r="L253" s="31">
        <v>153946</v>
      </c>
      <c r="M253" s="31">
        <f>L253*18%</f>
        <v>27710.28</v>
      </c>
      <c r="N253" s="31">
        <f>M253/L253*100</f>
        <v>18</v>
      </c>
      <c r="O253" s="92"/>
      <c r="P253" s="92"/>
      <c r="Q253" s="95"/>
      <c r="R253" s="100">
        <v>153946</v>
      </c>
      <c r="S253" s="104">
        <v>0</v>
      </c>
      <c r="T253" s="89"/>
      <c r="U253" s="95"/>
      <c r="V253" s="95"/>
    </row>
    <row r="254" spans="1:22" x14ac:dyDescent="0.25">
      <c r="A254" s="47" t="s">
        <v>202</v>
      </c>
      <c r="B254" s="36" t="s">
        <v>54</v>
      </c>
      <c r="C254" s="9" t="s">
        <v>43</v>
      </c>
      <c r="D254" s="9" t="s">
        <v>66</v>
      </c>
      <c r="E254" s="36" t="s">
        <v>208</v>
      </c>
      <c r="F254" s="9" t="s">
        <v>32</v>
      </c>
      <c r="G254" s="9" t="s">
        <v>66</v>
      </c>
      <c r="H254" s="36" t="s">
        <v>227</v>
      </c>
      <c r="I254" s="9" t="s">
        <v>29</v>
      </c>
      <c r="J254" s="9" t="s">
        <v>58</v>
      </c>
      <c r="K254" s="37">
        <v>43663</v>
      </c>
      <c r="L254" s="48">
        <v>23383.116000000002</v>
      </c>
      <c r="M254" s="13">
        <f>L254*63.22%</f>
        <v>14782.8059352</v>
      </c>
      <c r="N254" s="31">
        <f>M254/L254*100</f>
        <v>63.22</v>
      </c>
      <c r="O254" s="76"/>
      <c r="P254" s="76"/>
      <c r="Q254" s="77"/>
      <c r="R254" s="98">
        <v>23383.116000000002</v>
      </c>
      <c r="S254" s="78">
        <v>0</v>
      </c>
      <c r="T254" s="79"/>
      <c r="U254" s="77"/>
      <c r="V254" s="77"/>
    </row>
    <row r="255" spans="1:22" x14ac:dyDescent="0.25">
      <c r="A255" s="8" t="s">
        <v>21</v>
      </c>
      <c r="B255" s="9" t="s">
        <v>22</v>
      </c>
      <c r="C255" s="9" t="s">
        <v>23</v>
      </c>
      <c r="D255" s="9" t="s">
        <v>24</v>
      </c>
      <c r="E255" s="9" t="s">
        <v>25</v>
      </c>
      <c r="F255" s="10" t="s">
        <v>26</v>
      </c>
      <c r="G255" s="9" t="s">
        <v>27</v>
      </c>
      <c r="H255" s="10" t="s">
        <v>28</v>
      </c>
      <c r="I255" s="9" t="s">
        <v>29</v>
      </c>
      <c r="J255" s="9" t="s">
        <v>30</v>
      </c>
      <c r="K255" s="11">
        <v>43560.767812500002</v>
      </c>
      <c r="L255" s="12">
        <v>82600</v>
      </c>
      <c r="M255" s="13">
        <f>L255*75%</f>
        <v>61950</v>
      </c>
      <c r="N255" s="13">
        <f>M255/L255*100</f>
        <v>75</v>
      </c>
      <c r="O255" s="91"/>
      <c r="P255" s="91"/>
      <c r="Q255" s="96"/>
      <c r="R255" s="102">
        <v>82600</v>
      </c>
      <c r="S255" s="99"/>
      <c r="T255" s="106"/>
      <c r="U255" s="96"/>
      <c r="V255" s="96"/>
    </row>
    <row r="256" spans="1:22" x14ac:dyDescent="0.25">
      <c r="A256" s="62" t="s">
        <v>270</v>
      </c>
      <c r="B256" s="36" t="s">
        <v>54</v>
      </c>
      <c r="C256" s="9" t="s">
        <v>43</v>
      </c>
      <c r="D256" s="9" t="s">
        <v>66</v>
      </c>
      <c r="E256" s="36" t="s">
        <v>208</v>
      </c>
      <c r="F256" s="9" t="s">
        <v>32</v>
      </c>
      <c r="G256" s="9" t="s">
        <v>66</v>
      </c>
      <c r="H256" s="36" t="s">
        <v>290</v>
      </c>
      <c r="I256" s="9" t="s">
        <v>29</v>
      </c>
      <c r="J256" s="9" t="s">
        <v>58</v>
      </c>
      <c r="K256" s="37">
        <v>43683</v>
      </c>
      <c r="L256" s="48">
        <v>2842.4429999999998</v>
      </c>
      <c r="M256" s="13">
        <f>L256*63.22%</f>
        <v>1796.9924645999997</v>
      </c>
      <c r="N256" s="31">
        <f>M256/L256*100</f>
        <v>63.22</v>
      </c>
      <c r="O256" s="76"/>
      <c r="P256" s="76"/>
      <c r="Q256" s="77"/>
      <c r="R256" s="98">
        <v>2842.4429999999998</v>
      </c>
      <c r="S256" s="78">
        <v>0</v>
      </c>
      <c r="T256" s="79"/>
      <c r="U256" s="77"/>
      <c r="V256" s="77"/>
    </row>
    <row r="257" spans="1:22" x14ac:dyDescent="0.25">
      <c r="A257" s="62" t="s">
        <v>270</v>
      </c>
      <c r="B257" s="36" t="s">
        <v>54</v>
      </c>
      <c r="C257" s="9" t="s">
        <v>43</v>
      </c>
      <c r="D257" s="9" t="s">
        <v>66</v>
      </c>
      <c r="E257" s="36" t="s">
        <v>208</v>
      </c>
      <c r="F257" s="9" t="s">
        <v>32</v>
      </c>
      <c r="G257" s="9" t="s">
        <v>66</v>
      </c>
      <c r="H257" s="36" t="s">
        <v>291</v>
      </c>
      <c r="I257" s="9" t="s">
        <v>29</v>
      </c>
      <c r="J257" s="9" t="s">
        <v>58</v>
      </c>
      <c r="K257" s="37">
        <v>43683</v>
      </c>
      <c r="L257" s="48">
        <v>6328.4580000000005</v>
      </c>
      <c r="M257" s="13">
        <f>L257*63.22%</f>
        <v>4000.8511476000003</v>
      </c>
      <c r="N257" s="31">
        <f>M257/L257*100</f>
        <v>63.22</v>
      </c>
      <c r="O257" s="76"/>
      <c r="P257" s="76"/>
      <c r="Q257" s="77"/>
      <c r="R257" s="98">
        <v>6328.4580000000005</v>
      </c>
      <c r="S257" s="78">
        <v>0</v>
      </c>
      <c r="T257" s="79"/>
      <c r="U257" s="77"/>
      <c r="V257" s="77"/>
    </row>
    <row r="258" spans="1:22" x14ac:dyDescent="0.25">
      <c r="A258" s="70" t="s">
        <v>424</v>
      </c>
      <c r="B258" s="36" t="s">
        <v>54</v>
      </c>
      <c r="C258" s="21" t="s">
        <v>187</v>
      </c>
      <c r="D258" s="21" t="s">
        <v>24</v>
      </c>
      <c r="E258" s="18" t="s">
        <v>434</v>
      </c>
      <c r="F258" s="21" t="s">
        <v>62</v>
      </c>
      <c r="G258" s="21" t="s">
        <v>435</v>
      </c>
      <c r="H258" s="21" t="s">
        <v>436</v>
      </c>
      <c r="I258" s="21" t="s">
        <v>79</v>
      </c>
      <c r="J258" s="21" t="s">
        <v>437</v>
      </c>
      <c r="K258" s="41">
        <v>43812</v>
      </c>
      <c r="L258" s="20">
        <v>365800</v>
      </c>
      <c r="M258" s="20">
        <v>62714</v>
      </c>
      <c r="N258" s="20">
        <f>M258/L258*100</f>
        <v>17.14434117003827</v>
      </c>
      <c r="O258" s="76"/>
      <c r="P258" s="76"/>
      <c r="Q258" s="77"/>
      <c r="R258" s="78"/>
      <c r="S258" s="78"/>
      <c r="T258" s="79"/>
      <c r="U258" s="77"/>
      <c r="V258" s="77"/>
    </row>
    <row r="259" spans="1:22" x14ac:dyDescent="0.25">
      <c r="A259" s="70" t="s">
        <v>424</v>
      </c>
      <c r="B259" s="21" t="s">
        <v>75</v>
      </c>
      <c r="C259" s="21" t="s">
        <v>187</v>
      </c>
      <c r="D259" s="21" t="s">
        <v>24</v>
      </c>
      <c r="E259" s="18" t="s">
        <v>462</v>
      </c>
      <c r="F259" s="21" t="s">
        <v>62</v>
      </c>
      <c r="G259" s="21" t="s">
        <v>463</v>
      </c>
      <c r="H259" s="21" t="s">
        <v>464</v>
      </c>
      <c r="I259" s="21" t="s">
        <v>79</v>
      </c>
      <c r="J259" s="21" t="s">
        <v>368</v>
      </c>
      <c r="K259" s="41">
        <v>43830</v>
      </c>
      <c r="L259" s="20">
        <v>590000</v>
      </c>
      <c r="M259" s="20">
        <v>52156</v>
      </c>
      <c r="N259" s="20">
        <f>M259/L259*100</f>
        <v>8.84</v>
      </c>
      <c r="O259" s="76"/>
      <c r="P259" s="76"/>
      <c r="Q259" s="77"/>
      <c r="R259" s="78"/>
      <c r="S259" s="78"/>
      <c r="T259" s="79"/>
      <c r="U259" s="77"/>
      <c r="V259" s="77"/>
    </row>
    <row r="260" spans="1:22" x14ac:dyDescent="0.25">
      <c r="A260" s="25" t="s">
        <v>94</v>
      </c>
      <c r="B260" s="9" t="s">
        <v>22</v>
      </c>
      <c r="C260" s="9" t="s">
        <v>23</v>
      </c>
      <c r="D260" s="9" t="s">
        <v>24</v>
      </c>
      <c r="E260" s="10" t="s">
        <v>95</v>
      </c>
      <c r="F260" s="10" t="s">
        <v>62</v>
      </c>
      <c r="G260" s="9" t="s">
        <v>96</v>
      </c>
      <c r="H260" s="10" t="s">
        <v>97</v>
      </c>
      <c r="I260" s="9" t="s">
        <v>79</v>
      </c>
      <c r="J260" s="9" t="s">
        <v>80</v>
      </c>
      <c r="K260" s="11">
        <v>43589</v>
      </c>
      <c r="L260" s="12">
        <v>224200</v>
      </c>
      <c r="M260" s="13">
        <f>L260*6%</f>
        <v>13452</v>
      </c>
      <c r="N260" s="13">
        <f>M260/L260*100</f>
        <v>6</v>
      </c>
      <c r="O260" s="76"/>
      <c r="P260" s="76"/>
      <c r="Q260" s="77"/>
      <c r="R260" s="99">
        <v>0</v>
      </c>
      <c r="S260" s="102">
        <v>224200</v>
      </c>
      <c r="T260" s="79"/>
      <c r="U260" s="77"/>
      <c r="V260" s="77"/>
    </row>
    <row r="261" spans="1:22" x14ac:dyDescent="0.25">
      <c r="A261" s="28" t="s">
        <v>94</v>
      </c>
      <c r="B261" s="9" t="s">
        <v>71</v>
      </c>
      <c r="C261" s="18" t="s">
        <v>43</v>
      </c>
      <c r="D261" s="18" t="s">
        <v>24</v>
      </c>
      <c r="E261" s="29" t="s">
        <v>142</v>
      </c>
      <c r="F261" s="29" t="s">
        <v>62</v>
      </c>
      <c r="G261" s="18" t="s">
        <v>143</v>
      </c>
      <c r="H261" s="29" t="s">
        <v>144</v>
      </c>
      <c r="I261" s="29" t="s">
        <v>79</v>
      </c>
      <c r="J261" s="29" t="s">
        <v>80</v>
      </c>
      <c r="K261" s="39">
        <v>43599</v>
      </c>
      <c r="L261" s="31">
        <v>17700</v>
      </c>
      <c r="M261" s="31">
        <v>12500</v>
      </c>
      <c r="N261" s="31">
        <f>M261/L261*100</f>
        <v>70.621468926553675</v>
      </c>
      <c r="O261" s="92"/>
      <c r="P261" s="92"/>
      <c r="Q261" s="95"/>
      <c r="R261" s="99">
        <v>0</v>
      </c>
      <c r="S261" s="100">
        <v>17700</v>
      </c>
      <c r="T261" s="89"/>
      <c r="U261" s="95"/>
      <c r="V261" s="95"/>
    </row>
    <row r="262" spans="1:22" x14ac:dyDescent="0.25">
      <c r="A262" s="28" t="s">
        <v>94</v>
      </c>
      <c r="B262" s="9" t="s">
        <v>71</v>
      </c>
      <c r="C262" s="18" t="s">
        <v>43</v>
      </c>
      <c r="D262" s="18" t="s">
        <v>24</v>
      </c>
      <c r="E262" s="29" t="s">
        <v>137</v>
      </c>
      <c r="F262" s="29" t="s">
        <v>62</v>
      </c>
      <c r="G262" s="21" t="s">
        <v>87</v>
      </c>
      <c r="H262" s="29" t="s">
        <v>138</v>
      </c>
      <c r="I262" s="29" t="s">
        <v>79</v>
      </c>
      <c r="J262" s="29" t="s">
        <v>80</v>
      </c>
      <c r="K262" s="39">
        <v>43600</v>
      </c>
      <c r="L262" s="31">
        <v>287921</v>
      </c>
      <c r="M262" s="31">
        <f>L262*7%</f>
        <v>20154.47</v>
      </c>
      <c r="N262" s="31">
        <f>M262/L262*100</f>
        <v>7.0000000000000009</v>
      </c>
      <c r="O262" s="92"/>
      <c r="P262" s="92"/>
      <c r="Q262" s="95"/>
      <c r="R262" s="99">
        <v>0</v>
      </c>
      <c r="S262" s="100">
        <v>287921</v>
      </c>
      <c r="T262" s="89"/>
      <c r="U262" s="95"/>
      <c r="V262" s="95"/>
    </row>
    <row r="263" spans="1:22" x14ac:dyDescent="0.25">
      <c r="A263" s="70" t="s">
        <v>424</v>
      </c>
      <c r="B263" s="21" t="s">
        <v>75</v>
      </c>
      <c r="C263" s="21" t="s">
        <v>187</v>
      </c>
      <c r="D263" s="21" t="s">
        <v>24</v>
      </c>
      <c r="E263" s="18" t="s">
        <v>465</v>
      </c>
      <c r="F263" s="21" t="s">
        <v>62</v>
      </c>
      <c r="G263" s="21" t="s">
        <v>466</v>
      </c>
      <c r="H263" s="21" t="s">
        <v>467</v>
      </c>
      <c r="I263" s="21" t="s">
        <v>79</v>
      </c>
      <c r="J263" s="21" t="s">
        <v>368</v>
      </c>
      <c r="K263" s="41">
        <v>43830</v>
      </c>
      <c r="L263" s="20">
        <v>205910</v>
      </c>
      <c r="M263" s="20">
        <v>20650</v>
      </c>
      <c r="N263" s="20">
        <f>M263/L263*100</f>
        <v>10.028653295128938</v>
      </c>
      <c r="O263" s="76"/>
      <c r="P263" s="76"/>
      <c r="Q263" s="77"/>
      <c r="R263" s="78"/>
      <c r="S263" s="78"/>
      <c r="T263" s="79"/>
      <c r="U263" s="77"/>
      <c r="V263" s="77"/>
    </row>
    <row r="264" spans="1:22" x14ac:dyDescent="0.25">
      <c r="A264" s="70" t="s">
        <v>424</v>
      </c>
      <c r="B264" s="21" t="s">
        <v>75</v>
      </c>
      <c r="C264" s="21" t="s">
        <v>187</v>
      </c>
      <c r="D264" s="21" t="s">
        <v>24</v>
      </c>
      <c r="E264" s="18" t="s">
        <v>449</v>
      </c>
      <c r="F264" s="21" t="s">
        <v>62</v>
      </c>
      <c r="G264" s="21" t="s">
        <v>450</v>
      </c>
      <c r="H264" s="21" t="s">
        <v>451</v>
      </c>
      <c r="I264" s="21" t="s">
        <v>79</v>
      </c>
      <c r="J264" s="21" t="s">
        <v>368</v>
      </c>
      <c r="K264" s="41">
        <v>43822</v>
      </c>
      <c r="L264" s="76">
        <v>354000</v>
      </c>
      <c r="M264" s="76">
        <v>31860</v>
      </c>
      <c r="N264" s="20">
        <f>M264/L264*100</f>
        <v>9</v>
      </c>
      <c r="O264" s="76"/>
      <c r="P264" s="76"/>
      <c r="Q264" s="77"/>
      <c r="R264" s="78"/>
      <c r="S264" s="78"/>
      <c r="T264" s="79"/>
      <c r="U264" s="77"/>
      <c r="V264" s="77"/>
    </row>
    <row r="265" spans="1:22" x14ac:dyDescent="0.25">
      <c r="A265" s="8" t="s">
        <v>21</v>
      </c>
      <c r="B265" s="9" t="s">
        <v>75</v>
      </c>
      <c r="C265" s="9" t="s">
        <v>23</v>
      </c>
      <c r="D265" s="9" t="s">
        <v>24</v>
      </c>
      <c r="E265" s="10" t="s">
        <v>76</v>
      </c>
      <c r="F265" s="10" t="s">
        <v>62</v>
      </c>
      <c r="G265" s="9" t="s">
        <v>77</v>
      </c>
      <c r="H265" s="10" t="s">
        <v>78</v>
      </c>
      <c r="I265" s="9" t="s">
        <v>79</v>
      </c>
      <c r="J265" s="9" t="s">
        <v>80</v>
      </c>
      <c r="K265" s="11">
        <v>43579.720092592594</v>
      </c>
      <c r="L265" s="12">
        <v>200000</v>
      </c>
      <c r="M265" s="13">
        <f>L265*6.7%</f>
        <v>13400</v>
      </c>
      <c r="N265" s="13">
        <f>M265/L265*100</f>
        <v>6.7</v>
      </c>
      <c r="O265" s="76"/>
      <c r="P265" s="76"/>
      <c r="Q265" s="77"/>
      <c r="R265" s="102">
        <v>200000</v>
      </c>
      <c r="S265" s="78">
        <v>0</v>
      </c>
      <c r="T265" s="79"/>
      <c r="U265" s="77"/>
      <c r="V265" s="77"/>
    </row>
    <row r="266" spans="1:22" x14ac:dyDescent="0.25">
      <c r="A266" s="70" t="s">
        <v>424</v>
      </c>
      <c r="B266" s="21" t="s">
        <v>75</v>
      </c>
      <c r="C266" s="21" t="s">
        <v>187</v>
      </c>
      <c r="D266" s="21" t="s">
        <v>24</v>
      </c>
      <c r="E266" s="18" t="s">
        <v>456</v>
      </c>
      <c r="F266" s="21" t="s">
        <v>62</v>
      </c>
      <c r="G266" s="21" t="s">
        <v>457</v>
      </c>
      <c r="H266" s="87" t="s">
        <v>457</v>
      </c>
      <c r="I266" s="21" t="s">
        <v>79</v>
      </c>
      <c r="J266" s="21" t="s">
        <v>368</v>
      </c>
      <c r="K266" s="41">
        <v>43829</v>
      </c>
      <c r="L266" s="20">
        <v>153400</v>
      </c>
      <c r="M266" s="20">
        <v>10226</v>
      </c>
      <c r="N266" s="20">
        <f>M266/L266*100</f>
        <v>6.6662320730117335</v>
      </c>
      <c r="O266" s="76"/>
      <c r="P266" s="76"/>
      <c r="Q266" s="77"/>
      <c r="R266" s="78"/>
      <c r="S266" s="78"/>
      <c r="T266" s="79"/>
      <c r="U266" s="77"/>
      <c r="V266" s="77"/>
    </row>
    <row r="267" spans="1:22" x14ac:dyDescent="0.25">
      <c r="A267" s="70" t="s">
        <v>267</v>
      </c>
      <c r="B267" s="21" t="s">
        <v>75</v>
      </c>
      <c r="C267" s="21" t="s">
        <v>187</v>
      </c>
      <c r="D267" s="21" t="s">
        <v>24</v>
      </c>
      <c r="E267" s="9" t="s">
        <v>387</v>
      </c>
      <c r="F267" s="21" t="s">
        <v>62</v>
      </c>
      <c r="G267" s="21" t="s">
        <v>385</v>
      </c>
      <c r="H267" s="21" t="s">
        <v>386</v>
      </c>
      <c r="I267" s="21" t="s">
        <v>79</v>
      </c>
      <c r="J267" s="21" t="s">
        <v>368</v>
      </c>
      <c r="K267" s="41">
        <v>43769</v>
      </c>
      <c r="L267" s="20">
        <f>130000+23400</f>
        <v>153400</v>
      </c>
      <c r="M267" s="20">
        <v>5926.56</v>
      </c>
      <c r="N267" s="20">
        <f>M267/L267*100</f>
        <v>3.8634680573663629</v>
      </c>
      <c r="O267" s="76"/>
      <c r="P267" s="76"/>
      <c r="Q267" s="77"/>
      <c r="R267" s="78"/>
      <c r="S267" s="78"/>
      <c r="T267" s="79"/>
      <c r="U267" s="77"/>
      <c r="V267" s="77"/>
    </row>
    <row r="268" spans="1:22" x14ac:dyDescent="0.25">
      <c r="A268" s="25" t="s">
        <v>94</v>
      </c>
      <c r="B268" s="18" t="s">
        <v>75</v>
      </c>
      <c r="C268" s="21" t="s">
        <v>43</v>
      </c>
      <c r="D268" s="21" t="s">
        <v>24</v>
      </c>
      <c r="E268" s="29" t="s">
        <v>163</v>
      </c>
      <c r="F268" s="21" t="s">
        <v>62</v>
      </c>
      <c r="G268" s="21" t="s">
        <v>164</v>
      </c>
      <c r="H268" s="21" t="s">
        <v>164</v>
      </c>
      <c r="I268" s="21" t="s">
        <v>79</v>
      </c>
      <c r="J268" s="21" t="s">
        <v>80</v>
      </c>
      <c r="K268" s="41">
        <v>43616</v>
      </c>
      <c r="L268" s="20">
        <v>51000</v>
      </c>
      <c r="M268" s="20">
        <f>L268</f>
        <v>51000</v>
      </c>
      <c r="N268" s="31">
        <f>M268/L268*100</f>
        <v>100</v>
      </c>
      <c r="O268" s="76"/>
      <c r="P268" s="76"/>
      <c r="Q268" s="77"/>
      <c r="R268" s="99">
        <v>0</v>
      </c>
      <c r="S268" s="105">
        <v>51000</v>
      </c>
      <c r="T268" s="79"/>
      <c r="U268" s="77"/>
      <c r="V268" s="77"/>
    </row>
    <row r="269" spans="1:22" x14ac:dyDescent="0.25">
      <c r="A269" s="70" t="s">
        <v>267</v>
      </c>
      <c r="B269" s="36" t="s">
        <v>54</v>
      </c>
      <c r="C269" s="21" t="s">
        <v>187</v>
      </c>
      <c r="D269" s="21" t="s">
        <v>24</v>
      </c>
      <c r="E269" s="9"/>
      <c r="F269" s="21" t="s">
        <v>62</v>
      </c>
      <c r="G269" s="21" t="s">
        <v>164</v>
      </c>
      <c r="H269" s="21" t="s">
        <v>164</v>
      </c>
      <c r="I269" s="21" t="s">
        <v>79</v>
      </c>
      <c r="J269" s="21" t="s">
        <v>368</v>
      </c>
      <c r="K269" s="41">
        <v>43749</v>
      </c>
      <c r="L269" s="20">
        <v>684400</v>
      </c>
      <c r="M269" s="20">
        <v>46000</v>
      </c>
      <c r="N269" s="20">
        <f>M269/L269*100</f>
        <v>6.7212156633547622</v>
      </c>
      <c r="O269" s="76"/>
      <c r="P269" s="76"/>
      <c r="Q269" s="77"/>
      <c r="R269" s="78"/>
      <c r="S269" s="78"/>
      <c r="T269" s="79"/>
      <c r="U269" s="77"/>
      <c r="V269" s="77"/>
    </row>
    <row r="270" spans="1:22" x14ac:dyDescent="0.25">
      <c r="A270" s="70" t="s">
        <v>468</v>
      </c>
      <c r="B270" s="21" t="s">
        <v>500</v>
      </c>
      <c r="C270" s="21" t="s">
        <v>43</v>
      </c>
      <c r="D270" s="21" t="s">
        <v>332</v>
      </c>
      <c r="E270" s="18" t="s">
        <v>503</v>
      </c>
      <c r="F270" s="21" t="s">
        <v>217</v>
      </c>
      <c r="G270" s="21" t="s">
        <v>403</v>
      </c>
      <c r="H270" s="21" t="s">
        <v>403</v>
      </c>
      <c r="I270" s="21" t="s">
        <v>504</v>
      </c>
      <c r="J270" s="21" t="s">
        <v>505</v>
      </c>
      <c r="K270" s="41">
        <v>43859</v>
      </c>
      <c r="L270" s="20">
        <v>76700</v>
      </c>
      <c r="M270" s="20">
        <v>12390</v>
      </c>
      <c r="N270" s="20">
        <f>M270/L270*100</f>
        <v>16.153846153846153</v>
      </c>
      <c r="O270" s="76"/>
      <c r="P270" s="76"/>
      <c r="Q270" s="77"/>
      <c r="R270" s="78"/>
      <c r="S270" s="78"/>
      <c r="T270" s="79"/>
      <c r="U270" s="77"/>
      <c r="V270" s="77"/>
    </row>
  </sheetData>
  <autoFilter ref="A1:V270">
    <sortState ref="A2:V270">
      <sortCondition ref="I1:I270"/>
    </sortState>
  </autoFilter>
  <hyperlinks>
    <hyperlink ref="H35" r:id="rId1" display="http://erp.amvionlabs.in/web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2020-03-07T09:51:32Z</dcterms:created>
  <dcterms:modified xsi:type="dcterms:W3CDTF">2020-03-11T13:11:57Z</dcterms:modified>
</cp:coreProperties>
</file>