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BAYU\smt 6\KECERDASAN BUATAN\rumah-naive\"/>
    </mc:Choice>
  </mc:AlternateContent>
  <xr:revisionPtr revIDLastSave="0" documentId="13_ncr:1_{0675B1EF-3E39-4D04-B533-472602E950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Utama" sheetId="1" r:id="rId1"/>
    <sheet name="StatistikMembeliRumah" sheetId="6" r:id="rId2"/>
    <sheet name="StatistikJumlahAnak" sheetId="5" r:id="rId3"/>
    <sheet name="StatistikStatusPernikahan" sheetId="4" r:id="rId4"/>
    <sheet name="StatistikPendapatan" sheetId="3" r:id="rId5"/>
    <sheet name="StatistikUsia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3" i="6"/>
  <c r="C5" i="5"/>
  <c r="E5" i="5" s="1"/>
  <c r="B5" i="5"/>
  <c r="D5" i="5" s="1"/>
  <c r="C4" i="5"/>
  <c r="E4" i="5" s="1"/>
  <c r="B4" i="5"/>
  <c r="D4" i="5" s="1"/>
  <c r="C3" i="5"/>
  <c r="E3" i="5" s="1"/>
  <c r="B3" i="5"/>
  <c r="D3" i="5" s="1"/>
  <c r="C4" i="4"/>
  <c r="E4" i="4" s="1"/>
  <c r="B4" i="4"/>
  <c r="D4" i="4" s="1"/>
  <c r="C3" i="4"/>
  <c r="C5" i="4" s="1"/>
  <c r="E5" i="4" s="1"/>
  <c r="B3" i="4"/>
  <c r="B5" i="4" s="1"/>
  <c r="D5" i="4" s="1"/>
  <c r="C5" i="3"/>
  <c r="E5" i="3" s="1"/>
  <c r="B5" i="3"/>
  <c r="D5" i="3" s="1"/>
  <c r="C4" i="3"/>
  <c r="E4" i="3" s="1"/>
  <c r="B4" i="3"/>
  <c r="D4" i="3" s="1"/>
  <c r="C3" i="3"/>
  <c r="E3" i="3" s="1"/>
  <c r="B3" i="3"/>
  <c r="D3" i="3" s="1"/>
  <c r="C5" i="2"/>
  <c r="E5" i="2" s="1"/>
  <c r="B5" i="2"/>
  <c r="D5" i="2" s="1"/>
  <c r="C4" i="2"/>
  <c r="E4" i="2" s="1"/>
  <c r="B4" i="2"/>
  <c r="D4" i="2" s="1"/>
  <c r="C3" i="2"/>
  <c r="E3" i="2" s="1"/>
  <c r="B3" i="2"/>
  <c r="D3" i="2" s="1"/>
  <c r="C113" i="1"/>
  <c r="C112" i="1"/>
  <c r="E119" i="1" s="1"/>
  <c r="E81" i="1"/>
  <c r="E80" i="1"/>
  <c r="B66" i="1"/>
  <c r="B65" i="1"/>
  <c r="B64" i="1"/>
  <c r="B63" i="1"/>
  <c r="B62" i="1"/>
  <c r="B58" i="1"/>
  <c r="B57" i="1"/>
  <c r="B56" i="1"/>
  <c r="B55" i="1"/>
  <c r="B59" i="1"/>
  <c r="B5" i="6" l="1"/>
  <c r="C5" i="6" s="1"/>
  <c r="B6" i="5"/>
  <c r="D6" i="5" s="1"/>
  <c r="C6" i="5"/>
  <c r="E6" i="5" s="1"/>
  <c r="D3" i="4"/>
  <c r="E3" i="4"/>
  <c r="B6" i="3"/>
  <c r="D6" i="3" s="1"/>
  <c r="C6" i="3"/>
  <c r="E6" i="3" s="1"/>
  <c r="B6" i="2"/>
  <c r="D6" i="2" s="1"/>
  <c r="C6" i="2"/>
  <c r="E6" i="2" s="1"/>
  <c r="E120" i="1"/>
  <c r="C4" i="6" l="1"/>
  <c r="B75" i="1" s="1"/>
  <c r="C3" i="6"/>
  <c r="B74" i="1" s="1"/>
</calcChain>
</file>

<file path=xl/sharedStrings.xml><?xml version="1.0" encoding="utf-8"?>
<sst xmlns="http://schemas.openxmlformats.org/spreadsheetml/2006/main" count="126" uniqueCount="54">
  <si>
    <t>Usia</t>
  </si>
  <si>
    <t>Pendapatan</t>
  </si>
  <si>
    <t>Status Pernikahan</t>
  </si>
  <si>
    <t>Jumlah Anak</t>
  </si>
  <si>
    <t>Membeli Rumah</t>
  </si>
  <si>
    <t>Muda</t>
  </si>
  <si>
    <t>Rendah</t>
  </si>
  <si>
    <t>Single</t>
  </si>
  <si>
    <t>Tidak ada</t>
  </si>
  <si>
    <t>Tidak</t>
  </si>
  <si>
    <t>Dewasa</t>
  </si>
  <si>
    <t>Tinggi</t>
  </si>
  <si>
    <t>Menikah</t>
  </si>
  <si>
    <t>Banyak</t>
  </si>
  <si>
    <t>Ya</t>
  </si>
  <si>
    <t>Tua</t>
  </si>
  <si>
    <t>Sedang</t>
  </si>
  <si>
    <t>Sedikit</t>
  </si>
  <si>
    <t>P(Ya)</t>
  </si>
  <si>
    <t>P(Tidak)</t>
  </si>
  <si>
    <t>Total</t>
  </si>
  <si>
    <t xml:space="preserve"> </t>
  </si>
  <si>
    <t>Membeli rumah</t>
  </si>
  <si>
    <t>P(Ya)/P(Tidak)</t>
  </si>
  <si>
    <t>Misalkan kita ingin mendiagnosa laptop dengan gejala berikut:</t>
  </si>
  <si>
    <t>Usia: Tua</t>
  </si>
  <si>
    <t>Pendapatan : Tinggi</t>
  </si>
  <si>
    <t>Status pernikahan : Single</t>
  </si>
  <si>
    <t>Jumlah anak : Tidak ada</t>
  </si>
  <si>
    <t>Probabilitas untuk Ya:</t>
  </si>
  <si>
    <t>P(Tua|Ya):</t>
  </si>
  <si>
    <t>P(Tinggi|Ya):</t>
  </si>
  <si>
    <t>P(Single|Yes):</t>
  </si>
  <si>
    <t>P(Tidak ada|Yes):</t>
  </si>
  <si>
    <t>Probabilitas untuk Tidak:</t>
  </si>
  <si>
    <t>P(Tua|Tidak):</t>
  </si>
  <si>
    <t>P(Tinggi|Tidak):</t>
  </si>
  <si>
    <t>P(Single|Tidak):</t>
  </si>
  <si>
    <t>P(Tidak ada|Tidak):</t>
  </si>
  <si>
    <t>P(Usia"Tua"|Ya)xP(Pendapatan"Tinggi"|Ya)xP(Status Pernikahan"Single"|Ya)xP(Jumlah anak"Tidak ada"|Ya)xP(Ya)/P(Membeli Rumah)</t>
  </si>
  <si>
    <t>P(Usia"Tua"|Tidak )xP(Pendapatan"Tinggi"|Tidak)xP(Status Pernikahan"Single"|Tidak)xP(Jumlah anak"Tidak ada"|Tidak)xP(Tidak)/P(Membeli Rumah)</t>
  </si>
  <si>
    <t>P(Tepat|Lulus)+P(Terlambat|Lulus)= 1</t>
  </si>
  <si>
    <t>P(Yes|Bluescreen)/P(Yes|Bluescreen)+P(No|Bluescreen)=</t>
  </si>
  <si>
    <t>(1/4) / (1/4) + (0)=</t>
  </si>
  <si>
    <t>P(No|Bluescreen)/P(Yes|Bluescreen)+P(No|Bluescreen)=</t>
  </si>
  <si>
    <t>(0) / (1/4) + (0)=</t>
  </si>
  <si>
    <t>Maka Keadaan Laptop dengan data prediksi diatas LAPTOP BLUESCREEN, karena P(Yes|Bluescreen)&gt;P(No|Bluescreen)</t>
  </si>
  <si>
    <t>(0) / (0) + (0.04)=</t>
  </si>
  <si>
    <t>(0.04) / (0) + (0.04)=</t>
  </si>
  <si>
    <t>StatistikJumlahAnak</t>
  </si>
  <si>
    <t>StatistikMembelirumah</t>
  </si>
  <si>
    <t>StatistikStatusPernikahan</t>
  </si>
  <si>
    <t>StatistikPendapatan</t>
  </si>
  <si>
    <t>StatistikUsia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</si>
</sst>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FFCC99"/>
      </patternFill>
    </fill>
    <fill>
      <patternFill patternType="solid">
        <fgColor rgb="FFE2F0D9"/>
      </patternFill>
    </fill>
    <fill>
      <patternFill patternType="solid">
        <fgColor rgb="FFC5E0B4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4" fontId="1" fillId="4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3" fontId="1" fillId="5" borderId="4" xfId="0" applyNumberFormat="1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4" fontId="1" fillId="5" borderId="4" xfId="0" applyNumberFormat="1" applyFont="1" applyFill="1" applyBorder="1" applyAlignment="1">
      <alignment horizontal="left"/>
    </xf>
    <xf numFmtId="164" fontId="1" fillId="5" borderId="4" xfId="0" applyNumberFormat="1" applyFont="1" applyFill="1" applyBorder="1" applyAlignment="1">
      <alignment horizontal="left"/>
    </xf>
    <xf numFmtId="4" fontId="1" fillId="5" borderId="4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3" fontId="2" fillId="6" borderId="4" xfId="0" applyNumberFormat="1" applyFont="1" applyFill="1" applyBorder="1" applyAlignment="1">
      <alignment horizontal="center"/>
    </xf>
    <xf numFmtId="4" fontId="2" fillId="6" borderId="4" xfId="0" applyNumberFormat="1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center"/>
    </xf>
    <xf numFmtId="4" fontId="1" fillId="4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left" vertical="top"/>
    </xf>
    <xf numFmtId="4" fontId="1" fillId="4" borderId="4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3" fontId="1" fillId="4" borderId="4" xfId="0" applyNumberFormat="1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3" fontId="1" fillId="5" borderId="4" xfId="0" applyNumberFormat="1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3" fontId="1" fillId="5" borderId="4" xfId="0" applyNumberFormat="1" applyFont="1" applyFill="1" applyBorder="1" applyAlignment="1">
      <alignment horizontal="center"/>
    </xf>
    <xf numFmtId="4" fontId="1" fillId="5" borderId="4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3" fontId="2" fillId="6" borderId="4" xfId="0" applyNumberFormat="1" applyFont="1" applyFill="1" applyBorder="1" applyAlignment="1">
      <alignment horizontal="center"/>
    </xf>
    <xf numFmtId="4" fontId="2" fillId="6" borderId="4" xfId="0" applyNumberFormat="1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3" fontId="1" fillId="0" borderId="6" xfId="0" applyNumberFormat="1" applyFont="1" applyBorder="1" applyAlignment="1">
      <alignment horizontal="left"/>
    </xf>
    <xf numFmtId="4" fontId="1" fillId="0" borderId="6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left"/>
    </xf>
    <xf numFmtId="4" fontId="1" fillId="2" borderId="5" xfId="0" applyNumberFormat="1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36"/>
  <sheetViews>
    <sheetView tabSelected="1" workbookViewId="0">
      <selection activeCell="F7" sqref="F7"/>
    </sheetView>
  </sheetViews>
  <sheetFormatPr defaultRowHeight="14.5" x14ac:dyDescent="0.35"/>
  <cols>
    <col min="1" max="1" width="23.54296875" bestFit="1" customWidth="1"/>
    <col min="2" max="2" width="27.81640625" style="33" bestFit="1" customWidth="1"/>
    <col min="3" max="3" width="28" style="34" bestFit="1" customWidth="1"/>
    <col min="4" max="4" width="19.26953125" style="35" bestFit="1" customWidth="1"/>
    <col min="5" max="5" width="20.81640625" style="33" bestFit="1" customWidth="1"/>
    <col min="6" max="17" width="13.54296875" bestFit="1" customWidth="1"/>
  </cols>
  <sheetData>
    <row r="1" spans="1:17" ht="21.75" customHeight="1" x14ac:dyDescent="0.35">
      <c r="A1" s="69" t="s">
        <v>4</v>
      </c>
      <c r="B1" s="70"/>
      <c r="C1" s="71"/>
      <c r="D1" s="72"/>
      <c r="E1" s="7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1.75" customHeight="1" x14ac:dyDescent="0.35">
      <c r="A2" s="73" t="s">
        <v>0</v>
      </c>
      <c r="B2" s="74" t="s">
        <v>1</v>
      </c>
      <c r="C2" s="75" t="s">
        <v>2</v>
      </c>
      <c r="D2" s="76" t="s">
        <v>3</v>
      </c>
      <c r="E2" s="74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1.75" customHeight="1" x14ac:dyDescent="0.35">
      <c r="A3" s="65" t="s">
        <v>5</v>
      </c>
      <c r="B3" s="66" t="s">
        <v>6</v>
      </c>
      <c r="C3" s="67" t="s">
        <v>7</v>
      </c>
      <c r="D3" s="68" t="s">
        <v>8</v>
      </c>
      <c r="E3" s="66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21.75" customHeight="1" x14ac:dyDescent="0.35">
      <c r="A4" s="6" t="s">
        <v>10</v>
      </c>
      <c r="B4" s="7" t="s">
        <v>11</v>
      </c>
      <c r="C4" s="8" t="s">
        <v>12</v>
      </c>
      <c r="D4" s="9" t="s">
        <v>13</v>
      </c>
      <c r="E4" s="7" t="s">
        <v>14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21.75" customHeight="1" x14ac:dyDescent="0.35">
      <c r="A5" s="6" t="s">
        <v>15</v>
      </c>
      <c r="B5" s="7" t="s">
        <v>16</v>
      </c>
      <c r="C5" s="8" t="s">
        <v>12</v>
      </c>
      <c r="D5" s="9" t="s">
        <v>17</v>
      </c>
      <c r="E5" s="7" t="s">
        <v>14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21.75" customHeight="1" x14ac:dyDescent="0.35">
      <c r="A6" s="6" t="s">
        <v>5</v>
      </c>
      <c r="B6" s="7" t="s">
        <v>16</v>
      </c>
      <c r="C6" s="8" t="s">
        <v>7</v>
      </c>
      <c r="D6" s="9" t="s">
        <v>8</v>
      </c>
      <c r="E6" s="7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21.75" customHeight="1" x14ac:dyDescent="0.35">
      <c r="A7" s="6" t="s">
        <v>10</v>
      </c>
      <c r="B7" s="7" t="s">
        <v>6</v>
      </c>
      <c r="C7" s="8" t="s">
        <v>12</v>
      </c>
      <c r="D7" s="9" t="s">
        <v>17</v>
      </c>
      <c r="E7" s="7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21.75" customHeight="1" x14ac:dyDescent="0.35">
      <c r="A8" s="6" t="s">
        <v>15</v>
      </c>
      <c r="B8" s="7" t="s">
        <v>11</v>
      </c>
      <c r="C8" s="8" t="s">
        <v>12</v>
      </c>
      <c r="D8" s="9" t="s">
        <v>13</v>
      </c>
      <c r="E8" s="7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1.75" customHeight="1" x14ac:dyDescent="0.35">
      <c r="A9" s="6" t="s">
        <v>5</v>
      </c>
      <c r="B9" s="7" t="s">
        <v>6</v>
      </c>
      <c r="C9" s="8" t="s">
        <v>7</v>
      </c>
      <c r="D9" s="9" t="s">
        <v>17</v>
      </c>
      <c r="E9" s="7" t="s">
        <v>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8.75" customHeight="1" x14ac:dyDescent="0.35">
      <c r="A10" s="6" t="s">
        <v>10</v>
      </c>
      <c r="B10" s="7" t="s">
        <v>11</v>
      </c>
      <c r="C10" s="8" t="s">
        <v>12</v>
      </c>
      <c r="D10" s="9" t="s">
        <v>8</v>
      </c>
      <c r="E10" s="7" t="s">
        <v>14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8.75" customHeight="1" x14ac:dyDescent="0.35">
      <c r="A11" s="6" t="s">
        <v>15</v>
      </c>
      <c r="B11" s="7" t="s">
        <v>16</v>
      </c>
      <c r="C11" s="8" t="s">
        <v>12</v>
      </c>
      <c r="D11" s="9" t="s">
        <v>17</v>
      </c>
      <c r="E11" s="7" t="s">
        <v>14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8.75" customHeight="1" x14ac:dyDescent="0.35">
      <c r="A12" s="6" t="s">
        <v>5</v>
      </c>
      <c r="B12" s="7" t="s">
        <v>11</v>
      </c>
      <c r="C12" s="8" t="s">
        <v>7</v>
      </c>
      <c r="D12" s="9" t="s">
        <v>8</v>
      </c>
      <c r="E12" s="7" t="s">
        <v>14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8.75" customHeight="1" x14ac:dyDescent="0.35">
      <c r="A13" s="2"/>
      <c r="B13" s="1"/>
      <c r="C13" s="3"/>
      <c r="D13" s="4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8.75" customHeight="1" x14ac:dyDescent="0.35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8.75" customHeight="1" x14ac:dyDescent="0.35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8.75" customHeight="1" x14ac:dyDescent="0.35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8.75" customHeight="1" x14ac:dyDescent="0.35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8.75" customHeight="1" x14ac:dyDescent="0.35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8.75" customHeight="1" x14ac:dyDescent="0.35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8.75" customHeight="1" x14ac:dyDescent="0.35">
      <c r="A20" s="2"/>
      <c r="B20" s="1"/>
      <c r="C20" s="3"/>
      <c r="D20" s="4"/>
      <c r="E20" s="1"/>
      <c r="F20" s="2" t="s">
        <v>21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8.75" customHeight="1" x14ac:dyDescent="0.35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8.75" customHeight="1" x14ac:dyDescent="0.35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8.75" customHeight="1" x14ac:dyDescent="0.35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8.75" customHeight="1" x14ac:dyDescent="0.35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8.75" customHeight="1" x14ac:dyDescent="0.3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8.75" customHeight="1" x14ac:dyDescent="0.3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8.75" customHeight="1" x14ac:dyDescent="0.35">
      <c r="A27" s="2"/>
      <c r="B27" s="1"/>
      <c r="C27" s="3"/>
      <c r="D27" s="4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8.75" customHeight="1" x14ac:dyDescent="0.35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8.75" customHeight="1" x14ac:dyDescent="0.3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8.75" customHeight="1" x14ac:dyDescent="0.3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8.75" customHeight="1" x14ac:dyDescent="0.3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8.75" customHeight="1" x14ac:dyDescent="0.3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8.75" customHeight="1" x14ac:dyDescent="0.35">
      <c r="A33" s="2"/>
      <c r="B33" s="1"/>
      <c r="C33" s="3"/>
      <c r="D33" s="4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8.75" customHeight="1" x14ac:dyDescent="0.3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8.75" customHeight="1" x14ac:dyDescent="0.3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8.75" customHeight="1" x14ac:dyDescent="0.35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8.75" customHeight="1" x14ac:dyDescent="0.35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8.75" customHeight="1" x14ac:dyDescent="0.35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8.75" customHeight="1" x14ac:dyDescent="0.3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8.75" customHeight="1" x14ac:dyDescent="0.35">
      <c r="A40" s="2"/>
      <c r="B40" s="1"/>
      <c r="C40" s="3"/>
      <c r="D40" s="4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8.75" customHeight="1" x14ac:dyDescent="0.35">
      <c r="D41" s="4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8.75" customHeight="1" x14ac:dyDescent="0.35">
      <c r="D42" s="4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8.75" customHeight="1" x14ac:dyDescent="0.35">
      <c r="D43" s="4" t="s">
        <v>21</v>
      </c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8.75" customHeight="1" x14ac:dyDescent="0.35">
      <c r="D44" s="4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8.75" customHeight="1" x14ac:dyDescent="0.35">
      <c r="D45" s="4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8.75" customHeight="1" x14ac:dyDescent="0.35">
      <c r="A46" s="2"/>
      <c r="B46" s="1"/>
      <c r="C46" s="3"/>
      <c r="D46" s="4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8.75" customHeight="1" x14ac:dyDescent="0.35">
      <c r="A47" s="2"/>
      <c r="C47" s="3"/>
      <c r="D47" s="4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8.75" customHeight="1" x14ac:dyDescent="0.35">
      <c r="A48" s="2" t="s">
        <v>24</v>
      </c>
      <c r="B48" s="1"/>
      <c r="C48" s="3"/>
      <c r="D48" s="4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8.75" customHeight="1" x14ac:dyDescent="0.35">
      <c r="A49" s="2" t="s">
        <v>25</v>
      </c>
      <c r="B49" s="1"/>
      <c r="C49" s="3"/>
      <c r="D49" s="4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8.75" customHeight="1" x14ac:dyDescent="0.35">
      <c r="A50" s="2" t="s">
        <v>26</v>
      </c>
      <c r="B50" s="1"/>
      <c r="C50" s="3"/>
      <c r="D50" s="4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8.75" customHeight="1" x14ac:dyDescent="0.35">
      <c r="A51" s="2" t="s">
        <v>27</v>
      </c>
      <c r="B51" s="1"/>
      <c r="C51" s="3"/>
      <c r="D51" s="4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8.75" customHeight="1" x14ac:dyDescent="0.35">
      <c r="A52" s="2" t="s">
        <v>28</v>
      </c>
      <c r="B52" s="1"/>
      <c r="C52" s="3"/>
      <c r="D52" s="4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8.75" customHeight="1" x14ac:dyDescent="0.35">
      <c r="A53" s="2"/>
      <c r="B53" s="1"/>
      <c r="C53" s="3"/>
      <c r="D53" s="4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8.75" customHeight="1" x14ac:dyDescent="0.35">
      <c r="A54" s="2" t="s">
        <v>29</v>
      </c>
      <c r="B54" s="1"/>
      <c r="C54" s="3"/>
      <c r="D54" s="4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8.75" customHeight="1" x14ac:dyDescent="0.35">
      <c r="A55" s="2" t="s">
        <v>30</v>
      </c>
      <c r="B55" s="4">
        <f>COUNTIFS($A$3:$A$12, "Tua", $E$3:$E$12, "Ya") / COUNTIF(E3:E12, "Ya")</f>
        <v>0.5</v>
      </c>
      <c r="C55" s="3"/>
      <c r="D55" s="4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8.75" customHeight="1" x14ac:dyDescent="0.35">
      <c r="A56" s="2" t="s">
        <v>31</v>
      </c>
      <c r="B56" s="4">
        <f>COUNTIFS($A$3:$A$12, "Tua", $E$3:$E$12, "Ya") / COUNTIF(E4:E13, "Ya")</f>
        <v>0.5</v>
      </c>
      <c r="C56" s="3"/>
      <c r="D56" s="4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8.75" customHeight="1" x14ac:dyDescent="0.35">
      <c r="A57" s="2" t="s">
        <v>32</v>
      </c>
      <c r="B57" s="4">
        <f>COUNTIFS($A$3:$A$12, "Tua", $E$3:$E$12, "Ya") / COUNTIF(E5:E13, "Ya")</f>
        <v>0.6</v>
      </c>
      <c r="C57" s="3"/>
      <c r="D57" s="4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8.75" customHeight="1" x14ac:dyDescent="0.35">
      <c r="A58" s="2" t="s">
        <v>33</v>
      </c>
      <c r="B58" s="4">
        <f>COUNTIFS($A$3:$A$12, "Tua", $E$3:$E$12, "Ya") / COUNTIF(E6:E13, "Ya")</f>
        <v>0.75</v>
      </c>
      <c r="C58" s="3"/>
      <c r="D58" s="4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8.75" customHeight="1" x14ac:dyDescent="0.35">
      <c r="A59" s="2" t="s">
        <v>18</v>
      </c>
      <c r="B59" s="4">
        <f>COUNTIFS($A$3:$A$12, "Tua", $E$3:$E$12, "Ya") / COUNTIF(E7:E13, "Ya")</f>
        <v>0.75</v>
      </c>
      <c r="C59" s="3"/>
      <c r="D59" s="4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8.75" customHeight="1" x14ac:dyDescent="0.35">
      <c r="A60" s="2"/>
      <c r="B60" s="1"/>
      <c r="C60" s="3"/>
      <c r="D60" s="4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8.75" customHeight="1" x14ac:dyDescent="0.35">
      <c r="A61" s="2" t="s">
        <v>34</v>
      </c>
      <c r="B61" s="1"/>
      <c r="C61" s="3"/>
      <c r="D61" s="4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8.75" customHeight="1" x14ac:dyDescent="0.35">
      <c r="A62" s="2" t="s">
        <v>35</v>
      </c>
      <c r="B62" s="4">
        <f>COUNTIFS($B$3:$B$12, "Tinggi", $E$3:$E$12, "Tidak") / COUNTIF($E$3:$E$12, "Tidak")</f>
        <v>0</v>
      </c>
      <c r="C62" s="3"/>
      <c r="D62" s="4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8.75" customHeight="1" x14ac:dyDescent="0.35">
      <c r="A63" s="2" t="s">
        <v>36</v>
      </c>
      <c r="B63" s="4">
        <f>COUNTIFS($B$3:$B$12, "Tinggi", $E$3:$E$12, "Tidak") / COUNTIF($E$3:$E$12, "Tidak")</f>
        <v>0</v>
      </c>
      <c r="C63" s="3"/>
      <c r="D63" s="4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8.75" customHeight="1" x14ac:dyDescent="0.35">
      <c r="A64" s="2" t="s">
        <v>37</v>
      </c>
      <c r="B64" s="4">
        <f>COUNTIFS($C$3:$C$12, "Single", $E$3:$E$12, "Tidak") / COUNTIF($E$3:$E$12, "Tidak")</f>
        <v>0.75</v>
      </c>
      <c r="C64" s="3"/>
      <c r="D64" s="4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8.75" customHeight="1" x14ac:dyDescent="0.35">
      <c r="A65" s="2" t="s">
        <v>38</v>
      </c>
      <c r="B65" s="4">
        <f>COUNTIFS($D$3:$D$12, "Tidak ada", $E$3:$E$12, "Tidak") / COUNTIF($E$3:$E$12, "Tidak")</f>
        <v>0.5</v>
      </c>
      <c r="C65" s="3"/>
      <c r="D65" s="4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8.75" customHeight="1" x14ac:dyDescent="0.35">
      <c r="A66" s="2" t="s">
        <v>19</v>
      </c>
      <c r="B66" s="4">
        <f>COUNTIFS($E$3:$E$12, "Tidak")/COUNTA($E$3:$E$12)</f>
        <v>0.4</v>
      </c>
      <c r="C66" s="3"/>
      <c r="D66" s="4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8.75" customHeight="1" x14ac:dyDescent="0.35">
      <c r="A67" s="2"/>
      <c r="B67" s="1"/>
      <c r="C67" s="3"/>
      <c r="D67" s="4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8.75" customHeight="1" x14ac:dyDescent="0.35">
      <c r="A68" s="2"/>
      <c r="B68" s="1"/>
      <c r="C68" s="3"/>
      <c r="D68" s="4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8.75" customHeight="1" x14ac:dyDescent="0.35">
      <c r="A69" s="46"/>
      <c r="B69" s="45" t="s">
        <v>39</v>
      </c>
      <c r="C69" s="48"/>
      <c r="D69" s="49"/>
      <c r="E69" s="47"/>
      <c r="F69" s="46"/>
      <c r="G69" s="46"/>
      <c r="H69" s="46"/>
      <c r="I69" s="46"/>
      <c r="J69" s="46"/>
      <c r="K69" s="46"/>
      <c r="L69" s="46"/>
      <c r="M69" s="46"/>
      <c r="N69" s="46"/>
      <c r="O69" s="2"/>
      <c r="P69" s="2"/>
      <c r="Q69" s="2"/>
    </row>
    <row r="70" spans="1:17" ht="18.75" customHeight="1" x14ac:dyDescent="0.35">
      <c r="A70" s="46"/>
      <c r="B70" s="47"/>
      <c r="C70" s="48"/>
      <c r="D70" s="49"/>
      <c r="E70" s="47"/>
      <c r="F70" s="46"/>
      <c r="G70" s="46"/>
      <c r="H70" s="46"/>
      <c r="I70" s="46"/>
      <c r="J70" s="46"/>
      <c r="K70" s="46"/>
      <c r="L70" s="46"/>
      <c r="M70" s="46"/>
      <c r="N70" s="46"/>
      <c r="O70" s="2"/>
      <c r="P70" s="2"/>
      <c r="Q70" s="2"/>
    </row>
    <row r="71" spans="1:17" ht="18.75" customHeight="1" x14ac:dyDescent="0.35">
      <c r="A71" s="46"/>
      <c r="B71" s="50" t="s">
        <v>40</v>
      </c>
      <c r="C71" s="51"/>
      <c r="D71" s="52"/>
      <c r="E71" s="53"/>
      <c r="F71" s="54"/>
      <c r="G71" s="54"/>
      <c r="H71" s="54"/>
      <c r="I71" s="54"/>
      <c r="J71" s="54"/>
      <c r="K71" s="54"/>
      <c r="L71" s="54"/>
      <c r="M71" s="54"/>
      <c r="N71" s="54"/>
      <c r="O71" s="2"/>
      <c r="P71" s="2"/>
      <c r="Q71" s="2"/>
    </row>
    <row r="72" spans="1:17" ht="18.75" customHeight="1" x14ac:dyDescent="0.35">
      <c r="A72" s="46"/>
      <c r="B72" s="53"/>
      <c r="C72" s="51"/>
      <c r="D72" s="52"/>
      <c r="E72" s="53"/>
      <c r="F72" s="54"/>
      <c r="G72" s="54"/>
      <c r="H72" s="54"/>
      <c r="I72" s="54"/>
      <c r="J72" s="54"/>
      <c r="K72" s="54"/>
      <c r="L72" s="54"/>
      <c r="M72" s="54"/>
      <c r="N72" s="54"/>
      <c r="O72" s="2"/>
      <c r="P72" s="2"/>
      <c r="Q72" s="2"/>
    </row>
    <row r="73" spans="1:17" ht="18.75" customHeight="1" x14ac:dyDescent="0.35">
      <c r="A73" s="2"/>
      <c r="B73" s="1"/>
      <c r="C73" s="3"/>
      <c r="D73" s="4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8.75" customHeight="1" x14ac:dyDescent="0.35">
      <c r="A74" s="5"/>
      <c r="B74" s="18">
        <f>(B55*B56*B57*B58*B59)/StatistikMembeliRumah!C3</f>
        <v>0.140625</v>
      </c>
      <c r="C74" s="1"/>
      <c r="D74" s="3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8.75" customHeight="1" x14ac:dyDescent="0.35">
      <c r="A75" s="5"/>
      <c r="B75" s="18">
        <f>(B62*B63*B64*B65*B66)/StatistikMembeliRumah!C4</f>
        <v>0</v>
      </c>
      <c r="C75" s="1"/>
      <c r="D75" s="4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8.75" customHeight="1" x14ac:dyDescent="0.35">
      <c r="A76" s="2"/>
      <c r="B76" s="1"/>
      <c r="C76" s="3"/>
      <c r="D76" s="4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8.75" customHeight="1" x14ac:dyDescent="0.35">
      <c r="A77" s="55" t="s">
        <v>41</v>
      </c>
      <c r="B77" s="56"/>
      <c r="C77" s="3"/>
      <c r="D77" s="4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8.75" customHeight="1" x14ac:dyDescent="0.35">
      <c r="A78" s="2"/>
      <c r="B78" s="1"/>
      <c r="C78" s="3"/>
      <c r="D78" s="4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8.75" customHeight="1" x14ac:dyDescent="0.35">
      <c r="A79" s="58"/>
      <c r="B79" s="57"/>
      <c r="C79" s="26"/>
      <c r="D79" s="27"/>
      <c r="E79" s="2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8.75" customHeight="1" x14ac:dyDescent="0.35">
      <c r="A80" s="25"/>
      <c r="B80" s="59" t="s">
        <v>42</v>
      </c>
      <c r="C80" s="60"/>
      <c r="D80" s="27" t="s">
        <v>43</v>
      </c>
      <c r="E80" s="24" t="e">
        <f>C74/C74+C75</f>
        <v>#DIV/0!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8.75" customHeight="1" x14ac:dyDescent="0.35">
      <c r="A81" s="25"/>
      <c r="B81" s="59" t="s">
        <v>44</v>
      </c>
      <c r="C81" s="60"/>
      <c r="D81" s="27" t="s">
        <v>45</v>
      </c>
      <c r="E81" s="24" t="e">
        <f>C75/C74+C75</f>
        <v>#DIV/0!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8.75" customHeight="1" x14ac:dyDescent="0.35">
      <c r="A82" s="25"/>
      <c r="B82" s="24"/>
      <c r="C82" s="26"/>
      <c r="D82" s="27"/>
      <c r="E82" s="2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8.75" customHeight="1" x14ac:dyDescent="0.35">
      <c r="A83" s="2"/>
      <c r="B83" s="1"/>
      <c r="C83" s="3"/>
      <c r="D83" s="4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8.75" customHeight="1" x14ac:dyDescent="0.4">
      <c r="A84" s="61" t="s">
        <v>46</v>
      </c>
      <c r="B84" s="62"/>
      <c r="C84" s="63"/>
      <c r="D84" s="64"/>
      <c r="E84" s="62"/>
      <c r="F84" s="61"/>
      <c r="G84" s="61"/>
      <c r="H84" s="61"/>
      <c r="I84" s="61"/>
      <c r="J84" s="61"/>
      <c r="K84" s="61"/>
      <c r="L84" s="2"/>
      <c r="M84" s="2"/>
      <c r="N84" s="2"/>
      <c r="O84" s="2"/>
      <c r="P84" s="2"/>
      <c r="Q84" s="2"/>
    </row>
    <row r="85" spans="1:17" ht="18.75" customHeight="1" x14ac:dyDescent="0.35">
      <c r="A85" s="2"/>
      <c r="B85" s="1"/>
      <c r="C85" s="3"/>
      <c r="D85" s="4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8.75" customHeight="1" x14ac:dyDescent="0.35">
      <c r="A86" s="2"/>
      <c r="B86" s="1"/>
      <c r="C86" s="3"/>
      <c r="D86" s="4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8.75" customHeight="1" x14ac:dyDescent="0.35">
      <c r="A87" s="2"/>
      <c r="B87" s="1"/>
      <c r="C87" s="3"/>
      <c r="D87" s="4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8.75" customHeight="1" x14ac:dyDescent="0.35">
      <c r="A88" s="2"/>
      <c r="B88" s="1"/>
      <c r="C88" s="3"/>
      <c r="D88" s="4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8.75" customHeight="1" x14ac:dyDescent="0.35">
      <c r="A89" s="2"/>
      <c r="B89" s="1"/>
      <c r="C89" s="3"/>
      <c r="D89" s="4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8.75" customHeight="1" x14ac:dyDescent="0.35">
      <c r="A90" s="2"/>
      <c r="B90" s="1"/>
      <c r="C90" s="3"/>
      <c r="D90" s="4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8.75" customHeight="1" x14ac:dyDescent="0.35">
      <c r="A91" s="2"/>
      <c r="B91" s="1"/>
      <c r="C91" s="3"/>
      <c r="D91" s="4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8.75" customHeight="1" x14ac:dyDescent="0.35">
      <c r="A92" s="2"/>
      <c r="B92" s="1"/>
      <c r="C92" s="3"/>
      <c r="D92" s="4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8.75" customHeight="1" x14ac:dyDescent="0.35">
      <c r="A93" s="2"/>
      <c r="B93" s="1"/>
      <c r="C93" s="3"/>
      <c r="D93" s="4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8.75" customHeight="1" x14ac:dyDescent="0.35">
      <c r="A94" s="2"/>
      <c r="B94" s="1"/>
      <c r="C94" s="3"/>
      <c r="D94" s="4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8.75" customHeight="1" x14ac:dyDescent="0.35">
      <c r="A95" s="2"/>
      <c r="B95" s="1"/>
      <c r="C95" s="3"/>
      <c r="D95" s="4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8.75" customHeight="1" x14ac:dyDescent="0.35">
      <c r="A96" s="2"/>
      <c r="B96" s="1"/>
      <c r="C96" s="3"/>
      <c r="D96" s="4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8.75" customHeight="1" x14ac:dyDescent="0.35">
      <c r="A97" s="2"/>
      <c r="B97" s="1"/>
      <c r="C97" s="3"/>
      <c r="D97" s="4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8.75" customHeight="1" x14ac:dyDescent="0.35">
      <c r="A98" s="2"/>
      <c r="B98" s="1"/>
      <c r="C98" s="3"/>
      <c r="D98" s="4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8.75" customHeight="1" x14ac:dyDescent="0.35">
      <c r="A99" s="2"/>
      <c r="B99" s="1"/>
      <c r="C99" s="3"/>
      <c r="D99" s="4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8.75" customHeight="1" x14ac:dyDescent="0.35">
      <c r="C100" s="3"/>
      <c r="D100" s="4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8.75" customHeight="1" x14ac:dyDescent="0.35">
      <c r="C101" s="3"/>
      <c r="D101" s="4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8.75" customHeight="1" x14ac:dyDescent="0.35">
      <c r="C102" s="3"/>
      <c r="D102" s="4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8.75" customHeight="1" x14ac:dyDescent="0.35">
      <c r="C103" s="3"/>
      <c r="D103" s="4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8.75" customHeight="1" x14ac:dyDescent="0.35">
      <c r="C104" s="3"/>
      <c r="D104" s="4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8.75" customHeight="1" x14ac:dyDescent="0.35">
      <c r="C105" s="3"/>
      <c r="D105" s="4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8.75" customHeight="1" x14ac:dyDescent="0.35">
      <c r="C106" s="3"/>
      <c r="D106" s="4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8.75" customHeight="1" x14ac:dyDescent="0.35">
      <c r="C107" s="20"/>
      <c r="D107" s="2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8.75" customHeight="1" x14ac:dyDescent="0.35">
      <c r="C108" s="20"/>
      <c r="D108" s="21"/>
      <c r="E108" s="22"/>
      <c r="F108" s="19"/>
      <c r="G108" s="19"/>
      <c r="H108" s="19"/>
      <c r="I108" s="19"/>
      <c r="J108" s="23"/>
      <c r="K108" s="2"/>
      <c r="L108" s="2"/>
      <c r="M108" s="2"/>
      <c r="N108" s="2"/>
      <c r="O108" s="2"/>
      <c r="P108" s="2"/>
      <c r="Q108" s="2"/>
    </row>
    <row r="109" spans="1:17" ht="18.75" customHeight="1" x14ac:dyDescent="0.35">
      <c r="C109" s="20"/>
      <c r="D109" s="21"/>
      <c r="E109" s="22"/>
      <c r="F109" s="19"/>
      <c r="G109" s="19"/>
      <c r="H109" s="19"/>
      <c r="I109" s="19"/>
      <c r="J109" s="23"/>
      <c r="K109" s="2"/>
      <c r="L109" s="2"/>
      <c r="M109" s="2"/>
      <c r="N109" s="2"/>
      <c r="O109" s="2"/>
      <c r="P109" s="2"/>
      <c r="Q109" s="2"/>
    </row>
    <row r="110" spans="1:17" ht="18.75" customHeight="1" x14ac:dyDescent="0.35">
      <c r="C110" s="20"/>
      <c r="D110" s="21"/>
      <c r="E110" s="22"/>
      <c r="F110" s="19"/>
      <c r="G110" s="19"/>
      <c r="H110" s="19"/>
      <c r="I110" s="19"/>
      <c r="J110" s="19"/>
      <c r="K110" s="2"/>
      <c r="L110" s="2"/>
      <c r="M110" s="2"/>
      <c r="N110" s="2"/>
      <c r="O110" s="2"/>
      <c r="P110" s="2"/>
      <c r="Q110" s="2"/>
    </row>
    <row r="111" spans="1:17" ht="18.75" customHeight="1" x14ac:dyDescent="0.35">
      <c r="C111" s="3"/>
      <c r="D111" s="4"/>
      <c r="E111" s="22"/>
      <c r="F111" s="19"/>
      <c r="G111" s="19"/>
      <c r="H111" s="19"/>
      <c r="I111" s="19"/>
      <c r="J111" s="19"/>
      <c r="K111" s="2"/>
      <c r="L111" s="2"/>
      <c r="M111" s="2"/>
      <c r="N111" s="2"/>
      <c r="O111" s="2"/>
      <c r="P111" s="2"/>
      <c r="Q111" s="2"/>
    </row>
    <row r="112" spans="1:17" ht="18.75" customHeight="1" x14ac:dyDescent="0.35">
      <c r="C112" s="1">
        <f>(0/8)*(0/6)*(0/6)*(2/3)*(3/7)</f>
        <v>0</v>
      </c>
      <c r="D112" s="4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3:17" ht="18.75" customHeight="1" x14ac:dyDescent="0.35">
      <c r="C113" s="3">
        <f>(5/8)*(5/8)*(1/2)*(3/8)*(4/7)</f>
        <v>4.1852678571428568E-2</v>
      </c>
      <c r="D113" s="4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3:17" ht="18.75" customHeight="1" x14ac:dyDescent="0.35">
      <c r="C114" s="3"/>
      <c r="D114" s="4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3:17" ht="18.75" customHeight="1" x14ac:dyDescent="0.35">
      <c r="C115" s="3"/>
      <c r="D115" s="4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3:17" ht="18.75" customHeight="1" x14ac:dyDescent="0.35">
      <c r="C116" s="3"/>
      <c r="D116" s="4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3:17" ht="18.75" customHeight="1" x14ac:dyDescent="0.35">
      <c r="C117" s="26"/>
      <c r="D117" s="27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3:17" ht="18.75" customHeight="1" x14ac:dyDescent="0.35">
      <c r="C118" s="28"/>
      <c r="D118" s="27" t="s">
        <v>47</v>
      </c>
      <c r="E118" s="2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3:17" ht="18.75" customHeight="1" x14ac:dyDescent="0.35">
      <c r="C119" s="28"/>
      <c r="D119" s="27" t="s">
        <v>48</v>
      </c>
      <c r="E119" s="24">
        <f>(C112)/(C112+C113)</f>
        <v>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3:17" ht="18.75" customHeight="1" x14ac:dyDescent="0.35">
      <c r="C120" s="26"/>
      <c r="D120" s="27"/>
      <c r="E120" s="24">
        <f>(C113)/(C112+C113)</f>
        <v>1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3:17" ht="18.75" customHeight="1" x14ac:dyDescent="0.35">
      <c r="C121" s="3"/>
      <c r="D121" s="4"/>
      <c r="E121" s="2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3:17" ht="18.75" customHeight="1" x14ac:dyDescent="0.4">
      <c r="C122" s="31"/>
      <c r="D122" s="32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3:17" ht="18.75" customHeight="1" x14ac:dyDescent="0.4">
      <c r="C123" s="3"/>
      <c r="D123" s="4"/>
      <c r="E123" s="30"/>
      <c r="F123" s="29"/>
      <c r="G123" s="29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3:17" ht="18.75" customHeight="1" x14ac:dyDescent="0.35">
      <c r="C124" s="3"/>
      <c r="D124" s="4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3:17" ht="18.75" customHeight="1" x14ac:dyDescent="0.35">
      <c r="C125" s="3"/>
      <c r="D125" s="4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3:17" ht="18.75" customHeight="1" x14ac:dyDescent="0.35">
      <c r="C126" s="3"/>
      <c r="D126" s="4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3:17" ht="18.75" customHeight="1" x14ac:dyDescent="0.35">
      <c r="C127" s="3"/>
      <c r="D127" s="4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3:17" ht="18.75" customHeight="1" x14ac:dyDescent="0.35">
      <c r="C128" s="3"/>
      <c r="D128" s="4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3:17" ht="18.75" customHeight="1" x14ac:dyDescent="0.35">
      <c r="C129" s="3"/>
      <c r="D129" s="4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3:17" ht="18.75" customHeight="1" x14ac:dyDescent="0.35">
      <c r="C130" s="3"/>
      <c r="D130" s="4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3:17" ht="18.75" customHeight="1" x14ac:dyDescent="0.35">
      <c r="C131" s="3"/>
      <c r="D131" s="4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3:17" ht="18.75" customHeight="1" x14ac:dyDescent="0.35">
      <c r="C132" s="3"/>
      <c r="D132" s="4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3:17" ht="18.75" customHeight="1" x14ac:dyDescent="0.35">
      <c r="C133" s="3"/>
      <c r="D133" s="4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3:17" ht="18.75" customHeight="1" x14ac:dyDescent="0.35">
      <c r="C134" s="3"/>
      <c r="D134" s="4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3:17" ht="18.75" customHeight="1" x14ac:dyDescent="0.35">
      <c r="C135" s="3"/>
      <c r="D135" s="4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3:17" ht="18.75" customHeight="1" x14ac:dyDescent="0.35"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</sheetData>
  <mergeCells count="10">
    <mergeCell ref="B81:C81"/>
    <mergeCell ref="A84:K84"/>
    <mergeCell ref="A77:B77"/>
    <mergeCell ref="A79:B79"/>
    <mergeCell ref="B80:C80"/>
    <mergeCell ref="A69:A70"/>
    <mergeCell ref="B69:N70"/>
    <mergeCell ref="A71:A72"/>
    <mergeCell ref="B71:N7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C647-8092-4592-98BB-67C8B4B8A397}">
  <dimension ref="A1:C5"/>
  <sheetViews>
    <sheetView workbookViewId="0">
      <selection activeCell="A2" sqref="A2:B2"/>
    </sheetView>
  </sheetViews>
  <sheetFormatPr defaultRowHeight="14.5" x14ac:dyDescent="0.35"/>
  <cols>
    <col min="1" max="1" width="8.7265625" customWidth="1"/>
    <col min="2" max="2" width="16.453125" customWidth="1"/>
    <col min="3" max="3" width="25.90625" customWidth="1"/>
  </cols>
  <sheetData>
    <row r="1" spans="1:3" ht="18" x14ac:dyDescent="0.4">
      <c r="A1" s="40" t="s">
        <v>50</v>
      </c>
      <c r="B1" s="41"/>
      <c r="C1" s="42"/>
    </row>
    <row r="2" spans="1:3" ht="17.5" x14ac:dyDescent="0.35">
      <c r="A2" s="43" t="s">
        <v>22</v>
      </c>
      <c r="B2" s="44"/>
      <c r="C2" s="12" t="s">
        <v>23</v>
      </c>
    </row>
    <row r="3" spans="1:3" ht="17.5" x14ac:dyDescent="0.35">
      <c r="A3" s="10" t="s">
        <v>14</v>
      </c>
      <c r="B3" s="14">
        <f>COUNTIFS(DataUtama!$E$3:$E$12, "Ya")</f>
        <v>6</v>
      </c>
      <c r="C3" s="15">
        <f>B3/$B$5</f>
        <v>0.6</v>
      </c>
    </row>
    <row r="4" spans="1:3" ht="17.5" x14ac:dyDescent="0.35">
      <c r="A4" s="10" t="s">
        <v>9</v>
      </c>
      <c r="B4" s="14">
        <f>COUNTIFS(DataUtama!$E$3:$E$12, "Tidak")</f>
        <v>4</v>
      </c>
      <c r="C4" s="15">
        <f>B4/$B$5</f>
        <v>0.4</v>
      </c>
    </row>
    <row r="5" spans="1:3" ht="17.5" x14ac:dyDescent="0.35">
      <c r="A5" s="16" t="s">
        <v>20</v>
      </c>
      <c r="B5" s="17">
        <f>SUM(B3:B4)</f>
        <v>10</v>
      </c>
      <c r="C5" s="15">
        <f>B5/$B$5</f>
        <v>1</v>
      </c>
    </row>
  </sheetData>
  <mergeCells count="2">
    <mergeCell ref="A1:C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CE15-855C-4BB2-A2DA-1ADC6235E4C0}">
  <dimension ref="A1:E6"/>
  <sheetViews>
    <sheetView workbookViewId="0">
      <selection activeCell="D16" sqref="D16"/>
    </sheetView>
  </sheetViews>
  <sheetFormatPr defaultRowHeight="14.5" x14ac:dyDescent="0.35"/>
  <cols>
    <col min="1" max="1" width="12" bestFit="1" customWidth="1"/>
    <col min="4" max="4" width="17.1796875" customWidth="1"/>
    <col min="5" max="5" width="16.54296875" customWidth="1"/>
  </cols>
  <sheetData>
    <row r="1" spans="1:5" ht="18" x14ac:dyDescent="0.4">
      <c r="A1" s="36" t="s">
        <v>49</v>
      </c>
      <c r="B1" s="37"/>
      <c r="C1" s="38"/>
      <c r="D1" s="39"/>
      <c r="E1" s="37"/>
    </row>
    <row r="2" spans="1:5" ht="17.5" x14ac:dyDescent="0.35">
      <c r="A2" s="10"/>
      <c r="B2" s="11" t="s">
        <v>14</v>
      </c>
      <c r="C2" s="12" t="s">
        <v>9</v>
      </c>
      <c r="D2" s="13" t="s">
        <v>18</v>
      </c>
      <c r="E2" s="11" t="s">
        <v>19</v>
      </c>
    </row>
    <row r="3" spans="1:5" ht="17.5" x14ac:dyDescent="0.35">
      <c r="A3" s="10" t="s">
        <v>8</v>
      </c>
      <c r="B3" s="14">
        <f>COUNTIFS(DataUtama!$D$3:$D$12, "Tidak ada", DataUtama!$E$3:$E$12, "Ya")</f>
        <v>2</v>
      </c>
      <c r="C3" s="14">
        <f>COUNTIFS(DataUtama!$D$3:$D$12, "Tidak ada", DataUtama!$E$3:$E$12, "Tidak")</f>
        <v>2</v>
      </c>
      <c r="D3" s="15">
        <f>B3/COUNTIFS(DataUtama!$E$3:$E$12, "Ya")</f>
        <v>0.33333333333333331</v>
      </c>
      <c r="E3" s="15">
        <f>C3/COUNTIFS(DataUtama!$E$3:$E$12, "Tidak")</f>
        <v>0.5</v>
      </c>
    </row>
    <row r="4" spans="1:5" ht="17.5" x14ac:dyDescent="0.35">
      <c r="A4" s="10" t="s">
        <v>13</v>
      </c>
      <c r="B4" s="14">
        <f>COUNTIFS(DataUtama!$D$3:$D$12, "Banyak", DataUtama!$E$3:$E$12, "Ya")</f>
        <v>2</v>
      </c>
      <c r="C4" s="14">
        <f>COUNTIFS(DataUtama!$D$3:$D$12, "Banyak", DataUtama!$E$3:$E$12, "Tidak")</f>
        <v>0</v>
      </c>
      <c r="D4" s="15">
        <f>B4/COUNTIFS(DataUtama!$E$3:$E$12, "Ya")</f>
        <v>0.33333333333333331</v>
      </c>
      <c r="E4" s="15">
        <f>C4/COUNTIFS(DataUtama!$E$3:$E$12, "Tidak")</f>
        <v>0</v>
      </c>
    </row>
    <row r="5" spans="1:5" ht="17.5" x14ac:dyDescent="0.35">
      <c r="A5" s="10" t="s">
        <v>17</v>
      </c>
      <c r="B5" s="14">
        <f>COUNTIFS(DataUtama!$D$3:$D$12, "Sedikit", DataUtama!$E$3:$E$12, "Ya")</f>
        <v>2</v>
      </c>
      <c r="C5" s="14">
        <f>COUNTIFS(DataUtama!$D$3:$D$12, "Sedikit", DataUtama!$E$3:$E$12, "Tidak")</f>
        <v>2</v>
      </c>
      <c r="D5" s="15">
        <f>B5/COUNTIFS(DataUtama!$E$3:$E$12, "Ya")</f>
        <v>0.33333333333333331</v>
      </c>
      <c r="E5" s="15">
        <f>C5/COUNTIFS(DataUtama!$E$3:$E$12, "Tidak")</f>
        <v>0.5</v>
      </c>
    </row>
    <row r="6" spans="1:5" ht="17.5" x14ac:dyDescent="0.35">
      <c r="A6" s="16" t="s">
        <v>20</v>
      </c>
      <c r="B6" s="17">
        <f>SUM(B3:B5)</f>
        <v>6</v>
      </c>
      <c r="C6" s="17">
        <f>SUM(C3:C5)</f>
        <v>4</v>
      </c>
      <c r="D6" s="15">
        <f>B6/COUNTIFS(DataUtama!$E$3:$E$12, "Ya")</f>
        <v>1</v>
      </c>
      <c r="E6" s="15">
        <f>C6/COUNTIFS(DataUtama!$E$3:$E$12, "Tidak")</f>
        <v>1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0556-88E9-43C9-B4A1-814B6F6AE005}">
  <dimension ref="A1:E5"/>
  <sheetViews>
    <sheetView workbookViewId="0">
      <selection activeCell="D8" sqref="D8"/>
    </sheetView>
  </sheetViews>
  <sheetFormatPr defaultRowHeight="14.5" x14ac:dyDescent="0.35"/>
  <cols>
    <col min="1" max="1" width="11.54296875" customWidth="1"/>
    <col min="4" max="4" width="14.453125" customWidth="1"/>
    <col min="5" max="5" width="13.7265625" customWidth="1"/>
  </cols>
  <sheetData>
    <row r="1" spans="1:5" ht="18" x14ac:dyDescent="0.4">
      <c r="A1" s="36" t="s">
        <v>51</v>
      </c>
      <c r="B1" s="37"/>
      <c r="C1" s="38"/>
      <c r="D1" s="39"/>
      <c r="E1" s="37"/>
    </row>
    <row r="2" spans="1:5" ht="17.5" x14ac:dyDescent="0.35">
      <c r="A2" s="10"/>
      <c r="B2" s="11" t="s">
        <v>14</v>
      </c>
      <c r="C2" s="12" t="s">
        <v>9</v>
      </c>
      <c r="D2" s="13" t="s">
        <v>18</v>
      </c>
      <c r="E2" s="11" t="s">
        <v>19</v>
      </c>
    </row>
    <row r="3" spans="1:5" ht="17.5" x14ac:dyDescent="0.35">
      <c r="A3" s="10" t="s">
        <v>7</v>
      </c>
      <c r="B3" s="14">
        <f>COUNTIFS(DataUtama!$C$3:$C$12, "Single", DataUtama!$E$3:$E$12, "Ya")</f>
        <v>1</v>
      </c>
      <c r="C3" s="14">
        <f>COUNTIFS(DataUtama!$C$3:$C$12, "Single", DataUtama!$E$3:$E$12, "Tidak")</f>
        <v>3</v>
      </c>
      <c r="D3" s="15">
        <f>B3/COUNTIFS(DataUtama!$E$3:$E$12, "Ya")</f>
        <v>0.16666666666666666</v>
      </c>
      <c r="E3" s="15">
        <f>C3/COUNTIFS(DataUtama!$E$3:$E$12, "Tidak")</f>
        <v>0.75</v>
      </c>
    </row>
    <row r="4" spans="1:5" ht="17.5" x14ac:dyDescent="0.35">
      <c r="A4" s="10" t="s">
        <v>12</v>
      </c>
      <c r="B4" s="14">
        <f>COUNTIFS(DataUtama!$C$3:$C$12, "Menikah", DataUtama!$E$3:$E$12, "Ya")</f>
        <v>5</v>
      </c>
      <c r="C4" s="14">
        <f>COUNTIFS(DataUtama!$C$3:$C$12, "Menikah", DataUtama!$E$3:$E$12, "Tidak")</f>
        <v>1</v>
      </c>
      <c r="D4" s="15">
        <f>B4/COUNTIFS(DataUtama!$E$3:$E$12, "Ya")</f>
        <v>0.83333333333333337</v>
      </c>
      <c r="E4" s="15">
        <f>C4/COUNTIFS(DataUtama!$E$3:$E$12, "Tidak")</f>
        <v>0.25</v>
      </c>
    </row>
    <row r="5" spans="1:5" ht="17.5" x14ac:dyDescent="0.35">
      <c r="A5" s="16" t="s">
        <v>20</v>
      </c>
      <c r="B5" s="17">
        <f>SUM(B3:B4)</f>
        <v>6</v>
      </c>
      <c r="C5" s="17">
        <f>SUM(C3:C4)</f>
        <v>4</v>
      </c>
      <c r="D5" s="15">
        <f>B5/COUNTIFS(DataUtama!$E$3:$E$12, "Ya")</f>
        <v>1</v>
      </c>
      <c r="E5" s="15">
        <f>C5/COUNTIFS(DataUtama!$E$3:$E$12, "Tidak")</f>
        <v>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44C7-3025-485B-BC57-0ED9109083A5}">
  <dimension ref="A1:E6"/>
  <sheetViews>
    <sheetView workbookViewId="0">
      <selection activeCell="A2" sqref="A1:A1048576"/>
    </sheetView>
  </sheetViews>
  <sheetFormatPr defaultRowHeight="14.5" x14ac:dyDescent="0.35"/>
  <cols>
    <col min="1" max="1" width="9.90625" bestFit="1" customWidth="1"/>
    <col min="3" max="3" width="8.81640625" customWidth="1"/>
    <col min="4" max="5" width="11.26953125" bestFit="1" customWidth="1"/>
  </cols>
  <sheetData>
    <row r="1" spans="1:5" ht="18" x14ac:dyDescent="0.4">
      <c r="A1" s="36" t="s">
        <v>52</v>
      </c>
      <c r="B1" s="37"/>
      <c r="C1" s="38"/>
      <c r="D1" s="39"/>
      <c r="E1" s="37"/>
    </row>
    <row r="2" spans="1:5" ht="17.5" x14ac:dyDescent="0.35">
      <c r="A2" s="10"/>
      <c r="B2" s="11" t="s">
        <v>14</v>
      </c>
      <c r="C2" s="12" t="s">
        <v>9</v>
      </c>
      <c r="D2" s="13" t="s">
        <v>18</v>
      </c>
      <c r="E2" s="11" t="s">
        <v>19</v>
      </c>
    </row>
    <row r="3" spans="1:5" ht="17.5" x14ac:dyDescent="0.35">
      <c r="A3" s="10" t="s">
        <v>6</v>
      </c>
      <c r="B3" s="14">
        <f>COUNTIFS(DataUtama!$B$3:$B$12, "Rendah", DataUtama!$E$3:$E$12, "Ya")</f>
        <v>0</v>
      </c>
      <c r="C3" s="14">
        <f>COUNTIFS(DataUtama!$B$3:$B$12, "Rendah", DataUtama!$E$3:$E$12, "Tidak")</f>
        <v>3</v>
      </c>
      <c r="D3" s="15">
        <f>B3/COUNTIFS(DataUtama!$E$3:$E$12, "Ya")</f>
        <v>0</v>
      </c>
      <c r="E3" s="15">
        <f>C3/COUNTIFS(DataUtama!$E$3:$E$12, "Tidak")</f>
        <v>0.75</v>
      </c>
    </row>
    <row r="4" spans="1:5" ht="17.5" x14ac:dyDescent="0.35">
      <c r="A4" s="10" t="s">
        <v>16</v>
      </c>
      <c r="B4" s="14">
        <f>COUNTIFS(DataUtama!$B$3:$B$12, "Sedang", DataUtama!$E$3:$E$12, "Ya")</f>
        <v>2</v>
      </c>
      <c r="C4" s="14">
        <f>COUNTIFS(DataUtama!$B$3:$B$12, "Sedang", DataUtama!$E$3:$E$12, "Tidak")</f>
        <v>1</v>
      </c>
      <c r="D4" s="15">
        <f>B4/COUNTIFS(DataUtama!$E$3:$E$12, "Ya")</f>
        <v>0.33333333333333331</v>
      </c>
      <c r="E4" s="15">
        <f>C4/COUNTIFS(DataUtama!$E$3:$E$12, "Tidak")</f>
        <v>0.25</v>
      </c>
    </row>
    <row r="5" spans="1:5" ht="17.5" x14ac:dyDescent="0.35">
      <c r="A5" s="10" t="s">
        <v>11</v>
      </c>
      <c r="B5" s="14">
        <f>COUNTIFS(DataUtama!$B$3:$B$12, "Tinggi", DataUtama!$E$3:$E$12, "Ya")</f>
        <v>4</v>
      </c>
      <c r="C5" s="14">
        <f>COUNTIFS(DataUtama!$B$3:$B$12, "Tinggi", DataUtama!$E$3:$E$12, "Tidak")</f>
        <v>0</v>
      </c>
      <c r="D5" s="15">
        <f>B5/COUNTIFS(DataUtama!$E$3:$E$12, "Ya")</f>
        <v>0.66666666666666663</v>
      </c>
      <c r="E5" s="15">
        <f>C5/COUNTIFS(DataUtama!$E$3:$E$12, "Tidak")</f>
        <v>0</v>
      </c>
    </row>
    <row r="6" spans="1:5" ht="17.5" x14ac:dyDescent="0.35">
      <c r="A6" s="16" t="s">
        <v>20</v>
      </c>
      <c r="B6" s="17">
        <f>SUM(B3:B5)</f>
        <v>6</v>
      </c>
      <c r="C6" s="17">
        <f>SUM(C3:C5)</f>
        <v>4</v>
      </c>
      <c r="D6" s="15">
        <f>B6/COUNTIFS(DataUtama!$E$3:$E$12, "Ya")</f>
        <v>1</v>
      </c>
      <c r="E6" s="15">
        <f>C6/COUNTIFS(DataUtama!$E$3:$E$12, "Tidak")</f>
        <v>1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D34E-43DE-4E2F-875E-1E46C74186A7}">
  <dimension ref="A1:E6"/>
  <sheetViews>
    <sheetView workbookViewId="0">
      <selection activeCell="A2" sqref="A2"/>
    </sheetView>
  </sheetViews>
  <sheetFormatPr defaultRowHeight="14.5" x14ac:dyDescent="0.35"/>
  <cols>
    <col min="1" max="1" width="9.90625" bestFit="1" customWidth="1"/>
    <col min="4" max="5" width="11.26953125" bestFit="1" customWidth="1"/>
  </cols>
  <sheetData>
    <row r="1" spans="1:5" ht="18" x14ac:dyDescent="0.4">
      <c r="A1" s="36" t="s">
        <v>53</v>
      </c>
      <c r="B1" s="37"/>
      <c r="C1" s="38"/>
      <c r="D1" s="39"/>
      <c r="E1" s="37"/>
    </row>
    <row r="2" spans="1:5" ht="17.5" x14ac:dyDescent="0.35">
      <c r="A2" s="10"/>
      <c r="B2" s="11" t="s">
        <v>14</v>
      </c>
      <c r="C2" s="12" t="s">
        <v>9</v>
      </c>
      <c r="D2" s="13" t="s">
        <v>18</v>
      </c>
      <c r="E2" s="11" t="s">
        <v>19</v>
      </c>
    </row>
    <row r="3" spans="1:5" ht="17.5" x14ac:dyDescent="0.35">
      <c r="A3" s="10" t="s">
        <v>5</v>
      </c>
      <c r="B3" s="14">
        <f>COUNTIFS(DataUtama!$A$3:$A$12, "Muda", DataUtama!$E$3:$E$12, "Ya")</f>
        <v>1</v>
      </c>
      <c r="C3" s="14">
        <f>COUNTIFS(DataUtama!$A$3:$A$12, "Muda", DataUtama!$E$3:$E$12, "Tidak")</f>
        <v>3</v>
      </c>
      <c r="D3" s="15">
        <f>B3/COUNTIFS(DataUtama!$E$3:$E$12, "Ya")</f>
        <v>0.16666666666666666</v>
      </c>
      <c r="E3" s="15">
        <f>C3/COUNTIFS(DataUtama!$E$3:$E$12, "Tidak")</f>
        <v>0.75</v>
      </c>
    </row>
    <row r="4" spans="1:5" ht="17.5" x14ac:dyDescent="0.35">
      <c r="A4" s="10" t="s">
        <v>10</v>
      </c>
      <c r="B4" s="14">
        <f>COUNTIFS(DataUtama!$A$3:$A$12, "Dewasa", DataUtama!$E$3:$E$12, "Ya")</f>
        <v>2</v>
      </c>
      <c r="C4" s="14">
        <f>COUNTIFS(DataUtama!$A$3:$A$12, "Dewasa", DataUtama!$E$3:$E$12, "Tidak")</f>
        <v>1</v>
      </c>
      <c r="D4" s="15">
        <f>B4/COUNTIFS(DataUtama!$E$3:$E$12, "Ya")</f>
        <v>0.33333333333333331</v>
      </c>
      <c r="E4" s="15">
        <f>C4/COUNTIFS(DataUtama!$E$3:$E$12, "Tidak")</f>
        <v>0.25</v>
      </c>
    </row>
    <row r="5" spans="1:5" ht="17.5" x14ac:dyDescent="0.35">
      <c r="A5" s="10" t="s">
        <v>15</v>
      </c>
      <c r="B5" s="14">
        <f>COUNTIFS(DataUtama!$A$3:$A$12, "Tua", DataUtama!$E$3:$E$12, "Ya")</f>
        <v>3</v>
      </c>
      <c r="C5" s="14">
        <f>COUNTIFS(DataUtama!$A$3:$A$12, "Tua", DataUtama!$E$3:$E$12, "Tidak")</f>
        <v>0</v>
      </c>
      <c r="D5" s="15">
        <f>B5/COUNTIFS(DataUtama!$E$3:$E$12, "Ya")</f>
        <v>0.5</v>
      </c>
      <c r="E5" s="15">
        <f>C5/COUNTIFS(DataUtama!$E$3:$E$12, "Tidak")</f>
        <v>0</v>
      </c>
    </row>
    <row r="6" spans="1:5" ht="17.5" x14ac:dyDescent="0.35">
      <c r="A6" s="16" t="s">
        <v>20</v>
      </c>
      <c r="B6" s="17">
        <f>SUM(B3:B5)</f>
        <v>6</v>
      </c>
      <c r="C6" s="17">
        <f>SUM(C3:C5)</f>
        <v>4</v>
      </c>
      <c r="D6" s="15">
        <f>B6/COUNTIFS(DataUtama!$E$3:$E$12, "Ya")</f>
        <v>1</v>
      </c>
      <c r="E6" s="15">
        <f>C6/COUNTIFS(DataUtama!$E$3:$E$12, "Tidak")</f>
        <v>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DataUtama</vt:lpstr>
      <vt:lpstr>StatistikMembeliRumah</vt:lpstr>
      <vt:lpstr>StatistikJumlahAnak</vt:lpstr>
      <vt:lpstr>StatistikStatusPernikahan</vt:lpstr>
      <vt:lpstr>StatistikPendapatan</vt:lpstr>
      <vt:lpstr>StatistikUsia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bayu nur</cp:lastModifiedBy>
  <dcterms:created xsi:type="dcterms:W3CDTF">2024-06-24T08:03:06Z</dcterms:created>
  <dcterms:modified xsi:type="dcterms:W3CDTF">2024-06-24T19:46:27Z</dcterms:modified>
</cp:coreProperties>
</file>