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attier\Documents\"/>
    </mc:Choice>
  </mc:AlternateContent>
  <bookViews>
    <workbookView xWindow="0" yWindow="0" windowWidth="23040" windowHeight="9216" tabRatio="732" activeTab="5"/>
  </bookViews>
  <sheets>
    <sheet name="solvertable and sensitivity" sheetId="1" r:id="rId1"/>
    <sheet name="frequency table" sheetId="5" r:id="rId2"/>
    <sheet name="data" sheetId="4" r:id="rId3"/>
    <sheet name="Costs by State" sheetId="23" r:id="rId4"/>
    <sheet name="Costs by Region and Degree" sheetId="21" r:id="rId5"/>
    <sheet name="Percents by Region and Degree" sheetId="22" r:id="rId6"/>
  </sheets>
  <definedNames>
    <definedName name="solver_adj" localSheetId="0" hidden="1">'solvertable and sensitivity'!$N$2:$N$6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'solvertable and sensitivity'!$N$2:$N$6</definedName>
    <definedName name="solver_lhs2" localSheetId="0" hidden="1">'solvertable and sensitivity'!$N$2:$N$6</definedName>
    <definedName name="solver_lhs3" localSheetId="0" hidden="1">'solvertable and sensitivity'!$O$7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'solvertable and sensitivity'!$R$7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hs1" localSheetId="0" hidden="1">'solvertable and sensitivity'!$T$2:$T$6</definedName>
    <definedName name="solver_rhs2" localSheetId="0" hidden="1">integer</definedName>
    <definedName name="solver_rhs3" localSheetId="0" hidden="1">'solvertable and sensitivity'!$M$9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pivotCaches>
    <pivotCache cacheId="5" r:id="rId7"/>
    <pivotCache cacheId="4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set1_e769344c-327c-4e65-8502-930a6f3b963a" name="Dataset1" connection="Query - Dataset1"/>
          <x15:modelTable id="Dataset2_c711982b-1645-4c0a-9142-009ace51dbe0" name="Dataset2" connection="Query - Dataset2"/>
          <x15:modelTable id="Sheet1_75015b5e-16eb-4c8d-beee-9b0baba37932" name="Sheet1" connection="Query - Sheet1"/>
          <x15:modelTable id="Sheet2_2404e264-3218-4971-ab8c-e77de93280b4" name="Sheet2" connection="Query - Sheet2"/>
        </x15:modelTables>
      </x15:dataModel>
    </ext>
  </extLst>
</workbook>
</file>

<file path=xl/calcChain.xml><?xml version="1.0" encoding="utf-8"?>
<calcChain xmlns="http://schemas.openxmlformats.org/spreadsheetml/2006/main">
  <c r="D5" i="23" l="1"/>
  <c r="E5" i="23"/>
  <c r="G5" i="23"/>
  <c r="H5" i="23"/>
  <c r="J5" i="23"/>
  <c r="K5" i="23"/>
  <c r="L5" i="23"/>
  <c r="D6" i="23"/>
  <c r="E6" i="23" s="1"/>
  <c r="G6" i="23"/>
  <c r="H6" i="23" s="1"/>
  <c r="J6" i="23"/>
  <c r="K6" i="23" s="1"/>
  <c r="L6" i="23"/>
  <c r="D7" i="23"/>
  <c r="E7" i="23"/>
  <c r="G7" i="23"/>
  <c r="H7" i="23"/>
  <c r="J7" i="23"/>
  <c r="K7" i="23"/>
  <c r="L7" i="23"/>
  <c r="D8" i="23"/>
  <c r="E8" i="23" s="1"/>
  <c r="G8" i="23"/>
  <c r="H8" i="23" s="1"/>
  <c r="J8" i="23"/>
  <c r="K8" i="23" s="1"/>
  <c r="L8" i="23"/>
  <c r="D9" i="23"/>
  <c r="E9" i="23"/>
  <c r="G9" i="23"/>
  <c r="H9" i="23"/>
  <c r="J9" i="23"/>
  <c r="K9" i="23"/>
  <c r="L9" i="23"/>
  <c r="D10" i="23"/>
  <c r="E10" i="23" s="1"/>
  <c r="G10" i="23"/>
  <c r="H10" i="23" s="1"/>
  <c r="J10" i="23"/>
  <c r="K10" i="23" s="1"/>
  <c r="L10" i="23"/>
  <c r="D11" i="23"/>
  <c r="E11" i="23"/>
  <c r="G11" i="23"/>
  <c r="H11" i="23"/>
  <c r="J11" i="23"/>
  <c r="K11" i="23"/>
  <c r="L11" i="23"/>
  <c r="D12" i="23"/>
  <c r="E12" i="23" s="1"/>
  <c r="G12" i="23"/>
  <c r="H12" i="23"/>
  <c r="J12" i="23"/>
  <c r="K12" i="23" s="1"/>
  <c r="L12" i="23"/>
  <c r="D13" i="23"/>
  <c r="E13" i="23"/>
  <c r="G13" i="23"/>
  <c r="H13" i="23"/>
  <c r="J13" i="23"/>
  <c r="K13" i="23"/>
  <c r="L13" i="23"/>
  <c r="D14" i="23"/>
  <c r="E14" i="23" s="1"/>
  <c r="G14" i="23"/>
  <c r="H14" i="23" s="1"/>
  <c r="J14" i="23"/>
  <c r="K14" i="23"/>
  <c r="L14" i="23"/>
  <c r="D15" i="23"/>
  <c r="E15" i="23" s="1"/>
  <c r="G15" i="23"/>
  <c r="H15" i="23"/>
  <c r="J15" i="23"/>
  <c r="K15" i="23"/>
  <c r="L15" i="23"/>
  <c r="D16" i="23"/>
  <c r="E16" i="23" s="1"/>
  <c r="G16" i="23"/>
  <c r="H16" i="23" s="1"/>
  <c r="J16" i="23"/>
  <c r="K16" i="23" s="1"/>
  <c r="L16" i="23"/>
  <c r="D17" i="23"/>
  <c r="E17" i="23"/>
  <c r="G17" i="23"/>
  <c r="H17" i="23"/>
  <c r="J17" i="23"/>
  <c r="K17" i="23" s="1"/>
  <c r="L17" i="23"/>
  <c r="D18" i="23"/>
  <c r="E18" i="23"/>
  <c r="G18" i="23"/>
  <c r="H18" i="23" s="1"/>
  <c r="J18" i="23"/>
  <c r="K18" i="23"/>
  <c r="L18" i="23"/>
  <c r="D19" i="23"/>
  <c r="E19" i="23"/>
  <c r="G19" i="23"/>
  <c r="H19" i="23"/>
  <c r="J19" i="23"/>
  <c r="K19" i="23"/>
  <c r="L19" i="23"/>
  <c r="D20" i="23"/>
  <c r="E20" i="23" s="1"/>
  <c r="G20" i="23"/>
  <c r="H20" i="23"/>
  <c r="J20" i="23"/>
  <c r="K20" i="23"/>
  <c r="L20" i="23"/>
  <c r="D21" i="23"/>
  <c r="E21" i="23" s="1"/>
  <c r="G21" i="23"/>
  <c r="H21" i="23" s="1"/>
  <c r="J21" i="23"/>
  <c r="K21" i="23"/>
  <c r="L21" i="23"/>
  <c r="D22" i="23"/>
  <c r="E22" i="23"/>
  <c r="G22" i="23"/>
  <c r="H22" i="23" s="1"/>
  <c r="J22" i="23"/>
  <c r="K22" i="23"/>
  <c r="L22" i="23"/>
  <c r="D23" i="23"/>
  <c r="E23" i="23" s="1"/>
  <c r="G23" i="23"/>
  <c r="H23" i="23"/>
  <c r="J23" i="23"/>
  <c r="K23" i="23" s="1"/>
  <c r="L23" i="23"/>
  <c r="D24" i="23"/>
  <c r="E24" i="23"/>
  <c r="G24" i="23"/>
  <c r="H24" i="23" s="1"/>
  <c r="J24" i="23"/>
  <c r="K24" i="23"/>
  <c r="L24" i="23"/>
  <c r="D25" i="23"/>
  <c r="E25" i="23"/>
  <c r="G25" i="23"/>
  <c r="H25" i="23" s="1"/>
  <c r="J25" i="23"/>
  <c r="K25" i="23"/>
  <c r="L25" i="23"/>
  <c r="D26" i="23"/>
  <c r="E26" i="23" s="1"/>
  <c r="G26" i="23"/>
  <c r="H26" i="23"/>
  <c r="J26" i="23"/>
  <c r="K26" i="23" s="1"/>
  <c r="L26" i="23"/>
  <c r="D27" i="23"/>
  <c r="E27" i="23" s="1"/>
  <c r="G27" i="23"/>
  <c r="H27" i="23"/>
  <c r="J27" i="23"/>
  <c r="K27" i="23"/>
  <c r="L27" i="23"/>
  <c r="D28" i="23"/>
  <c r="E28" i="23" s="1"/>
  <c r="G28" i="23"/>
  <c r="H28" i="23" s="1"/>
  <c r="J28" i="23"/>
  <c r="K28" i="23"/>
  <c r="L28" i="23"/>
  <c r="D29" i="23"/>
  <c r="E29" i="23"/>
  <c r="G29" i="23"/>
  <c r="H29" i="23" s="1"/>
  <c r="J29" i="23"/>
  <c r="K29" i="23"/>
  <c r="L29" i="23"/>
  <c r="D30" i="23"/>
  <c r="E30" i="23" s="1"/>
  <c r="G30" i="23"/>
  <c r="H30" i="23"/>
  <c r="J30" i="23"/>
  <c r="K30" i="23" s="1"/>
  <c r="L30" i="23"/>
  <c r="D31" i="23"/>
  <c r="E31" i="23" s="1"/>
  <c r="G31" i="23"/>
  <c r="H31" i="23"/>
  <c r="J31" i="23"/>
  <c r="K31" i="23" s="1"/>
  <c r="L31" i="23"/>
  <c r="D32" i="23"/>
  <c r="E32" i="23"/>
  <c r="G32" i="23"/>
  <c r="H32" i="23" s="1"/>
  <c r="J32" i="23"/>
  <c r="K32" i="23"/>
  <c r="L32" i="23"/>
  <c r="D33" i="23"/>
  <c r="E33" i="23"/>
  <c r="G33" i="23"/>
  <c r="H33" i="23" s="1"/>
  <c r="J33" i="23"/>
  <c r="K33" i="23"/>
  <c r="L33" i="23"/>
  <c r="D34" i="23"/>
  <c r="E34" i="23" s="1"/>
  <c r="G34" i="23"/>
  <c r="H34" i="23"/>
  <c r="J34" i="23"/>
  <c r="K34" i="23" s="1"/>
  <c r="L34" i="23"/>
  <c r="D35" i="23"/>
  <c r="E35" i="23" s="1"/>
  <c r="G35" i="23"/>
  <c r="H35" i="23"/>
  <c r="J35" i="23"/>
  <c r="K35" i="23" s="1"/>
  <c r="L35" i="23"/>
  <c r="D36" i="23"/>
  <c r="E36" i="23"/>
  <c r="G36" i="23"/>
  <c r="H36" i="23" s="1"/>
  <c r="J36" i="23"/>
  <c r="K36" i="23"/>
  <c r="L36" i="23"/>
  <c r="D37" i="23"/>
  <c r="E37" i="23"/>
  <c r="G37" i="23"/>
  <c r="H37" i="23" s="1"/>
  <c r="J37" i="23"/>
  <c r="K37" i="23"/>
  <c r="L37" i="23"/>
  <c r="D38" i="23"/>
  <c r="E38" i="23" s="1"/>
  <c r="G38" i="23"/>
  <c r="H38" i="23"/>
  <c r="J38" i="23"/>
  <c r="K38" i="23" s="1"/>
  <c r="L38" i="23"/>
  <c r="D39" i="23"/>
  <c r="E39" i="23" s="1"/>
  <c r="G39" i="23"/>
  <c r="H39" i="23"/>
  <c r="J39" i="23"/>
  <c r="K39" i="23" s="1"/>
  <c r="L39" i="23"/>
  <c r="D40" i="23"/>
  <c r="E40" i="23"/>
  <c r="G40" i="23"/>
  <c r="H40" i="23" s="1"/>
  <c r="J40" i="23"/>
  <c r="K40" i="23"/>
  <c r="L40" i="23"/>
  <c r="D41" i="23"/>
  <c r="E41" i="23"/>
  <c r="G41" i="23"/>
  <c r="H41" i="23" s="1"/>
  <c r="J41" i="23"/>
  <c r="K41" i="23"/>
  <c r="L41" i="23"/>
  <c r="D42" i="23"/>
  <c r="E42" i="23" s="1"/>
  <c r="G42" i="23"/>
  <c r="H42" i="23"/>
  <c r="J42" i="23"/>
  <c r="K42" i="23" s="1"/>
  <c r="L42" i="23"/>
  <c r="D43" i="23"/>
  <c r="E43" i="23" s="1"/>
  <c r="G43" i="23"/>
  <c r="H43" i="23"/>
  <c r="J43" i="23"/>
  <c r="K43" i="23" s="1"/>
  <c r="L43" i="23"/>
  <c r="D44" i="23"/>
  <c r="E44" i="23"/>
  <c r="G44" i="23"/>
  <c r="H44" i="23" s="1"/>
  <c r="J44" i="23"/>
  <c r="K44" i="23"/>
  <c r="L44" i="23"/>
  <c r="D45" i="23"/>
  <c r="E45" i="23"/>
  <c r="G45" i="23"/>
  <c r="H45" i="23"/>
  <c r="J45" i="23"/>
  <c r="K45" i="23"/>
  <c r="L45" i="23"/>
  <c r="D46" i="23"/>
  <c r="E46" i="23" s="1"/>
  <c r="G46" i="23"/>
  <c r="H46" i="23"/>
  <c r="J46" i="23"/>
  <c r="K46" i="23" s="1"/>
  <c r="L46" i="23"/>
  <c r="D47" i="23"/>
  <c r="E47" i="23"/>
  <c r="G47" i="23"/>
  <c r="H47" i="23"/>
  <c r="J47" i="23"/>
  <c r="K47" i="23"/>
  <c r="L47" i="23"/>
  <c r="D48" i="23"/>
  <c r="E48" i="23"/>
  <c r="G48" i="23"/>
  <c r="H48" i="23" s="1"/>
  <c r="J48" i="23"/>
  <c r="K48" i="23"/>
  <c r="L48" i="23"/>
  <c r="D49" i="23"/>
  <c r="E49" i="23"/>
  <c r="G49" i="23"/>
  <c r="H49" i="23"/>
  <c r="J49" i="23"/>
  <c r="K49" i="23"/>
  <c r="L49" i="23"/>
  <c r="D50" i="23"/>
  <c r="E50" i="23" s="1"/>
  <c r="G50" i="23"/>
  <c r="H50" i="23"/>
  <c r="J50" i="23"/>
  <c r="K50" i="23" s="1"/>
  <c r="L50" i="23"/>
  <c r="D51" i="23"/>
  <c r="E51" i="23"/>
  <c r="G51" i="23"/>
  <c r="H51" i="23"/>
  <c r="J51" i="23"/>
  <c r="K51" i="23"/>
  <c r="L51" i="23"/>
  <c r="D52" i="23"/>
  <c r="E52" i="23"/>
  <c r="G52" i="23"/>
  <c r="H52" i="23" s="1"/>
  <c r="J52" i="23"/>
  <c r="K52" i="23"/>
  <c r="L52" i="23"/>
  <c r="D53" i="23"/>
  <c r="E53" i="23"/>
  <c r="G53" i="23"/>
  <c r="H53" i="23"/>
  <c r="J53" i="23"/>
  <c r="K53" i="23"/>
  <c r="L53" i="23"/>
  <c r="D54" i="23"/>
  <c r="E54" i="23" s="1"/>
  <c r="G54" i="23"/>
  <c r="H54" i="23"/>
  <c r="J54" i="23"/>
  <c r="K54" i="23" s="1"/>
  <c r="L54" i="23"/>
  <c r="D55" i="23"/>
  <c r="E55" i="23"/>
  <c r="G55" i="23"/>
  <c r="H55" i="23"/>
  <c r="J55" i="23"/>
  <c r="K55" i="23"/>
  <c r="L55" i="23"/>
  <c r="D56" i="23"/>
  <c r="E56" i="23"/>
  <c r="G56" i="23"/>
  <c r="H56" i="23" s="1"/>
  <c r="J56" i="23"/>
  <c r="K56" i="23"/>
  <c r="L56" i="23"/>
  <c r="C57" i="23"/>
  <c r="D57" i="23"/>
  <c r="F57" i="23"/>
  <c r="G57" i="23"/>
  <c r="I57" i="23"/>
  <c r="J57" i="23"/>
  <c r="L57" i="23"/>
  <c r="M6" i="22"/>
  <c r="M7" i="22"/>
  <c r="M11" i="22" s="1"/>
  <c r="M8" i="22"/>
  <c r="J17" i="22" s="1"/>
  <c r="M17" i="22" s="1"/>
  <c r="M9" i="22"/>
  <c r="K18" i="22" s="1"/>
  <c r="M10" i="22"/>
  <c r="J11" i="22"/>
  <c r="K11" i="22"/>
  <c r="L11" i="22"/>
  <c r="D14" i="22"/>
  <c r="D15" i="22"/>
  <c r="J15" i="22"/>
  <c r="M15" i="22" s="1"/>
  <c r="K15" i="22"/>
  <c r="L15" i="22"/>
  <c r="D16" i="22"/>
  <c r="D18" i="22" s="1"/>
  <c r="K16" i="22"/>
  <c r="L16" i="22"/>
  <c r="D17" i="22"/>
  <c r="K17" i="22"/>
  <c r="L17" i="22"/>
  <c r="C18" i="22"/>
  <c r="J18" i="22"/>
  <c r="J19" i="22"/>
  <c r="M19" i="22" s="1"/>
  <c r="K19" i="22"/>
  <c r="L19" i="22"/>
  <c r="C16" i="21"/>
  <c r="D16" i="21"/>
  <c r="G16" i="21" s="1"/>
  <c r="E16" i="21"/>
  <c r="E19" i="21" s="1"/>
  <c r="F16" i="21"/>
  <c r="F19" i="21" s="1"/>
  <c r="C17" i="21"/>
  <c r="D17" i="21"/>
  <c r="G17" i="21" s="1"/>
  <c r="E17" i="21"/>
  <c r="F17" i="21"/>
  <c r="C18" i="21"/>
  <c r="D18" i="21"/>
  <c r="G18" i="21" s="1"/>
  <c r="E18" i="21"/>
  <c r="F18" i="21"/>
  <c r="C19" i="21"/>
  <c r="E57" i="23" l="1"/>
  <c r="K57" i="23"/>
  <c r="H57" i="23"/>
  <c r="L18" i="22"/>
  <c r="M18" i="22" s="1"/>
  <c r="J16" i="22"/>
  <c r="M16" i="22" s="1"/>
  <c r="D19" i="21"/>
  <c r="G19" i="21" s="1"/>
  <c r="R19" i="1"/>
  <c r="R18" i="1"/>
  <c r="R17" i="1"/>
  <c r="R16" i="1"/>
  <c r="S24" i="5"/>
  <c r="S19" i="5"/>
  <c r="S18" i="5" l="1"/>
  <c r="S17" i="5"/>
  <c r="O18" i="5"/>
  <c r="O17" i="5"/>
  <c r="P17" i="5"/>
  <c r="O3" i="1" l="1"/>
  <c r="R17" i="5"/>
  <c r="R18" i="5" s="1"/>
  <c r="Q17" i="5"/>
  <c r="P18" i="5"/>
  <c r="S22" i="5" l="1"/>
  <c r="Q18" i="5"/>
  <c r="K2" i="1"/>
  <c r="O2" i="1" s="1"/>
  <c r="L3" i="1"/>
  <c r="L4" i="1"/>
  <c r="M4" i="1" s="1"/>
  <c r="L5" i="1"/>
  <c r="P5" i="1" s="1"/>
  <c r="Q5" i="1" s="1"/>
  <c r="R5" i="1" s="1"/>
  <c r="E11" i="1" s="1"/>
  <c r="L6" i="1"/>
  <c r="M6" i="1" s="1"/>
  <c r="L2" i="1"/>
  <c r="M2" i="1" s="1"/>
  <c r="K7" i="1"/>
  <c r="K5" i="1"/>
  <c r="O5" i="1" s="1"/>
  <c r="K6" i="1"/>
  <c r="O6" i="1" s="1"/>
  <c r="Q3" i="1" l="1"/>
  <c r="R3" i="1" s="1"/>
  <c r="J5" i="1"/>
  <c r="P4" i="1" s="1"/>
  <c r="S23" i="5"/>
  <c r="M3" i="1"/>
  <c r="J3" i="1" s="1"/>
  <c r="I5" i="1" s="1"/>
  <c r="M5" i="1"/>
  <c r="P2" i="1"/>
  <c r="Q2" i="1" s="1"/>
  <c r="P6" i="1"/>
  <c r="Q6" i="1" s="1"/>
  <c r="R6" i="1" s="1"/>
  <c r="E6" i="1"/>
  <c r="E4" i="1"/>
  <c r="R2" i="1" l="1"/>
  <c r="K4" i="1"/>
  <c r="O4" i="1" s="1"/>
  <c r="I3" i="1"/>
  <c r="Q4" i="1"/>
  <c r="R4" i="1" s="1"/>
  <c r="R7" i="1"/>
  <c r="O7" i="1"/>
</calcChain>
</file>

<file path=xl/connections.xml><?xml version="1.0" encoding="utf-8"?>
<connections xmlns="http://schemas.openxmlformats.org/spreadsheetml/2006/main">
  <connection id="1" name="Query - Dataset1" description="Connection to the 'Dataset1' query in the workbook." type="100" refreshedVersion="6" minRefreshableVersion="5">
    <extLst>
      <ext xmlns:x15="http://schemas.microsoft.com/office/spreadsheetml/2010/11/main" uri="{DE250136-89BD-433C-8126-D09CA5730AF9}">
        <x15:connection id="a3eb5e45-185e-4ffb-a034-d20f4940c368"/>
      </ext>
    </extLst>
  </connection>
  <connection id="2" name="Query - Dataset2" description="Connection to the 'Dataset2' query in the workbook." type="100" refreshedVersion="6" minRefreshableVersion="5">
    <extLst>
      <ext xmlns:x15="http://schemas.microsoft.com/office/spreadsheetml/2010/11/main" uri="{DE250136-89BD-433C-8126-D09CA5730AF9}">
        <x15:connection id="ec7dd9dd-c8e1-4713-9bdc-8c182dd8dc97"/>
      </ext>
    </extLst>
  </connection>
  <connection id="3" keepAlive="1" name="Query - mbamarketingft_timeandday_hw2 xlsx" description="Connection to the 'mbamarketingft_timeandday_hw2 xlsx' query in the workbook." type="5" refreshedVersion="6" background="1">
    <dbPr connection="Provider=Microsoft.Mashup.OleDb.1;Data Source=$Workbook$;Location=mbamarketingft_timeandday_hw2 xlsx;Extended Properties=&quot;&quot;" command="SELECT * FROM [mbamarketingft_timeandday_hw2 xlsx]"/>
  </connection>
  <connection id="4" name="Query - Sheet1" description="Connection to the 'Sheet1' query in the workbook." type="100" refreshedVersion="6" minRefreshableVersion="5">
    <extLst>
      <ext xmlns:x15="http://schemas.microsoft.com/office/spreadsheetml/2010/11/main" uri="{DE250136-89BD-433C-8126-D09CA5730AF9}">
        <x15:connection id="8b29e255-d86c-4bec-b42e-9f3ffa5803de"/>
      </ext>
    </extLst>
  </connection>
  <connection id="5" name="Query - Sheet2" description="Connection to the 'Sheet2' query in the workbook." type="100" refreshedVersion="6" minRefreshableVersion="5">
    <extLst>
      <ext xmlns:x15="http://schemas.microsoft.com/office/spreadsheetml/2010/11/main" uri="{DE250136-89BD-433C-8126-D09CA5730AF9}">
        <x15:connection id="c2abe890-475d-442d-b4c8-60dde1b059ed"/>
      </ext>
    </extLst>
  </connection>
  <connection id="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<sst xmlns="http://schemas.openxmlformats.org/spreadsheetml/2006/main" count="340" uniqueCount="135">
  <si>
    <t>Account</t>
  </si>
  <si>
    <t>whitman.syr.edu</t>
  </si>
  <si>
    <t>MBA Marketing FT</t>
  </si>
  <si>
    <t>MBA Marketing iMBA</t>
  </si>
  <si>
    <t>Delta</t>
  </si>
  <si>
    <t>Start Date</t>
  </si>
  <si>
    <t>End Date</t>
  </si>
  <si>
    <t>Price</t>
  </si>
  <si>
    <t>Effectiveness Metrics</t>
  </si>
  <si>
    <t>Bounce Rate</t>
  </si>
  <si>
    <t>CPC</t>
  </si>
  <si>
    <t>MBA Marketing FT 2</t>
  </si>
  <si>
    <t>MBA Marketing iMBA 2</t>
  </si>
  <si>
    <t>NA</t>
  </si>
  <si>
    <t>Pages/Session</t>
  </si>
  <si>
    <t>Day of Week Analysis</t>
  </si>
  <si>
    <t>Comment</t>
  </si>
  <si>
    <t>Negligible</t>
  </si>
  <si>
    <t>Cost/Day</t>
  </si>
  <si>
    <t>Clicks</t>
  </si>
  <si>
    <t>Hours</t>
  </si>
  <si>
    <t>Non-Bounces</t>
  </si>
  <si>
    <t>Monday</t>
  </si>
  <si>
    <t>Thursday</t>
  </si>
  <si>
    <t>Tuesday</t>
  </si>
  <si>
    <t>Sunday</t>
  </si>
  <si>
    <t>Friday</t>
  </si>
  <si>
    <t>Wednesday</t>
  </si>
  <si>
    <t>Saturday</t>
  </si>
  <si>
    <t>Row Labels</t>
  </si>
  <si>
    <t>Grand Total</t>
  </si>
  <si>
    <t>Column1</t>
  </si>
  <si>
    <t>Column2</t>
  </si>
  <si>
    <t>Clicks/Day</t>
  </si>
  <si>
    <t>Non-Bounce/Day</t>
  </si>
  <si>
    <t>Holidays</t>
  </si>
  <si>
    <t>Avg 7 hrs</t>
  </si>
  <si>
    <t>True hours</t>
  </si>
  <si>
    <t>Cost for Year</t>
  </si>
  <si>
    <t>Total CPC</t>
  </si>
  <si>
    <t>Total Smt1</t>
  </si>
  <si>
    <t>Total Clicks</t>
  </si>
  <si>
    <t>True Bounce</t>
  </si>
  <si>
    <t>Bounce</t>
  </si>
  <si>
    <t>Hours Advertised</t>
  </si>
  <si>
    <t>Smt1</t>
  </si>
  <si>
    <t>New England</t>
  </si>
  <si>
    <t>Southeast</t>
  </si>
  <si>
    <t>West Coast</t>
  </si>
  <si>
    <t>Other</t>
  </si>
  <si>
    <t>Percentage</t>
  </si>
  <si>
    <t>Costs for Year</t>
  </si>
  <si>
    <t>Cost by Region</t>
  </si>
  <si>
    <t>MBA Marketing - iMBA</t>
  </si>
  <si>
    <t>MBA Marketing - Full-time</t>
  </si>
  <si>
    <t>Total per Campaign</t>
  </si>
  <si>
    <t>Midwest</t>
  </si>
  <si>
    <t>West</t>
  </si>
  <si>
    <t>South</t>
  </si>
  <si>
    <t>Northeast</t>
  </si>
  <si>
    <t>Campaign</t>
  </si>
  <si>
    <t>Cost Per Degree Per Region</t>
  </si>
  <si>
    <t>Percent Budget Allocated</t>
  </si>
  <si>
    <t>Region</t>
  </si>
  <si>
    <t>Region Interest Per Program</t>
  </si>
  <si>
    <t>(not set)</t>
  </si>
  <si>
    <t>Total</t>
  </si>
  <si>
    <t>Percent of Total Sessions</t>
  </si>
  <si>
    <t>Sum of Total Sessions</t>
  </si>
  <si>
    <t>Total of All Campaigns</t>
  </si>
  <si>
    <t>Wyoming</t>
  </si>
  <si>
    <t>South Dakota</t>
  </si>
  <si>
    <t>Montana</t>
  </si>
  <si>
    <t>North Dakota</t>
  </si>
  <si>
    <t>Idaho</t>
  </si>
  <si>
    <t>Alaska</t>
  </si>
  <si>
    <t>West Virginia</t>
  </si>
  <si>
    <t>Nebraska</t>
  </si>
  <si>
    <t>Mississippi</t>
  </si>
  <si>
    <t>New Mexico</t>
  </si>
  <si>
    <t>Vermont</t>
  </si>
  <si>
    <t>Maine</t>
  </si>
  <si>
    <t>Delaware</t>
  </si>
  <si>
    <t>Arkansas</t>
  </si>
  <si>
    <t>Iowa</t>
  </si>
  <si>
    <t>Nevada</t>
  </si>
  <si>
    <t>Hawaii</t>
  </si>
  <si>
    <t>Utah</t>
  </si>
  <si>
    <t>Kansas</t>
  </si>
  <si>
    <t>Rhonde Island</t>
  </si>
  <si>
    <t>Oklahoma</t>
  </si>
  <si>
    <t>Louisiana</t>
  </si>
  <si>
    <t>Oregon</t>
  </si>
  <si>
    <t>Alabama</t>
  </si>
  <si>
    <t>Kentucky</t>
  </si>
  <si>
    <t>New Hampshire</t>
  </si>
  <si>
    <t>South Carolina</t>
  </si>
  <si>
    <t>Tennessee</t>
  </si>
  <si>
    <t>Missouri</t>
  </si>
  <si>
    <t>Wisconsin</t>
  </si>
  <si>
    <t>Minnesota</t>
  </si>
  <si>
    <t>Indiana</t>
  </si>
  <si>
    <t>Colorado</t>
  </si>
  <si>
    <t>Arizozna</t>
  </si>
  <si>
    <t>Washington</t>
  </si>
  <si>
    <t>Michigan</t>
  </si>
  <si>
    <t>Ohio</t>
  </si>
  <si>
    <t>District of Columbia</t>
  </si>
  <si>
    <t>Georgia</t>
  </si>
  <si>
    <t>Connecticut</t>
  </si>
  <si>
    <t>North Carolina</t>
  </si>
  <si>
    <t>Maryland</t>
  </si>
  <si>
    <t>Illinois</t>
  </si>
  <si>
    <t>Florida</t>
  </si>
  <si>
    <t>Pennsylvania</t>
  </si>
  <si>
    <t>Virginia</t>
  </si>
  <si>
    <t>Massachusetts</t>
  </si>
  <si>
    <t>New Jersey</t>
  </si>
  <si>
    <t>Texas</t>
  </si>
  <si>
    <t>California</t>
  </si>
  <si>
    <t>New York</t>
  </si>
  <si>
    <t>Total Sessions</t>
  </si>
  <si>
    <t>Normalized3</t>
  </si>
  <si>
    <t>% Sessions 3</t>
  </si>
  <si>
    <t># Sessions 3</t>
  </si>
  <si>
    <t>Normalized2</t>
  </si>
  <si>
    <t>% Sessions 2</t>
  </si>
  <si>
    <t># Sessions 2</t>
  </si>
  <si>
    <t>Normalized</t>
  </si>
  <si>
    <t>% Sessions 1</t>
  </si>
  <si>
    <t># Sessions 1</t>
  </si>
  <si>
    <t>State</t>
  </si>
  <si>
    <t>Jan 30, 2012 - Oct 27, 2012</t>
  </si>
  <si>
    <t>Jan 17, 2012 - July 2, 2013</t>
  </si>
  <si>
    <t>Feb 22, 2011 - Aug 27,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</si>
</sst>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&quot;$&quot;#,##0.00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name val="Calibri"/>
      <family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5">
    <xf numFmtId="0" fontId="0" fillId="0" borderId="0" xfId="0"/>
    <xf numFmtId="15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64" fontId="0" fillId="0" borderId="0" xfId="0" applyNumberFormat="1"/>
    <xf numFmtId="7" fontId="0" fillId="0" borderId="0" xfId="0" applyNumberFormat="1"/>
    <xf numFmtId="7" fontId="0" fillId="3" borderId="0" xfId="0" applyNumberFormat="1" applyFill="1"/>
    <xf numFmtId="0" fontId="0" fillId="0" borderId="0" xfId="0" applyNumberFormat="1"/>
    <xf numFmtId="165" fontId="0" fillId="0" borderId="0" xfId="0" applyNumberFormat="1"/>
    <xf numFmtId="37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0" fontId="0" fillId="0" borderId="0" xfId="0" applyNumberFormat="1"/>
    <xf numFmtId="18" fontId="0" fillId="0" borderId="0" xfId="0" applyNumberFormat="1"/>
    <xf numFmtId="0" fontId="0" fillId="4" borderId="0" xfId="0" applyFill="1"/>
    <xf numFmtId="1" fontId="0" fillId="4" borderId="0" xfId="0" applyNumberFormat="1" applyFill="1"/>
    <xf numFmtId="37" fontId="0" fillId="4" borderId="0" xfId="0" applyNumberFormat="1" applyFill="1"/>
    <xf numFmtId="0" fontId="1" fillId="0" borderId="0" xfId="0" applyFont="1" applyFill="1" applyAlignment="1">
      <alignment horizontal="left"/>
    </xf>
    <xf numFmtId="1" fontId="0" fillId="0" borderId="0" xfId="0" applyNumberFormat="1" applyFill="1"/>
    <xf numFmtId="0" fontId="0" fillId="0" borderId="0" xfId="0" applyFill="1"/>
    <xf numFmtId="0" fontId="0" fillId="5" borderId="2" xfId="0" applyFill="1" applyBorder="1"/>
    <xf numFmtId="165" fontId="0" fillId="5" borderId="2" xfId="0" applyNumberFormat="1" applyFill="1" applyBorder="1"/>
    <xf numFmtId="165" fontId="4" fillId="6" borderId="0" xfId="0" applyNumberFormat="1" applyFont="1" applyFill="1" applyAlignment="1">
      <alignment horizontal="center"/>
    </xf>
    <xf numFmtId="165" fontId="4" fillId="6" borderId="0" xfId="4" applyNumberFormat="1" applyFont="1" applyFill="1" applyAlignment="1">
      <alignment horizontal="center"/>
    </xf>
    <xf numFmtId="0" fontId="4" fillId="6" borderId="0" xfId="0" applyFont="1" applyFill="1"/>
    <xf numFmtId="165" fontId="4" fillId="7" borderId="0" xfId="0" applyNumberFormat="1" applyFont="1" applyFill="1" applyAlignment="1">
      <alignment horizontal="center"/>
    </xf>
    <xf numFmtId="165" fontId="0" fillId="3" borderId="0" xfId="4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5" fontId="0" fillId="3" borderId="0" xfId="0" applyNumberFormat="1" applyFill="1"/>
    <xf numFmtId="9" fontId="0" fillId="3" borderId="0" xfId="4" applyFont="1" applyFill="1"/>
    <xf numFmtId="10" fontId="4" fillId="6" borderId="0" xfId="4" applyNumberFormat="1" applyFont="1" applyFill="1" applyAlignment="1">
      <alignment horizontal="center"/>
    </xf>
    <xf numFmtId="10" fontId="0" fillId="3" borderId="0" xfId="4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4" applyNumberFormat="1" applyFont="1"/>
    <xf numFmtId="10" fontId="0" fillId="0" borderId="0" xfId="4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5" fontId="4" fillId="6" borderId="0" xfId="3" applyNumberFormat="1" applyFont="1" applyFill="1" applyAlignment="1">
      <alignment horizontal="center"/>
    </xf>
    <xf numFmtId="10" fontId="4" fillId="6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0" fillId="3" borderId="0" xfId="3" applyNumberFormat="1" applyFont="1" applyFill="1" applyAlignment="1">
      <alignment horizontal="center"/>
    </xf>
    <xf numFmtId="0" fontId="0" fillId="3" borderId="0" xfId="0" applyFont="1" applyFill="1"/>
    <xf numFmtId="0" fontId="0" fillId="0" borderId="0" xfId="0" applyAlignment="1">
      <alignment horizontal="center"/>
    </xf>
    <xf numFmtId="10" fontId="0" fillId="0" borderId="0" xfId="0" applyNumberFormat="1" applyAlignment="1"/>
    <xf numFmtId="166" fontId="0" fillId="0" borderId="0" xfId="0" applyNumberFormat="1" applyAlignment="1"/>
    <xf numFmtId="166" fontId="0" fillId="0" borderId="0" xfId="0" applyNumberFormat="1" applyAlignment="1">
      <alignment horizontal="center"/>
    </xf>
    <xf numFmtId="0" fontId="0" fillId="0" borderId="0" xfId="0" applyAlignment="1"/>
    <xf numFmtId="166" fontId="0" fillId="0" borderId="0" xfId="0" applyNumberFormat="1" applyFont="1"/>
    <xf numFmtId="166" fontId="0" fillId="0" borderId="0" xfId="0" applyNumberFormat="1"/>
    <xf numFmtId="2" fontId="0" fillId="0" borderId="0" xfId="4" applyNumberFormat="1" applyFont="1"/>
    <xf numFmtId="166" fontId="0" fillId="0" borderId="0" xfId="2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5">
    <cellStyle name="Comma" xfId="2" builtinId="3"/>
    <cellStyle name="Currency" xfId="3" builtinId="4"/>
    <cellStyle name="Normal" xfId="0" builtinId="0"/>
    <cellStyle name="Normal 2" xfId="1"/>
    <cellStyle name="Percent" xfId="4" builtinId="5"/>
  </cellStyles>
  <dxfs count="25"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numFmt numFmtId="14" formatCode="0.00%"/>
    </dxf>
    <dxf>
      <numFmt numFmtId="166" formatCode="_(* #,##0_);_(* \(#,##0\);_(* &quot;-&quot;??_);_(@_)"/>
    </dxf>
    <dxf>
      <alignment horizontal="general"/>
    </dxf>
    <dxf>
      <alignment horizontal="general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2</xdr:row>
      <xdr:rowOff>238125</xdr:rowOff>
    </xdr:from>
    <xdr:to>
      <xdr:col>5</xdr:col>
      <xdr:colOff>942975</xdr:colOff>
      <xdr:row>5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C3588C-B9C1-4018-81A3-C342F07ED899}"/>
            </a:ext>
          </a:extLst>
        </xdr:cNvPr>
        <xdr:cNvSpPr txBox="1"/>
      </xdr:nvSpPr>
      <xdr:spPr>
        <a:xfrm>
          <a:off x="3286125" y="733425"/>
          <a:ext cx="2876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time slot qualified for</a:t>
          </a:r>
          <a:r>
            <a:rPr lang="en-US" sz="1100" baseline="0"/>
            <a:t> this data set if it either had a bounce rate &lt;80% or a sessions count &gt;100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lattier/Downloads/Region%20&amp;%20Degree%20Analysi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 Scott Snow" refreshedDate="43330.491816435184" createdVersion="6" refreshedVersion="6" minRefreshableVersion="3" recordCount="73">
  <cacheSource type="worksheet">
    <worksheetSource name="Table1"/>
  </cacheSource>
  <cacheFields count="2">
    <cacheField name="Column1" numFmtId="0">
      <sharedItems count="7">
        <s v="Monday"/>
        <s v="Saturday"/>
        <s v="Sunday"/>
        <s v="Tuesday"/>
        <s v="Wednesday"/>
        <s v="Friday"/>
        <s v="Thursday"/>
      </sharedItems>
    </cacheField>
    <cacheField name="Column2" numFmtId="0">
      <sharedItems containsSemiMixedTypes="0" containsString="0" containsNumber="1" containsInteger="1" minValue="0" maxValue="23" count="8">
        <n v="0"/>
        <n v="17"/>
        <n v="18"/>
        <n v="19"/>
        <n v="20"/>
        <n v="21"/>
        <n v="22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obby Schaible" refreshedDate="43331.536438541669" createdVersion="6" refreshedVersion="6" minRefreshableVersion="3" recordCount="52">
  <cacheSource type="worksheet">
    <worksheetSource name="Table1" r:id="rId2"/>
  </cacheSource>
  <cacheFields count="9">
    <cacheField name="State" numFmtId="0">
      <sharedItems count="52">
        <s v="New York"/>
        <s v="California"/>
        <s v="Texas"/>
        <s v="New Jersey"/>
        <s v="Massachusetts"/>
        <s v="Virginia"/>
        <s v="Pennsylvania"/>
        <s v="Florida"/>
        <s v="Illinois"/>
        <s v="Maryland"/>
        <s v="North Carolina"/>
        <s v="Connecticut"/>
        <s v="Georgia"/>
        <s v="District of Columbia"/>
        <s v="Ohio"/>
        <s v="Michigan"/>
        <s v="Washington"/>
        <s v="Arizozna"/>
        <s v="Colorado"/>
        <s v="Indiana"/>
        <s v="Minnesota"/>
        <s v="Wisconsin"/>
        <s v="Missouri"/>
        <s v="Tennessee"/>
        <s v="South Carolina"/>
        <s v="New Hampshire"/>
        <s v="Kentucky"/>
        <s v="Alabama"/>
        <s v="Oregon"/>
        <s v="Louisiana"/>
        <s v="Oklahoma"/>
        <s v="Rhonde Island"/>
        <s v="Kansas"/>
        <s v="Utah"/>
        <s v="(not set)"/>
        <s v="Hawaii"/>
        <s v="Nevada"/>
        <s v="Iowa"/>
        <s v="Arkansas"/>
        <s v="Delaware"/>
        <s v="Maine"/>
        <s v="Vermont"/>
        <s v="New Mexico"/>
        <s v="Mississippi"/>
        <s v="Nebraska"/>
        <s v="West Virginia"/>
        <s v="Alaska"/>
        <s v="Idaho"/>
        <s v="North Dakota"/>
        <s v="Montana"/>
        <s v="South Dakota"/>
        <s v="Wyoming"/>
      </sharedItems>
    </cacheField>
    <cacheField name="Region" numFmtId="0">
      <sharedItems count="5">
        <s v="Northeast"/>
        <s v="West"/>
        <s v="South"/>
        <s v="Midwest"/>
        <s v="(not set)"/>
      </sharedItems>
    </cacheField>
    <cacheField name="# Sessions 1" numFmtId="164">
      <sharedItems containsSemiMixedTypes="0" containsString="0" containsNumber="1" containsInteger="1" minValue="68" maxValue="102623" count="52">
        <n v="102623"/>
        <n v="9370"/>
        <n v="8154"/>
        <n v="6965"/>
        <n v="6047"/>
        <n v="5460"/>
        <n v="5423"/>
        <n v="4791"/>
        <n v="4599"/>
        <n v="4442"/>
        <n v="3177"/>
        <n v="2945"/>
        <n v="2937"/>
        <n v="2932"/>
        <n v="2782"/>
        <n v="1774"/>
        <n v="1746"/>
        <n v="1546"/>
        <n v="1391"/>
        <n v="1246"/>
        <n v="1155"/>
        <n v="1059"/>
        <n v="1049"/>
        <n v="1036"/>
        <n v="1033"/>
        <n v="972"/>
        <n v="889"/>
        <n v="878"/>
        <n v="750"/>
        <n v="705"/>
        <n v="631"/>
        <n v="571"/>
        <n v="528"/>
        <n v="505"/>
        <n v="470"/>
        <n v="469"/>
        <n v="439"/>
        <n v="435"/>
        <n v="426"/>
        <n v="394"/>
        <n v="357"/>
        <n v="355"/>
        <n v="350"/>
        <n v="330"/>
        <n v="264"/>
        <n v="199"/>
        <n v="186"/>
        <n v="176"/>
        <n v="101"/>
        <n v="99"/>
        <n v="82"/>
        <n v="68"/>
      </sharedItems>
    </cacheField>
    <cacheField name="% Sessions 1" numFmtId="10">
      <sharedItems containsSemiMixedTypes="0" containsString="0" containsNumber="1" minValue="3.4463359873499198E-4" maxValue="0.52010785004383941"/>
    </cacheField>
    <cacheField name="# Sessions 2" numFmtId="164">
      <sharedItems containsSemiMixedTypes="0" containsString="0" containsNumber="1" containsInteger="1" minValue="5" maxValue="2336" count="48">
        <n v="2336"/>
        <n v="776"/>
        <n v="465"/>
        <n v="329"/>
        <n v="189"/>
        <n v="252"/>
        <n v="290"/>
        <n v="433"/>
        <n v="238"/>
        <n v="202"/>
        <n v="199"/>
        <n v="113"/>
        <n v="243"/>
        <n v="136"/>
        <n v="173"/>
        <n v="169"/>
        <n v="105"/>
        <n v="91"/>
        <n v="111"/>
        <n v="76"/>
        <n v="78"/>
        <n v="63"/>
        <n v="50"/>
        <n v="95"/>
        <n v="110"/>
        <n v="24"/>
        <n v="68"/>
        <n v="52"/>
        <n v="38"/>
        <n v="65"/>
        <n v="30"/>
        <n v="28"/>
        <n v="27"/>
        <n v="74"/>
        <n v="77"/>
        <n v="54"/>
        <n v="22"/>
        <n v="18"/>
        <n v="21"/>
        <n v="37"/>
        <n v="31"/>
        <n v="34"/>
        <n v="15"/>
        <n v="20"/>
        <n v="9"/>
        <n v="14"/>
        <n v="5"/>
        <n v="6"/>
      </sharedItems>
    </cacheField>
    <cacheField name="% Sessions 2" numFmtId="10">
      <sharedItems containsSemiMixedTypes="0" containsString="0" containsNumber="1" minValue="6.1192020560518908E-4" maxValue="0.28588912005874434"/>
    </cacheField>
    <cacheField name="# Sessions 3" numFmtId="0">
      <sharedItems containsSemiMixedTypes="0" containsString="0" containsNumber="1" containsInteger="1" minValue="2" maxValue="413" count="43">
        <n v="413"/>
        <n v="351"/>
        <n v="205"/>
        <n v="200"/>
        <n v="99"/>
        <n v="120"/>
        <n v="133"/>
        <n v="197"/>
        <n v="97"/>
        <n v="101"/>
        <n v="128"/>
        <n v="42"/>
        <n v="156"/>
        <n v="16"/>
        <n v="81"/>
        <n v="87"/>
        <n v="41"/>
        <n v="45"/>
        <n v="47"/>
        <n v="37"/>
        <n v="50"/>
        <n v="64"/>
        <n v="53"/>
        <n v="9"/>
        <n v="32"/>
        <n v="46"/>
        <n v="18"/>
        <n v="35"/>
        <n v="29"/>
        <n v="20"/>
        <n v="21"/>
        <n v="14"/>
        <n v="19"/>
        <n v="12"/>
        <n v="6"/>
        <n v="25"/>
        <n v="11"/>
        <n v="8"/>
        <n v="5"/>
        <n v="2"/>
        <n v="7"/>
        <n v="4"/>
        <n v="3"/>
      </sharedItems>
    </cacheField>
    <cacheField name="% Sessions 3" numFmtId="10">
      <sharedItems containsSemiMixedTypes="0" containsString="0" containsNumber="1" minValue="6.1031431187061336E-4" maxValue="0.12602990540128167"/>
    </cacheField>
    <cacheField name="Total Sessions" numFmtId="164">
      <sharedItems containsSemiMixedTypes="0" containsString="0" containsNumber="1" containsInteger="1" minValue="77" maxValue="1053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x v="0"/>
    <x v="0"/>
  </r>
  <r>
    <x v="1"/>
    <x v="0"/>
  </r>
  <r>
    <x v="2"/>
    <x v="0"/>
  </r>
  <r>
    <x v="3"/>
    <x v="0"/>
  </r>
  <r>
    <x v="4"/>
    <x v="0"/>
  </r>
  <r>
    <x v="5"/>
    <x v="1"/>
  </r>
  <r>
    <x v="5"/>
    <x v="1"/>
  </r>
  <r>
    <x v="0"/>
    <x v="1"/>
  </r>
  <r>
    <x v="0"/>
    <x v="1"/>
  </r>
  <r>
    <x v="0"/>
    <x v="1"/>
  </r>
  <r>
    <x v="2"/>
    <x v="1"/>
  </r>
  <r>
    <x v="6"/>
    <x v="1"/>
  </r>
  <r>
    <x v="6"/>
    <x v="1"/>
  </r>
  <r>
    <x v="6"/>
    <x v="1"/>
  </r>
  <r>
    <x v="3"/>
    <x v="1"/>
  </r>
  <r>
    <x v="3"/>
    <x v="1"/>
  </r>
  <r>
    <x v="4"/>
    <x v="1"/>
  </r>
  <r>
    <x v="4"/>
    <x v="1"/>
  </r>
  <r>
    <x v="5"/>
    <x v="2"/>
  </r>
  <r>
    <x v="5"/>
    <x v="2"/>
  </r>
  <r>
    <x v="0"/>
    <x v="2"/>
  </r>
  <r>
    <x v="1"/>
    <x v="2"/>
  </r>
  <r>
    <x v="6"/>
    <x v="2"/>
  </r>
  <r>
    <x v="6"/>
    <x v="2"/>
  </r>
  <r>
    <x v="3"/>
    <x v="2"/>
  </r>
  <r>
    <x v="3"/>
    <x v="2"/>
  </r>
  <r>
    <x v="3"/>
    <x v="2"/>
  </r>
  <r>
    <x v="4"/>
    <x v="2"/>
  </r>
  <r>
    <x v="4"/>
    <x v="2"/>
  </r>
  <r>
    <x v="5"/>
    <x v="3"/>
  </r>
  <r>
    <x v="0"/>
    <x v="3"/>
  </r>
  <r>
    <x v="0"/>
    <x v="3"/>
  </r>
  <r>
    <x v="6"/>
    <x v="3"/>
  </r>
  <r>
    <x v="6"/>
    <x v="3"/>
  </r>
  <r>
    <x v="3"/>
    <x v="3"/>
  </r>
  <r>
    <x v="3"/>
    <x v="3"/>
  </r>
  <r>
    <x v="4"/>
    <x v="3"/>
  </r>
  <r>
    <x v="4"/>
    <x v="3"/>
  </r>
  <r>
    <x v="5"/>
    <x v="4"/>
  </r>
  <r>
    <x v="0"/>
    <x v="4"/>
  </r>
  <r>
    <x v="0"/>
    <x v="4"/>
  </r>
  <r>
    <x v="2"/>
    <x v="4"/>
  </r>
  <r>
    <x v="6"/>
    <x v="4"/>
  </r>
  <r>
    <x v="3"/>
    <x v="4"/>
  </r>
  <r>
    <x v="3"/>
    <x v="4"/>
  </r>
  <r>
    <x v="4"/>
    <x v="4"/>
  </r>
  <r>
    <x v="5"/>
    <x v="5"/>
  </r>
  <r>
    <x v="0"/>
    <x v="5"/>
  </r>
  <r>
    <x v="1"/>
    <x v="5"/>
  </r>
  <r>
    <x v="2"/>
    <x v="5"/>
  </r>
  <r>
    <x v="2"/>
    <x v="5"/>
  </r>
  <r>
    <x v="6"/>
    <x v="5"/>
  </r>
  <r>
    <x v="6"/>
    <x v="5"/>
  </r>
  <r>
    <x v="3"/>
    <x v="5"/>
  </r>
  <r>
    <x v="4"/>
    <x v="5"/>
  </r>
  <r>
    <x v="5"/>
    <x v="6"/>
  </r>
  <r>
    <x v="0"/>
    <x v="6"/>
  </r>
  <r>
    <x v="0"/>
    <x v="6"/>
  </r>
  <r>
    <x v="1"/>
    <x v="6"/>
  </r>
  <r>
    <x v="2"/>
    <x v="6"/>
  </r>
  <r>
    <x v="6"/>
    <x v="6"/>
  </r>
  <r>
    <x v="3"/>
    <x v="6"/>
  </r>
  <r>
    <x v="3"/>
    <x v="6"/>
  </r>
  <r>
    <x v="4"/>
    <x v="6"/>
  </r>
  <r>
    <x v="5"/>
    <x v="7"/>
  </r>
  <r>
    <x v="0"/>
    <x v="7"/>
  </r>
  <r>
    <x v="0"/>
    <x v="7"/>
  </r>
  <r>
    <x v="1"/>
    <x v="7"/>
  </r>
  <r>
    <x v="2"/>
    <x v="7"/>
  </r>
  <r>
    <x v="6"/>
    <x v="7"/>
  </r>
  <r>
    <x v="3"/>
    <x v="7"/>
  </r>
  <r>
    <x v="3"/>
    <x v="7"/>
  </r>
  <r>
    <x v="4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2">
  <r>
    <x v="0"/>
    <x v="0"/>
    <x v="0"/>
    <n v="0.52010785004383941"/>
    <x v="0"/>
    <n v="0.28588912005874434"/>
    <x v="0"/>
    <n v="0.12602990540128167"/>
    <n v="105372"/>
  </r>
  <r>
    <x v="1"/>
    <x v="1"/>
    <x v="1"/>
    <n v="4.7488482649218747E-2"/>
    <x v="1"/>
    <n v="9.4970015909925348E-2"/>
    <x v="1"/>
    <n v="0.10711016173329264"/>
    <n v="10497"/>
  </r>
  <r>
    <x v="2"/>
    <x v="2"/>
    <x v="2"/>
    <n v="4.1325623001251831E-2"/>
    <x v="2"/>
    <n v="5.6908579121282582E-2"/>
    <x v="2"/>
    <n v="6.2557216966737869E-2"/>
    <n v="8824"/>
  </r>
  <r>
    <x v="3"/>
    <x v="0"/>
    <x v="3"/>
    <n v="3.529960316454734E-2"/>
    <x v="3"/>
    <n v="4.0264349528821443E-2"/>
    <x v="3"/>
    <n v="6.1031431187061336E-2"/>
    <n v="7494"/>
  </r>
  <r>
    <x v="4"/>
    <x v="0"/>
    <x v="4"/>
    <n v="3.0647049581624949E-2"/>
    <x v="4"/>
    <n v="2.3130583771876146E-2"/>
    <x v="4"/>
    <n v="3.0210558437595361E-2"/>
    <n v="6335"/>
  </r>
  <r>
    <x v="5"/>
    <x v="2"/>
    <x v="5"/>
    <n v="2.7672050721956706E-2"/>
    <x v="5"/>
    <n v="3.0840778362501532E-2"/>
    <x v="5"/>
    <n v="3.6618858712236801E-2"/>
    <n v="5832"/>
  </r>
  <r>
    <x v="6"/>
    <x v="0"/>
    <x v="6"/>
    <n v="2.7484529499115611E-2"/>
    <x v="6"/>
    <n v="3.5491371925100969E-2"/>
    <x v="6"/>
    <n v="4.0585901739395788E-2"/>
    <n v="5846"/>
  </r>
  <r>
    <x v="7"/>
    <x v="2"/>
    <x v="7"/>
    <n v="2.4281464287343332E-2"/>
    <x v="7"/>
    <n v="5.2992289805409376E-2"/>
    <x v="7"/>
    <n v="6.0115959719255416E-2"/>
    <n v="5421"/>
  </r>
  <r>
    <x v="8"/>
    <x v="3"/>
    <x v="8"/>
    <n v="2.3308381185032766E-2"/>
    <x v="8"/>
    <n v="2.9127401786806999E-2"/>
    <x v="8"/>
    <n v="2.9600244125724748E-2"/>
    <n v="4934"/>
  </r>
  <r>
    <x v="9"/>
    <x v="2"/>
    <x v="9"/>
    <n v="2.2512683023247562E-2"/>
    <x v="9"/>
    <n v="2.4721576306449639E-2"/>
    <x v="9"/>
    <n v="3.0820872749465975E-2"/>
    <n v="4745"/>
  </r>
  <r>
    <x v="10"/>
    <x v="2"/>
    <x v="10"/>
    <n v="1.6101484458545139E-2"/>
    <x v="10"/>
    <n v="2.4354424183086525E-2"/>
    <x v="10"/>
    <n v="3.9060115959719255E-2"/>
    <n v="3504"/>
  </r>
  <r>
    <x v="11"/>
    <x v="0"/>
    <x v="11"/>
    <n v="1.4925675709919872E-2"/>
    <x v="11"/>
    <n v="1.3829396646677273E-2"/>
    <x v="11"/>
    <n v="1.2816600549282881E-2"/>
    <n v="3100"/>
  </r>
  <r>
    <x v="12"/>
    <x v="2"/>
    <x v="12"/>
    <n v="1.4885130580656932E-2"/>
    <x v="12"/>
    <n v="2.973932199241219E-2"/>
    <x v="12"/>
    <n v="4.7604516325907842E-2"/>
    <n v="3336"/>
  </r>
  <r>
    <x v="13"/>
    <x v="0"/>
    <x v="13"/>
    <n v="1.4859789874867595E-2"/>
    <x v="13"/>
    <n v="1.6644229592461143E-2"/>
    <x v="13"/>
    <n v="4.8825144949649069E-3"/>
    <n v="3084"/>
  </r>
  <r>
    <x v="14"/>
    <x v="3"/>
    <x v="14"/>
    <n v="1.4099568701187466E-2"/>
    <x v="14"/>
    <n v="2.1172439113939543E-2"/>
    <x v="14"/>
    <n v="2.4717729630759841E-2"/>
    <n v="3036"/>
  </r>
  <r>
    <x v="15"/>
    <x v="3"/>
    <x v="15"/>
    <n v="8.9908824140569957E-3"/>
    <x v="15"/>
    <n v="2.0682902949455392E-2"/>
    <x v="15"/>
    <n v="2.6548672566371681E-2"/>
    <n v="2030"/>
  </r>
  <r>
    <x v="16"/>
    <x v="1"/>
    <x v="16"/>
    <n v="8.8489744616367053E-3"/>
    <x v="16"/>
    <n v="1.285032431770897E-2"/>
    <x v="16"/>
    <n v="1.2511443393347574E-2"/>
    <n v="1892"/>
  </r>
  <r>
    <x v="17"/>
    <x v="1"/>
    <x v="17"/>
    <n v="7.8353462300631994E-3"/>
    <x v="17"/>
    <n v="1.1136947742014441E-2"/>
    <x v="17"/>
    <n v="1.3732072017088801E-2"/>
    <n v="1682"/>
  </r>
  <r>
    <x v="18"/>
    <x v="1"/>
    <x v="18"/>
    <n v="7.0497843505937328E-3"/>
    <x v="18"/>
    <n v="1.3584628564435198E-2"/>
    <x v="18"/>
    <n v="1.4342386328959414E-2"/>
    <n v="1549"/>
  </r>
  <r>
    <x v="19"/>
    <x v="3"/>
    <x v="19"/>
    <n v="6.3149038827029413E-3"/>
    <x v="19"/>
    <n v="9.3011871251988745E-3"/>
    <x v="16"/>
    <n v="1.2511443393347574E-2"/>
    <n v="1363"/>
  </r>
  <r>
    <x v="20"/>
    <x v="3"/>
    <x v="20"/>
    <n v="5.8537030373369955E-3"/>
    <x v="20"/>
    <n v="9.5459552074409499E-3"/>
    <x v="18"/>
    <n v="1.4342386328959414E-2"/>
    <n v="1280"/>
  </r>
  <r>
    <x v="21"/>
    <x v="3"/>
    <x v="21"/>
    <n v="5.3671614861817134E-3"/>
    <x v="21"/>
    <n v="7.7101945906253829E-3"/>
    <x v="19"/>
    <n v="1.1290814769606347E-2"/>
    <n v="1159"/>
  </r>
  <r>
    <x v="22"/>
    <x v="3"/>
    <x v="22"/>
    <n v="5.3164800746030375E-3"/>
    <x v="22"/>
    <n v="6.1192020560518912E-3"/>
    <x v="20"/>
    <n v="1.5257857796765334E-2"/>
    <n v="1149"/>
  </r>
  <r>
    <x v="23"/>
    <x v="2"/>
    <x v="23"/>
    <n v="5.2505942395507602E-3"/>
    <x v="23"/>
    <n v="1.1626483906498593E-2"/>
    <x v="21"/>
    <n v="1.9530057979859627E-2"/>
    <n v="1195"/>
  </r>
  <r>
    <x v="24"/>
    <x v="2"/>
    <x v="24"/>
    <n v="5.2353898160771573E-3"/>
    <x v="24"/>
    <n v="1.3462244523314159E-2"/>
    <x v="22"/>
    <n v="1.6173329264571254E-2"/>
    <n v="1196"/>
  </r>
  <r>
    <x v="25"/>
    <x v="0"/>
    <x v="25"/>
    <n v="4.9262332054472377E-3"/>
    <x v="25"/>
    <n v="2.9372169869049075E-3"/>
    <x v="23"/>
    <n v="2.7464144034177601E-3"/>
    <n v="1005"/>
  </r>
  <r>
    <x v="26"/>
    <x v="2"/>
    <x v="26"/>
    <n v="4.5055774893442329E-3"/>
    <x v="26"/>
    <n v="8.3221147962305713E-3"/>
    <x v="24"/>
    <n v="9.7650289899298137E-3"/>
    <n v="989"/>
  </r>
  <r>
    <x v="27"/>
    <x v="2"/>
    <x v="27"/>
    <n v="4.4498279366076907E-3"/>
    <x v="27"/>
    <n v="6.3639701382939666E-3"/>
    <x v="25"/>
    <n v="1.4037229173024107E-2"/>
    <n v="976"/>
  </r>
  <r>
    <x v="28"/>
    <x v="1"/>
    <x v="28"/>
    <n v="3.8011058684006469E-3"/>
    <x v="28"/>
    <n v="4.6505935625994373E-3"/>
    <x v="26"/>
    <n v="5.4928288068355202E-3"/>
    <n v="806"/>
  </r>
  <r>
    <x v="29"/>
    <x v="2"/>
    <x v="29"/>
    <n v="3.573039516296608E-3"/>
    <x v="29"/>
    <n v="7.9549626728674574E-3"/>
    <x v="27"/>
    <n v="1.0680500457735734E-2"/>
    <n v="805"/>
  </r>
  <r>
    <x v="30"/>
    <x v="2"/>
    <x v="30"/>
    <n v="3.1979970706144108E-3"/>
    <x v="30"/>
    <n v="3.6715212336311345E-3"/>
    <x v="28"/>
    <n v="8.8495575221238937E-3"/>
    <n v="690"/>
  </r>
  <r>
    <x v="31"/>
    <x v="0"/>
    <x v="31"/>
    <n v="2.8939086011423591E-3"/>
    <x v="31"/>
    <n v="3.4267531513890587E-3"/>
    <x v="29"/>
    <n v="6.1031431187061336E-3"/>
    <n v="619"/>
  </r>
  <r>
    <x v="32"/>
    <x v="3"/>
    <x v="32"/>
    <n v="2.6759785313540552E-3"/>
    <x v="32"/>
    <n v="3.304369110268021E-3"/>
    <x v="30"/>
    <n v="6.4083002746414403E-3"/>
    <n v="576"/>
  </r>
  <r>
    <x v="33"/>
    <x v="1"/>
    <x v="33"/>
    <n v="2.559411284723102E-3"/>
    <x v="33"/>
    <n v="9.0564190429567992E-3"/>
    <x v="26"/>
    <n v="5.4928288068355202E-3"/>
    <n v="597"/>
  </r>
  <r>
    <x v="34"/>
    <x v="4"/>
    <x v="34"/>
    <n v="2.3820263441977386E-3"/>
    <x v="34"/>
    <n v="9.4235711663199113E-3"/>
    <x v="23"/>
    <n v="2.7464144034177601E-3"/>
    <n v="556"/>
  </r>
  <r>
    <x v="35"/>
    <x v="1"/>
    <x v="35"/>
    <n v="2.3769582030398711E-3"/>
    <x v="32"/>
    <n v="3.304369110268021E-3"/>
    <x v="28"/>
    <n v="8.8495575221238937E-3"/>
    <n v="525"/>
  </r>
  <r>
    <x v="36"/>
    <x v="1"/>
    <x v="36"/>
    <n v="2.2249139683038453E-3"/>
    <x v="35"/>
    <n v="6.608738220536042E-3"/>
    <x v="31"/>
    <n v="4.2722001830942935E-3"/>
    <n v="507"/>
  </r>
  <r>
    <x v="37"/>
    <x v="3"/>
    <x v="37"/>
    <n v="2.2046414036723753E-3"/>
    <x v="30"/>
    <n v="3.6715212336311345E-3"/>
    <x v="13"/>
    <n v="4.8825144949649069E-3"/>
    <n v="481"/>
  </r>
  <r>
    <x v="38"/>
    <x v="2"/>
    <x v="38"/>
    <n v="2.1590281332515672E-3"/>
    <x v="36"/>
    <n v="2.6924489046628321E-3"/>
    <x v="32"/>
    <n v="5.7979859627708269E-3"/>
    <n v="467"/>
  </r>
  <r>
    <x v="39"/>
    <x v="2"/>
    <x v="39"/>
    <n v="1.9968476161998064E-3"/>
    <x v="37"/>
    <n v="2.2029127401786805E-3"/>
    <x v="33"/>
    <n v="3.6618858712236801E-3"/>
    <n v="424"/>
  </r>
  <r>
    <x v="40"/>
    <x v="0"/>
    <x v="40"/>
    <n v="1.8093263933587078E-3"/>
    <x v="38"/>
    <n v="2.570064863541794E-3"/>
    <x v="34"/>
    <n v="1.8309429356118401E-3"/>
    <n v="384"/>
  </r>
  <r>
    <x v="41"/>
    <x v="0"/>
    <x v="41"/>
    <n v="1.7991901110429728E-3"/>
    <x v="39"/>
    <n v="4.5282095214783996E-3"/>
    <x v="34"/>
    <n v="1.8309429356118401E-3"/>
    <n v="398"/>
  </r>
  <r>
    <x v="42"/>
    <x v="1"/>
    <x v="42"/>
    <n v="1.7738494052536352E-3"/>
    <x v="40"/>
    <n v="3.7939052747521722E-3"/>
    <x v="31"/>
    <n v="4.2722001830942935E-3"/>
    <n v="395"/>
  </r>
  <r>
    <x v="43"/>
    <x v="2"/>
    <x v="43"/>
    <n v="1.6724865820962845E-3"/>
    <x v="41"/>
    <n v="4.1610573981152857E-3"/>
    <x v="35"/>
    <n v="7.628928898382667E-3"/>
    <n v="389"/>
  </r>
  <r>
    <x v="44"/>
    <x v="3"/>
    <x v="44"/>
    <n v="1.3379892656770276E-3"/>
    <x v="42"/>
    <n v="1.8357606168155672E-3"/>
    <x v="36"/>
    <n v="3.3567287152883735E-3"/>
    <n v="290"/>
  </r>
  <r>
    <x v="45"/>
    <x v="2"/>
    <x v="45"/>
    <n v="1.0085600904156382E-3"/>
    <x v="43"/>
    <n v="2.4476808224207563E-3"/>
    <x v="37"/>
    <n v="2.4412572474824534E-3"/>
    <n v="227"/>
  </r>
  <r>
    <x v="46"/>
    <x v="1"/>
    <x v="46"/>
    <n v="9.4267425536336035E-4"/>
    <x v="44"/>
    <n v="1.1014563700893403E-3"/>
    <x v="37"/>
    <n v="2.4412572474824534E-3"/>
    <n v="203"/>
  </r>
  <r>
    <x v="47"/>
    <x v="1"/>
    <x v="47"/>
    <n v="8.9199284378468512E-4"/>
    <x v="45"/>
    <n v="1.7133765756945293E-3"/>
    <x v="38"/>
    <n v="1.5257857796765334E-3"/>
    <n v="195"/>
  </r>
  <r>
    <x v="48"/>
    <x v="3"/>
    <x v="48"/>
    <n v="5.1188225694462038E-4"/>
    <x v="45"/>
    <n v="1.7133765756945293E-3"/>
    <x v="39"/>
    <n v="6.1031431187061336E-4"/>
    <n v="117"/>
  </r>
  <r>
    <x v="49"/>
    <x v="3"/>
    <x v="49"/>
    <n v="5.0174597462888536E-4"/>
    <x v="46"/>
    <n v="6.1192020560518908E-4"/>
    <x v="40"/>
    <n v="2.1361000915471468E-3"/>
    <n v="111"/>
  </r>
  <r>
    <x v="50"/>
    <x v="3"/>
    <x v="50"/>
    <n v="4.1558757494513737E-4"/>
    <x v="44"/>
    <n v="1.1014563700893403E-3"/>
    <x v="41"/>
    <n v="1.2206286237412267E-3"/>
    <n v="95"/>
  </r>
  <r>
    <x v="51"/>
    <x v="1"/>
    <x v="51"/>
    <n v="3.4463359873499198E-4"/>
    <x v="47"/>
    <n v="7.3430424672622687E-4"/>
    <x v="42"/>
    <n v="9.1547146780592004E-4"/>
    <n v="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60" firstHeaderRow="1" firstDataRow="1" firstDataCol="1"/>
  <pivotFields count="2">
    <pivotField axis="axisRow" showAll="0">
      <items count="8">
        <item x="2"/>
        <item x="0"/>
        <item x="3"/>
        <item x="4"/>
        <item x="6"/>
        <item x="5"/>
        <item x="1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2">
    <field x="0"/>
    <field x="1"/>
  </rowFields>
  <rowItems count="57">
    <i>
      <x/>
    </i>
    <i r="1">
      <x/>
    </i>
    <i r="1">
      <x v="1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6"/>
    </i>
    <i r="1">
      <x/>
    </i>
    <i r="1">
      <x v="2"/>
    </i>
    <i r="1">
      <x v="5"/>
    </i>
    <i r="1">
      <x v="6"/>
    </i>
    <i r="1"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D9" firstHeaderRow="0" firstDataRow="1" firstDataCol="1"/>
  <pivotFields count="9">
    <pivotField showAll="0"/>
    <pivotField axis="axisRow" showAll="0" sortType="descending">
      <items count="6">
        <item x="4"/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6" showAll="0">
      <items count="53"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10" showAll="0"/>
    <pivotField numFmtId="166" showAll="0"/>
    <pivotField numFmtId="10" showAll="0"/>
    <pivotField showAll="0"/>
    <pivotField numFmtId="10" showAll="0"/>
    <pivotField dataField="1" numFmtId="166" showAll="0"/>
  </pivotFields>
  <rowFields count="1">
    <field x="1"/>
  </rowFields>
  <rowItems count="6">
    <i>
      <x v="2"/>
    </i>
    <i>
      <x v="3"/>
    </i>
    <i>
      <x v="4"/>
    </i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essions" fld="8" baseField="0" baseItem="0" numFmtId="166"/>
    <dataField name="Percent of Total Sessions" fld="8" showDataAs="percentOfCol" baseField="0" baseItem="0" numFmtId="10"/>
  </dataFields>
  <formats count="4">
    <format dxfId="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">
      <pivotArea outline="0" collapsedLevelsAreSubtotals="1" fieldPosition="0"/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B90" totalsRowShown="0">
  <autoFilter ref="A1:B90"/>
  <sortState ref="A2:B90">
    <sortCondition ref="B1:B90"/>
  </sortState>
  <tableColumns count="2">
    <tableColumn id="1" name="Column1" dataDxfId="24"/>
    <tableColumn id="2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4:L57" totalsRowCount="1">
  <autoFilter ref="A4:L56"/>
  <sortState ref="A5:L56">
    <sortCondition descending="1" ref="C4:C56"/>
  </sortState>
  <tableColumns count="12">
    <tableColumn id="1" name="State"/>
    <tableColumn id="2" name="Region"/>
    <tableColumn id="3" name="# Sessions 1" totalsRowFunction="sum" dataDxfId="17" totalsRowDxfId="18" dataCellStyle="Comma"/>
    <tableColumn id="4" name="% Sessions 1" totalsRowFunction="sum" dataDxfId="15" totalsRowDxfId="16" dataCellStyle="Percent">
      <calculatedColumnFormula>C5/197311</calculatedColumnFormula>
    </tableColumn>
    <tableColumn id="10" name="Normalized" totalsRowFunction="sum" dataDxfId="13" totalsRowDxfId="14" dataCellStyle="Percent">
      <calculatedColumnFormula>Table14[[#This Row],[% Sessions 1]]*1000</calculatedColumnFormula>
    </tableColumn>
    <tableColumn id="5" name="# Sessions 2" totalsRowFunction="sum" dataDxfId="11" totalsRowDxfId="12" dataCellStyle="Comma"/>
    <tableColumn id="6" name="% Sessions 2" totalsRowFunction="sum" dataDxfId="9" totalsRowDxfId="10" dataCellStyle="Percent">
      <calculatedColumnFormula>F5/8171</calculatedColumnFormula>
    </tableColumn>
    <tableColumn id="11" name="Normalized2" totalsRowFunction="sum" dataDxfId="7" totalsRowDxfId="8" dataCellStyle="Percent">
      <calculatedColumnFormula>Table14[[#This Row],[% Sessions 2]]*1000</calculatedColumnFormula>
    </tableColumn>
    <tableColumn id="7" name="# Sessions 3" totalsRowFunction="sum" totalsRowDxfId="6"/>
    <tableColumn id="8" name="% Sessions 3" totalsRowFunction="custom" dataDxfId="4" totalsRowDxfId="5" dataCellStyle="Percent">
      <calculatedColumnFormula>I5/3277</calculatedColumnFormula>
      <totalsRowFormula>SUBTOTAL(109,Table14[% Sessions 1])</totalsRowFormula>
    </tableColumn>
    <tableColumn id="12" name="Normalized3" totalsRowFunction="sum" dataDxfId="2" totalsRowDxfId="3" dataCellStyle="Percent">
      <calculatedColumnFormula>Table14[[#This Row],[% Sessions 3]]*1000</calculatedColumnFormula>
    </tableColumn>
    <tableColumn id="9" name="Total Sessions" totalsRowFunction="sum" dataDxfId="0" totalsRowDxfId="1">
      <calculatedColumnFormula>C5+F5+I5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e3" displayName="Table3" ref="I5:L10" totalsRowShown="0">
  <autoFilter ref="I5:L10"/>
  <tableColumns count="4">
    <tableColumn id="1" name="Region" dataDxfId="19"/>
    <tableColumn id="2" name="whitman.syr.edu"/>
    <tableColumn id="3" name="MBA Marketing - Full-time"/>
    <tableColumn id="4" name="MBA Marketing - iMB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zoomScale="80" zoomScaleNormal="80" workbookViewId="0"/>
  </sheetViews>
  <sheetFormatPr defaultColWidth="15.6640625" defaultRowHeight="20.100000000000001" customHeight="1" x14ac:dyDescent="0.3"/>
  <cols>
    <col min="1" max="1" width="27" customWidth="1"/>
    <col min="4" max="4" width="16.6640625" style="7" customWidth="1"/>
    <col min="5" max="5" width="20.6640625" style="3" customWidth="1"/>
    <col min="7" max="7" width="19" customWidth="1"/>
    <col min="8" max="8" width="15.33203125" customWidth="1"/>
    <col min="13" max="13" width="16" customWidth="1"/>
    <col min="17" max="18" width="19.5546875" customWidth="1"/>
  </cols>
  <sheetData>
    <row r="1" spans="1:20" ht="20.100000000000001" customHeight="1" x14ac:dyDescent="0.3">
      <c r="A1" t="s">
        <v>0</v>
      </c>
      <c r="B1" t="s">
        <v>5</v>
      </c>
      <c r="C1" t="s">
        <v>6</v>
      </c>
      <c r="D1" s="7" t="s">
        <v>7</v>
      </c>
      <c r="E1" s="5" t="s">
        <v>8</v>
      </c>
      <c r="F1" t="s">
        <v>9</v>
      </c>
      <c r="G1" t="s">
        <v>14</v>
      </c>
      <c r="H1" t="s">
        <v>10</v>
      </c>
      <c r="I1" s="25" t="s">
        <v>16</v>
      </c>
      <c r="J1" s="25"/>
      <c r="K1" t="s">
        <v>18</v>
      </c>
      <c r="L1" t="s">
        <v>19</v>
      </c>
      <c r="M1" t="s">
        <v>45</v>
      </c>
      <c r="N1" t="s">
        <v>20</v>
      </c>
      <c r="O1" t="s">
        <v>38</v>
      </c>
      <c r="P1" t="s">
        <v>33</v>
      </c>
      <c r="Q1" t="s">
        <v>34</v>
      </c>
      <c r="R1" t="s">
        <v>21</v>
      </c>
    </row>
    <row r="2" spans="1:20" ht="20.100000000000001" customHeight="1" x14ac:dyDescent="0.3">
      <c r="A2" t="s">
        <v>1</v>
      </c>
      <c r="B2" s="6">
        <v>40600</v>
      </c>
      <c r="C2" s="1">
        <v>40864</v>
      </c>
      <c r="D2" s="7">
        <v>37851.360000000001</v>
      </c>
      <c r="E2" s="4"/>
      <c r="F2" s="2">
        <v>0.78180000000000005</v>
      </c>
      <c r="G2" s="9">
        <v>1.84</v>
      </c>
      <c r="H2">
        <v>3.93</v>
      </c>
      <c r="I2" s="25" t="s">
        <v>39</v>
      </c>
      <c r="J2" s="25" t="s">
        <v>40</v>
      </c>
      <c r="K2" s="10">
        <f>D2/(C2-B2)</f>
        <v>143.37636363636364</v>
      </c>
      <c r="L2" s="11">
        <f>D2/H2</f>
        <v>9631.3893129770986</v>
      </c>
      <c r="M2" s="12">
        <f>(1-F2)*L2</f>
        <v>2101.5691480916025</v>
      </c>
      <c r="N2" s="12">
        <v>2450</v>
      </c>
      <c r="O2" s="10">
        <f>K2*N2/24</f>
        <v>14636.33712121212</v>
      </c>
      <c r="P2" s="13">
        <f>L2/(C2-B2)</f>
        <v>36.482535276428401</v>
      </c>
      <c r="Q2" s="12">
        <f>P2*(1-F2)</f>
        <v>7.9604891973166749</v>
      </c>
      <c r="R2" s="12">
        <f>Q2*N2/24</f>
        <v>812.63327222607722</v>
      </c>
      <c r="S2">
        <v>50</v>
      </c>
      <c r="T2">
        <v>2450</v>
      </c>
    </row>
    <row r="3" spans="1:20" ht="20.100000000000001" customHeight="1" x14ac:dyDescent="0.3">
      <c r="A3" t="s">
        <v>2</v>
      </c>
      <c r="B3" s="1">
        <v>40926</v>
      </c>
      <c r="C3" s="1">
        <v>40941</v>
      </c>
      <c r="D3" s="7">
        <v>4575.54</v>
      </c>
      <c r="F3" s="2">
        <v>0.97709999999999997</v>
      </c>
      <c r="G3" s="9">
        <v>1.03</v>
      </c>
      <c r="H3">
        <v>2.89</v>
      </c>
      <c r="I3" s="25">
        <f>E4/(L3+L4)</f>
        <v>8.0616380960807774</v>
      </c>
      <c r="J3" s="26">
        <f>M3+M4</f>
        <v>1469.0295208066939</v>
      </c>
      <c r="K3" s="10">
        <v>0</v>
      </c>
      <c r="L3" s="11">
        <f t="shared" ref="L3:L6" si="0">D3/H3</f>
        <v>1583.2318339100345</v>
      </c>
      <c r="M3" s="12">
        <f>(1-F3)*L3</f>
        <v>36.25600899653984</v>
      </c>
      <c r="N3" s="12">
        <v>0</v>
      </c>
      <c r="O3" s="10">
        <f t="shared" ref="O3:O6" si="1">K3*N3/24</f>
        <v>0</v>
      </c>
      <c r="P3" s="13">
        <v>0</v>
      </c>
      <c r="Q3" s="12">
        <f>P3*(1-F3)</f>
        <v>0</v>
      </c>
      <c r="R3" s="12">
        <f t="shared" ref="R3:R6" si="2">Q3*N3/24</f>
        <v>0</v>
      </c>
      <c r="S3">
        <v>50</v>
      </c>
      <c r="T3">
        <v>0</v>
      </c>
    </row>
    <row r="4" spans="1:20" ht="20.100000000000001" customHeight="1" x14ac:dyDescent="0.3">
      <c r="A4" t="s">
        <v>11</v>
      </c>
      <c r="B4" s="1">
        <v>41208</v>
      </c>
      <c r="C4" s="1">
        <v>41472</v>
      </c>
      <c r="D4" s="7">
        <v>74304.11</v>
      </c>
      <c r="E4" s="8">
        <f>D3+D4</f>
        <v>78879.649999999994</v>
      </c>
      <c r="F4" s="2">
        <v>0.82530000000000003</v>
      </c>
      <c r="G4" s="9">
        <v>1.27</v>
      </c>
      <c r="H4">
        <v>9.06</v>
      </c>
      <c r="I4" s="25" t="s">
        <v>42</v>
      </c>
      <c r="J4" s="25" t="s">
        <v>41</v>
      </c>
      <c r="K4" s="10">
        <f>E4/((C4-B4+C3-B3))</f>
        <v>282.72275985663083</v>
      </c>
      <c r="L4" s="11">
        <f t="shared" si="0"/>
        <v>8201.3366445916108</v>
      </c>
      <c r="M4" s="12">
        <f>(1-F4)*L4</f>
        <v>1432.7735118101541</v>
      </c>
      <c r="N4" s="12">
        <v>2450</v>
      </c>
      <c r="O4" s="10">
        <f t="shared" si="1"/>
        <v>28861.281735364395</v>
      </c>
      <c r="P4" s="13">
        <f>J5/((C4-B4+C3-B3))</f>
        <v>35.070137915776506</v>
      </c>
      <c r="Q4" s="12">
        <f>P4*(1-I5)</f>
        <v>5.2653387842533848</v>
      </c>
      <c r="R4" s="12">
        <f t="shared" si="2"/>
        <v>537.5033342258663</v>
      </c>
      <c r="S4">
        <v>50</v>
      </c>
      <c r="T4">
        <v>2450</v>
      </c>
    </row>
    <row r="5" spans="1:20" ht="20.100000000000001" customHeight="1" x14ac:dyDescent="0.3">
      <c r="A5" t="s">
        <v>3</v>
      </c>
      <c r="B5" s="1">
        <v>40941</v>
      </c>
      <c r="C5" s="1">
        <v>41208</v>
      </c>
      <c r="D5" s="7">
        <v>80663.240000000005</v>
      </c>
      <c r="F5" s="2">
        <v>0.89500000000000002</v>
      </c>
      <c r="G5" s="9">
        <v>1.1299999999999999</v>
      </c>
      <c r="H5">
        <v>13.86</v>
      </c>
      <c r="I5" s="25">
        <f>1-(J3/J5)</f>
        <v>0.8498626153995037</v>
      </c>
      <c r="J5" s="27">
        <f>L3+L4</f>
        <v>9784.5684785016456</v>
      </c>
      <c r="K5" s="10">
        <f t="shared" ref="K5:K7" si="3">D5/(C5-B5)</f>
        <v>302.10951310861424</v>
      </c>
      <c r="L5" s="11">
        <f t="shared" si="0"/>
        <v>5819.8585858585866</v>
      </c>
      <c r="M5" s="12">
        <f>(1-F5)*L5</f>
        <v>611.08515151515144</v>
      </c>
      <c r="N5" s="12">
        <v>2450</v>
      </c>
      <c r="O5" s="10">
        <f t="shared" si="1"/>
        <v>30840.346129837704</v>
      </c>
      <c r="P5" s="13">
        <f>L5/(C5-B5)</f>
        <v>21.797223168009687</v>
      </c>
      <c r="Q5" s="12">
        <f>P5*(1-F5)</f>
        <v>2.2887084326410165</v>
      </c>
      <c r="R5" s="12">
        <f t="shared" si="2"/>
        <v>233.63898583210377</v>
      </c>
      <c r="S5">
        <v>50</v>
      </c>
      <c r="T5">
        <v>2450</v>
      </c>
    </row>
    <row r="6" spans="1:20" ht="20.100000000000001" customHeight="1" x14ac:dyDescent="0.3">
      <c r="A6" t="s">
        <v>12</v>
      </c>
      <c r="B6" s="1">
        <v>41492</v>
      </c>
      <c r="C6" s="1">
        <v>41524</v>
      </c>
      <c r="D6" s="7">
        <v>2184.98</v>
      </c>
      <c r="E6" s="8">
        <f>D5+D6</f>
        <v>82848.22</v>
      </c>
      <c r="F6" s="2">
        <v>1</v>
      </c>
      <c r="G6" s="9">
        <v>1</v>
      </c>
      <c r="H6">
        <v>1.1000000000000001</v>
      </c>
      <c r="I6" s="25" t="s">
        <v>17</v>
      </c>
      <c r="J6" s="25"/>
      <c r="K6" s="10">
        <f t="shared" si="3"/>
        <v>68.280625000000001</v>
      </c>
      <c r="L6" s="11">
        <f t="shared" si="0"/>
        <v>1986.3454545454545</v>
      </c>
      <c r="M6" s="12">
        <f>(1-F6)*L6</f>
        <v>0</v>
      </c>
      <c r="N6" s="12">
        <v>0</v>
      </c>
      <c r="O6" s="10">
        <f t="shared" si="1"/>
        <v>0</v>
      </c>
      <c r="P6" s="13">
        <f>L6/(C6-B6)</f>
        <v>62.073295454545452</v>
      </c>
      <c r="Q6" s="12">
        <f>P6*(1-F6)</f>
        <v>0</v>
      </c>
      <c r="R6" s="12">
        <f t="shared" si="2"/>
        <v>0</v>
      </c>
      <c r="S6">
        <v>50</v>
      </c>
      <c r="T6">
        <v>0</v>
      </c>
    </row>
    <row r="7" spans="1:20" ht="20.100000000000001" customHeight="1" x14ac:dyDescent="0.3">
      <c r="A7" t="s">
        <v>4</v>
      </c>
      <c r="B7" s="1">
        <v>41540</v>
      </c>
      <c r="C7" s="1">
        <v>41625</v>
      </c>
      <c r="D7" s="7">
        <v>10000</v>
      </c>
      <c r="F7" s="2">
        <v>0.31340000000000001</v>
      </c>
      <c r="G7" s="9">
        <v>3.18</v>
      </c>
      <c r="H7" t="s">
        <v>13</v>
      </c>
      <c r="K7" s="10">
        <f t="shared" si="3"/>
        <v>117.64705882352941</v>
      </c>
      <c r="O7" s="10">
        <f>SUM(O2:O6)</f>
        <v>74337.964986414227</v>
      </c>
      <c r="R7" s="12">
        <f>SUM(R2:R6)</f>
        <v>1583.7755922840472</v>
      </c>
    </row>
    <row r="9" spans="1:20" ht="20.100000000000001" customHeight="1" x14ac:dyDescent="0.3">
      <c r="A9" t="s">
        <v>15</v>
      </c>
      <c r="M9" s="13">
        <v>100000</v>
      </c>
    </row>
    <row r="10" spans="1:20" ht="20.100000000000001" customHeight="1" x14ac:dyDescent="0.3">
      <c r="E10" s="30"/>
      <c r="G10" t="s">
        <v>43</v>
      </c>
      <c r="H10" t="s">
        <v>3</v>
      </c>
    </row>
    <row r="11" spans="1:20" ht="20.100000000000001" customHeight="1" x14ac:dyDescent="0.3">
      <c r="E11" s="29">
        <f>R5</f>
        <v>233.63898583210377</v>
      </c>
      <c r="F11" s="9">
        <v>0.68</v>
      </c>
      <c r="G11" s="9">
        <v>0.72</v>
      </c>
      <c r="H11" s="9">
        <v>0.76</v>
      </c>
      <c r="I11" s="9">
        <v>0.8</v>
      </c>
      <c r="J11" s="9">
        <v>0.84</v>
      </c>
      <c r="K11" s="9">
        <v>0.88</v>
      </c>
      <c r="L11" s="9">
        <v>0.92</v>
      </c>
      <c r="M11" s="9">
        <v>0.96</v>
      </c>
    </row>
    <row r="12" spans="1:20" ht="20.100000000000001" customHeight="1" x14ac:dyDescent="0.3">
      <c r="E12" s="30">
        <v>1800</v>
      </c>
      <c r="F12" s="12">
        <f t="dataTable" ref="F12:M22" dt2D="1" dtr="1" r1="F5" r2="N5"/>
        <v>523.13335603223243</v>
      </c>
      <c r="G12" s="12">
        <v>457.74168652820345</v>
      </c>
      <c r="H12" s="12">
        <v>392.35001702417435</v>
      </c>
      <c r="I12" s="12">
        <v>326.9583475201452</v>
      </c>
      <c r="J12" s="12">
        <v>261.56667801611633</v>
      </c>
      <c r="K12" s="12">
        <v>196.17500851208717</v>
      </c>
      <c r="L12" s="12">
        <v>130.78333900805805</v>
      </c>
      <c r="M12" s="12">
        <v>65.39166950402911</v>
      </c>
    </row>
    <row r="13" spans="1:20" ht="20.100000000000001" customHeight="1" x14ac:dyDescent="0.3">
      <c r="E13" s="30">
        <v>1900</v>
      </c>
      <c r="F13" s="12">
        <v>552.19632025624526</v>
      </c>
      <c r="G13" s="12">
        <v>483.17178022421473</v>
      </c>
      <c r="H13" s="12">
        <v>414.14724019218403</v>
      </c>
      <c r="I13" s="12">
        <v>345.12270016015327</v>
      </c>
      <c r="J13" s="12">
        <v>276.09816012812274</v>
      </c>
      <c r="K13" s="12">
        <v>207.07362009609201</v>
      </c>
      <c r="L13" s="12">
        <v>138.04908006406129</v>
      </c>
      <c r="M13" s="12">
        <v>69.024540032030728</v>
      </c>
    </row>
    <row r="14" spans="1:20" ht="20.100000000000001" customHeight="1" x14ac:dyDescent="0.3">
      <c r="D14" s="7" t="s">
        <v>44</v>
      </c>
      <c r="E14" s="30">
        <v>2000</v>
      </c>
      <c r="F14" s="12">
        <v>581.2592844802582</v>
      </c>
      <c r="G14" s="12">
        <v>508.60187392022607</v>
      </c>
      <c r="H14" s="12">
        <v>435.94446336019377</v>
      </c>
      <c r="I14" s="12">
        <v>363.28705280016135</v>
      </c>
      <c r="J14" s="12">
        <v>290.62964224012921</v>
      </c>
      <c r="K14" s="12">
        <v>217.97223168009688</v>
      </c>
      <c r="L14" s="12">
        <v>145.31482112006452</v>
      </c>
      <c r="M14" s="12">
        <v>72.657410560032346</v>
      </c>
      <c r="P14" s="31"/>
      <c r="Q14" s="31" t="s">
        <v>52</v>
      </c>
      <c r="R14" s="31"/>
    </row>
    <row r="15" spans="1:20" ht="20.100000000000001" customHeight="1" x14ac:dyDescent="0.3">
      <c r="E15" s="30">
        <v>2100</v>
      </c>
      <c r="F15" s="12">
        <v>610.32224870427115</v>
      </c>
      <c r="G15" s="12">
        <v>534.03196761623735</v>
      </c>
      <c r="H15" s="12">
        <v>457.74168652820345</v>
      </c>
      <c r="I15" s="12">
        <v>381.45140544016937</v>
      </c>
      <c r="J15" s="12">
        <v>305.16112435213569</v>
      </c>
      <c r="K15" s="12">
        <v>228.87084326410172</v>
      </c>
      <c r="L15" s="12">
        <v>152.58056217606773</v>
      </c>
      <c r="M15" s="12">
        <v>76.290281088033964</v>
      </c>
      <c r="P15" s="31"/>
      <c r="Q15" s="31" t="s">
        <v>50</v>
      </c>
      <c r="R15" s="31" t="s">
        <v>51</v>
      </c>
    </row>
    <row r="16" spans="1:20" ht="20.100000000000001" customHeight="1" x14ac:dyDescent="0.3">
      <c r="E16" s="30">
        <v>2200</v>
      </c>
      <c r="F16" s="12">
        <v>639.38521292828398</v>
      </c>
      <c r="G16" s="12">
        <v>559.46206131224869</v>
      </c>
      <c r="H16" s="12">
        <v>479.53890969621307</v>
      </c>
      <c r="I16" s="12">
        <v>399.6157580801775</v>
      </c>
      <c r="J16" s="12">
        <v>319.6926064641421</v>
      </c>
      <c r="K16" s="12">
        <v>239.76945484810653</v>
      </c>
      <c r="L16" s="12">
        <v>159.84630323207097</v>
      </c>
      <c r="M16" s="12">
        <v>79.923151616035582</v>
      </c>
      <c r="P16" s="31" t="s">
        <v>46</v>
      </c>
      <c r="Q16" s="31">
        <v>0.5</v>
      </c>
      <c r="R16" s="32">
        <f>O7*Q16</f>
        <v>37168.982493207113</v>
      </c>
    </row>
    <row r="17" spans="5:18" ht="20.100000000000001" customHeight="1" x14ac:dyDescent="0.3">
      <c r="E17" s="30">
        <v>2300</v>
      </c>
      <c r="F17" s="12">
        <v>668.44817715229692</v>
      </c>
      <c r="G17" s="12">
        <v>584.89215500825992</v>
      </c>
      <c r="H17" s="12">
        <v>501.33613286422275</v>
      </c>
      <c r="I17" s="12">
        <v>417.78011072018558</v>
      </c>
      <c r="J17" s="12">
        <v>334.22408857614863</v>
      </c>
      <c r="K17" s="12">
        <v>250.66806643211137</v>
      </c>
      <c r="L17" s="12">
        <v>167.1120442880742</v>
      </c>
      <c r="M17" s="12">
        <v>83.5560221440372</v>
      </c>
      <c r="P17" s="31" t="s">
        <v>47</v>
      </c>
      <c r="Q17" s="31">
        <v>0.2</v>
      </c>
      <c r="R17" s="32">
        <f>O7*Q17</f>
        <v>14867.592997282845</v>
      </c>
    </row>
    <row r="18" spans="5:18" ht="20.100000000000001" customHeight="1" x14ac:dyDescent="0.3">
      <c r="E18" s="30">
        <v>2400</v>
      </c>
      <c r="F18" s="12">
        <v>697.51114137630987</v>
      </c>
      <c r="G18" s="12">
        <v>610.32224870427126</v>
      </c>
      <c r="H18" s="12">
        <v>523.13335603223243</v>
      </c>
      <c r="I18" s="12">
        <v>435.94446336019359</v>
      </c>
      <c r="J18" s="12">
        <v>348.75557068815505</v>
      </c>
      <c r="K18" s="12">
        <v>261.56667801611621</v>
      </c>
      <c r="L18" s="12">
        <v>174.37778534407741</v>
      </c>
      <c r="M18" s="12">
        <v>87.188892672038818</v>
      </c>
      <c r="P18" s="31" t="s">
        <v>48</v>
      </c>
      <c r="Q18" s="31">
        <v>0.2</v>
      </c>
      <c r="R18" s="32">
        <f>O7*Q18</f>
        <v>14867.592997282845</v>
      </c>
    </row>
    <row r="19" spans="5:18" ht="20.100000000000001" customHeight="1" x14ac:dyDescent="0.3">
      <c r="E19" s="30">
        <v>2500</v>
      </c>
      <c r="F19" s="12">
        <v>726.5741056003227</v>
      </c>
      <c r="G19" s="12">
        <v>635.7523424002826</v>
      </c>
      <c r="H19" s="12">
        <v>544.93057920024216</v>
      </c>
      <c r="I19" s="12">
        <v>454.10881600020167</v>
      </c>
      <c r="J19" s="12">
        <v>363.28705280016152</v>
      </c>
      <c r="K19" s="12">
        <v>272.46528960012108</v>
      </c>
      <c r="L19" s="12">
        <v>181.64352640008065</v>
      </c>
      <c r="M19" s="12">
        <v>90.821763200040436</v>
      </c>
      <c r="P19" s="31" t="s">
        <v>49</v>
      </c>
      <c r="Q19" s="31">
        <v>0.1</v>
      </c>
      <c r="R19" s="32">
        <f>O7*Q19</f>
        <v>7433.7964986414227</v>
      </c>
    </row>
    <row r="20" spans="5:18" ht="20.100000000000001" customHeight="1" x14ac:dyDescent="0.3">
      <c r="E20" s="30">
        <v>2600</v>
      </c>
      <c r="F20" s="12">
        <v>755.63706982433575</v>
      </c>
      <c r="G20" s="12">
        <v>661.18243609629383</v>
      </c>
      <c r="H20" s="12">
        <v>566.7278023682519</v>
      </c>
      <c r="I20" s="12">
        <v>472.2731686402098</v>
      </c>
      <c r="J20" s="12">
        <v>377.81853491216799</v>
      </c>
      <c r="K20" s="12">
        <v>283.36390118412595</v>
      </c>
      <c r="L20" s="12">
        <v>188.90926745608385</v>
      </c>
      <c r="M20" s="12">
        <v>94.454633728042054</v>
      </c>
    </row>
    <row r="21" spans="5:18" ht="20.100000000000001" customHeight="1" x14ac:dyDescent="0.3">
      <c r="E21" s="30">
        <v>2700</v>
      </c>
      <c r="F21" s="12">
        <v>784.70003404834858</v>
      </c>
      <c r="G21" s="12">
        <v>686.61252979230505</v>
      </c>
      <c r="H21" s="12">
        <v>588.52502553626152</v>
      </c>
      <c r="I21" s="12">
        <v>490.43752128021782</v>
      </c>
      <c r="J21" s="12">
        <v>392.35001702417441</v>
      </c>
      <c r="K21" s="12">
        <v>294.26251276813076</v>
      </c>
      <c r="L21" s="12">
        <v>196.17500851208709</v>
      </c>
      <c r="M21" s="12">
        <v>98.087504256043687</v>
      </c>
    </row>
    <row r="22" spans="5:18" ht="20.100000000000001" customHeight="1" x14ac:dyDescent="0.3">
      <c r="E22" s="30">
        <v>2800</v>
      </c>
      <c r="F22" s="12">
        <v>813.76299827236153</v>
      </c>
      <c r="G22" s="12">
        <v>712.04262348831651</v>
      </c>
      <c r="H22" s="12">
        <v>610.32224870427126</v>
      </c>
      <c r="I22" s="12">
        <v>508.6018739202259</v>
      </c>
      <c r="J22" s="12">
        <v>406.88149913618093</v>
      </c>
      <c r="K22" s="12">
        <v>305.16112435213563</v>
      </c>
      <c r="L22" s="12">
        <v>203.4407495680903</v>
      </c>
      <c r="M22" s="12">
        <v>101.72037478404529</v>
      </c>
    </row>
    <row r="23" spans="5:18" ht="20.100000000000001" customHeight="1" x14ac:dyDescent="0.3">
      <c r="E23" s="30"/>
    </row>
    <row r="24" spans="5:18" ht="20.100000000000001" customHeight="1" x14ac:dyDescent="0.3">
      <c r="E24" s="30"/>
    </row>
    <row r="25" spans="5:18" ht="20.100000000000001" customHeight="1" x14ac:dyDescent="0.3">
      <c r="E25" s="30"/>
    </row>
    <row r="26" spans="5:18" ht="20.100000000000001" customHeight="1" x14ac:dyDescent="0.3">
      <c r="E26" s="30"/>
    </row>
    <row r="27" spans="5:18" ht="20.100000000000001" customHeight="1" x14ac:dyDescent="0.3">
      <c r="E27" s="30"/>
    </row>
    <row r="28" spans="5:18" ht="20.100000000000001" customHeight="1" x14ac:dyDescent="0.3">
      <c r="E28" s="30"/>
    </row>
    <row r="29" spans="5:18" ht="20.100000000000001" customHeight="1" x14ac:dyDescent="0.3">
      <c r="E29" s="30"/>
    </row>
    <row r="30" spans="5:18" ht="20.100000000000001" customHeight="1" x14ac:dyDescent="0.3">
      <c r="E30" s="30"/>
    </row>
    <row r="31" spans="5:18" ht="20.100000000000001" customHeight="1" x14ac:dyDescent="0.3">
      <c r="E31" s="30"/>
    </row>
    <row r="32" spans="5:18" ht="20.100000000000001" customHeight="1" x14ac:dyDescent="0.3">
      <c r="E32" s="30"/>
    </row>
    <row r="33" spans="5:5" ht="20.100000000000001" customHeight="1" x14ac:dyDescent="0.3">
      <c r="E33" s="30"/>
    </row>
    <row r="34" spans="5:5" ht="20.100000000000001" customHeight="1" x14ac:dyDescent="0.3">
      <c r="E34" s="30"/>
    </row>
    <row r="35" spans="5:5" ht="20.100000000000001" customHeight="1" x14ac:dyDescent="0.3">
      <c r="E35" s="30"/>
    </row>
    <row r="36" spans="5:5" ht="20.100000000000001" customHeight="1" x14ac:dyDescent="0.3">
      <c r="E36" s="30"/>
    </row>
    <row r="37" spans="5:5" ht="20.100000000000001" customHeight="1" x14ac:dyDescent="0.3">
      <c r="E37" s="30"/>
    </row>
    <row r="38" spans="5:5" ht="20.100000000000001" customHeight="1" x14ac:dyDescent="0.3">
      <c r="E38" s="30"/>
    </row>
    <row r="39" spans="5:5" ht="20.100000000000001" customHeight="1" x14ac:dyDescent="0.3">
      <c r="E39" s="30"/>
    </row>
    <row r="40" spans="5:5" ht="20.100000000000001" customHeight="1" x14ac:dyDescent="0.3">
      <c r="E40" s="30"/>
    </row>
    <row r="41" spans="5:5" ht="20.100000000000001" customHeight="1" x14ac:dyDescent="0.3">
      <c r="E41" s="30"/>
    </row>
    <row r="42" spans="5:5" ht="20.100000000000001" customHeight="1" x14ac:dyDescent="0.3">
      <c r="E42" s="30"/>
    </row>
    <row r="43" spans="5:5" ht="20.100000000000001" customHeight="1" x14ac:dyDescent="0.3">
      <c r="E43" s="30"/>
    </row>
    <row r="44" spans="5:5" ht="20.100000000000001" customHeight="1" x14ac:dyDescent="0.3">
      <c r="E44" s="30"/>
    </row>
    <row r="45" spans="5:5" ht="20.100000000000001" customHeight="1" x14ac:dyDescent="0.3">
      <c r="E45" s="30"/>
    </row>
    <row r="46" spans="5:5" ht="20.100000000000001" customHeight="1" x14ac:dyDescent="0.3">
      <c r="E46" s="30"/>
    </row>
    <row r="47" spans="5:5" ht="20.100000000000001" customHeight="1" x14ac:dyDescent="0.3">
      <c r="E47" s="30"/>
    </row>
    <row r="48" spans="5:5" ht="20.100000000000001" customHeight="1" x14ac:dyDescent="0.3">
      <c r="E48" s="30"/>
    </row>
    <row r="49" spans="5:5" ht="20.100000000000001" customHeight="1" x14ac:dyDescent="0.3">
      <c r="E49" s="30"/>
    </row>
    <row r="50" spans="5:5" ht="20.100000000000001" customHeight="1" x14ac:dyDescent="0.3">
      <c r="E50" s="30"/>
    </row>
    <row r="51" spans="5:5" ht="20.100000000000001" customHeight="1" x14ac:dyDescent="0.3">
      <c r="E51" s="30"/>
    </row>
    <row r="52" spans="5:5" ht="20.100000000000001" customHeight="1" x14ac:dyDescent="0.3">
      <c r="E52" s="30"/>
    </row>
    <row r="53" spans="5:5" ht="20.100000000000001" customHeight="1" x14ac:dyDescent="0.3">
      <c r="E53" s="30"/>
    </row>
    <row r="54" spans="5:5" ht="20.100000000000001" customHeight="1" x14ac:dyDescent="0.3">
      <c r="E54" s="30"/>
    </row>
    <row r="55" spans="5:5" ht="20.100000000000001" customHeight="1" x14ac:dyDescent="0.3">
      <c r="E55" s="30"/>
    </row>
    <row r="56" spans="5:5" ht="20.100000000000001" customHeight="1" x14ac:dyDescent="0.3">
      <c r="E56" s="30"/>
    </row>
    <row r="57" spans="5:5" ht="20.100000000000001" customHeight="1" x14ac:dyDescent="0.3">
      <c r="E57" s="30"/>
    </row>
    <row r="58" spans="5:5" ht="20.100000000000001" customHeight="1" x14ac:dyDescent="0.3">
      <c r="E58" s="30"/>
    </row>
    <row r="59" spans="5:5" ht="20.100000000000001" customHeight="1" x14ac:dyDescent="0.3">
      <c r="E59" s="30"/>
    </row>
    <row r="60" spans="5:5" ht="20.100000000000001" customHeight="1" x14ac:dyDescent="0.3">
      <c r="E60" s="30"/>
    </row>
    <row r="61" spans="5:5" ht="20.100000000000001" customHeight="1" x14ac:dyDescent="0.3">
      <c r="E61" s="30"/>
    </row>
    <row r="62" spans="5:5" ht="20.100000000000001" customHeight="1" x14ac:dyDescent="0.3">
      <c r="E62" s="30"/>
    </row>
    <row r="63" spans="5:5" ht="20.100000000000001" customHeight="1" x14ac:dyDescent="0.3">
      <c r="E63" s="30"/>
    </row>
    <row r="64" spans="5:5" ht="20.100000000000001" customHeight="1" x14ac:dyDescent="0.3">
      <c r="E64" s="30"/>
    </row>
    <row r="65" spans="5:5" ht="20.100000000000001" customHeight="1" x14ac:dyDescent="0.3">
      <c r="E65" s="30"/>
    </row>
    <row r="66" spans="5:5" ht="20.100000000000001" customHeight="1" x14ac:dyDescent="0.3">
      <c r="E66" s="30"/>
    </row>
    <row r="67" spans="5:5" ht="20.100000000000001" customHeight="1" x14ac:dyDescent="0.3">
      <c r="E67" s="30"/>
    </row>
    <row r="68" spans="5:5" ht="20.100000000000001" customHeight="1" x14ac:dyDescent="0.3">
      <c r="E68" s="30"/>
    </row>
    <row r="69" spans="5:5" ht="20.100000000000001" customHeight="1" x14ac:dyDescent="0.3">
      <c r="E69" s="30"/>
    </row>
    <row r="70" spans="5:5" ht="20.100000000000001" customHeight="1" x14ac:dyDescent="0.3">
      <c r="E70" s="30"/>
    </row>
    <row r="71" spans="5:5" ht="20.100000000000001" customHeight="1" x14ac:dyDescent="0.3">
      <c r="E71" s="30"/>
    </row>
    <row r="72" spans="5:5" ht="20.100000000000001" customHeight="1" x14ac:dyDescent="0.3">
      <c r="E72" s="30"/>
    </row>
    <row r="73" spans="5:5" ht="20.100000000000001" customHeight="1" x14ac:dyDescent="0.3">
      <c r="E73" s="30"/>
    </row>
    <row r="74" spans="5:5" ht="20.100000000000001" customHeight="1" x14ac:dyDescent="0.3">
      <c r="E74" s="30"/>
    </row>
    <row r="75" spans="5:5" ht="20.100000000000001" customHeight="1" x14ac:dyDescent="0.3">
      <c r="E75" s="30"/>
    </row>
    <row r="76" spans="5:5" ht="20.100000000000001" customHeight="1" x14ac:dyDescent="0.3">
      <c r="E76" s="30"/>
    </row>
    <row r="77" spans="5:5" ht="20.100000000000001" customHeight="1" x14ac:dyDescent="0.3">
      <c r="E77" s="30"/>
    </row>
    <row r="78" spans="5:5" ht="20.100000000000001" customHeight="1" x14ac:dyDescent="0.3">
      <c r="E78" s="30"/>
    </row>
    <row r="79" spans="5:5" ht="20.100000000000001" customHeight="1" x14ac:dyDescent="0.3">
      <c r="E79" s="30"/>
    </row>
    <row r="80" spans="5:5" ht="20.100000000000001" customHeight="1" x14ac:dyDescent="0.3">
      <c r="E80" s="30"/>
    </row>
    <row r="81" spans="5:5" ht="20.100000000000001" customHeight="1" x14ac:dyDescent="0.3">
      <c r="E81" s="30"/>
    </row>
    <row r="82" spans="5:5" ht="20.100000000000001" customHeight="1" x14ac:dyDescent="0.3">
      <c r="E82" s="30"/>
    </row>
    <row r="83" spans="5:5" ht="20.100000000000001" customHeight="1" x14ac:dyDescent="0.3">
      <c r="E83" s="30"/>
    </row>
    <row r="84" spans="5:5" ht="20.100000000000001" customHeight="1" x14ac:dyDescent="0.3">
      <c r="E84" s="30"/>
    </row>
    <row r="85" spans="5:5" ht="20.100000000000001" customHeight="1" x14ac:dyDescent="0.3">
      <c r="E85" s="30"/>
    </row>
    <row r="86" spans="5:5" ht="20.100000000000001" customHeight="1" x14ac:dyDescent="0.3">
      <c r="E86" s="30"/>
    </row>
    <row r="87" spans="5:5" ht="20.100000000000001" customHeight="1" x14ac:dyDescent="0.3">
      <c r="E87" s="30"/>
    </row>
    <row r="88" spans="5:5" ht="20.100000000000001" customHeight="1" x14ac:dyDescent="0.3">
      <c r="E88" s="30"/>
    </row>
    <row r="89" spans="5:5" ht="20.100000000000001" customHeight="1" x14ac:dyDescent="0.3">
      <c r="E89" s="30"/>
    </row>
    <row r="90" spans="5:5" ht="20.100000000000001" customHeight="1" x14ac:dyDescent="0.3">
      <c r="E90" s="30"/>
    </row>
    <row r="91" spans="5:5" ht="20.100000000000001" customHeight="1" x14ac:dyDescent="0.3">
      <c r="E91" s="30"/>
    </row>
    <row r="92" spans="5:5" ht="20.100000000000001" customHeight="1" x14ac:dyDescent="0.3">
      <c r="E92" s="30"/>
    </row>
    <row r="93" spans="5:5" ht="20.100000000000001" customHeight="1" x14ac:dyDescent="0.3">
      <c r="E93" s="30"/>
    </row>
    <row r="94" spans="5:5" ht="20.100000000000001" customHeight="1" x14ac:dyDescent="0.3">
      <c r="E94" s="30"/>
    </row>
    <row r="95" spans="5:5" ht="20.100000000000001" customHeight="1" x14ac:dyDescent="0.3">
      <c r="E95" s="30"/>
    </row>
    <row r="96" spans="5:5" ht="20.100000000000001" customHeight="1" x14ac:dyDescent="0.3">
      <c r="E96" s="30"/>
    </row>
    <row r="97" spans="5:5" ht="20.100000000000001" customHeight="1" x14ac:dyDescent="0.3">
      <c r="E97" s="30"/>
    </row>
    <row r="98" spans="5:5" ht="20.100000000000001" customHeight="1" x14ac:dyDescent="0.3">
      <c r="E98" s="30"/>
    </row>
    <row r="99" spans="5:5" ht="20.100000000000001" customHeight="1" x14ac:dyDescent="0.3">
      <c r="E99" s="30"/>
    </row>
    <row r="100" spans="5:5" ht="20.100000000000001" customHeight="1" x14ac:dyDescent="0.3">
      <c r="E100" s="30"/>
    </row>
    <row r="101" spans="5:5" ht="20.100000000000001" customHeight="1" x14ac:dyDescent="0.3">
      <c r="E101" s="30"/>
    </row>
    <row r="102" spans="5:5" ht="20.100000000000001" customHeight="1" x14ac:dyDescent="0.3">
      <c r="E102" s="30"/>
    </row>
    <row r="103" spans="5:5" ht="20.100000000000001" customHeight="1" x14ac:dyDescent="0.3">
      <c r="E103" s="30"/>
    </row>
    <row r="104" spans="5:5" ht="20.100000000000001" customHeight="1" x14ac:dyDescent="0.3">
      <c r="E104" s="30"/>
    </row>
    <row r="105" spans="5:5" ht="20.100000000000001" customHeight="1" x14ac:dyDescent="0.3">
      <c r="E105" s="30"/>
    </row>
    <row r="106" spans="5:5" ht="20.100000000000001" customHeight="1" x14ac:dyDescent="0.3">
      <c r="E106" s="30"/>
    </row>
    <row r="107" spans="5:5" ht="20.100000000000001" customHeight="1" x14ac:dyDescent="0.3">
      <c r="E107" s="30"/>
    </row>
    <row r="108" spans="5:5" ht="20.100000000000001" customHeight="1" x14ac:dyDescent="0.3">
      <c r="E108" s="30"/>
    </row>
    <row r="109" spans="5:5" ht="20.100000000000001" customHeight="1" x14ac:dyDescent="0.3">
      <c r="E109" s="30"/>
    </row>
    <row r="110" spans="5:5" ht="20.100000000000001" customHeight="1" x14ac:dyDescent="0.3">
      <c r="E110" s="30"/>
    </row>
    <row r="111" spans="5:5" ht="20.100000000000001" customHeight="1" x14ac:dyDescent="0.3">
      <c r="E111" s="30"/>
    </row>
    <row r="112" spans="5:5" ht="20.100000000000001" customHeight="1" x14ac:dyDescent="0.3">
      <c r="E112" s="30"/>
    </row>
    <row r="113" spans="5:5" ht="20.100000000000001" customHeight="1" x14ac:dyDescent="0.3">
      <c r="E113" s="30"/>
    </row>
    <row r="114" spans="5:5" ht="20.100000000000001" customHeight="1" x14ac:dyDescent="0.3">
      <c r="E114" s="30"/>
    </row>
    <row r="115" spans="5:5" ht="20.100000000000001" customHeight="1" x14ac:dyDescent="0.3">
      <c r="E115" s="30"/>
    </row>
    <row r="116" spans="5:5" ht="20.100000000000001" customHeight="1" x14ac:dyDescent="0.3">
      <c r="E116" s="30"/>
    </row>
    <row r="117" spans="5:5" ht="20.100000000000001" customHeight="1" x14ac:dyDescent="0.3">
      <c r="E117" s="30"/>
    </row>
    <row r="118" spans="5:5" ht="20.100000000000001" customHeight="1" x14ac:dyDescent="0.3">
      <c r="E118" s="30"/>
    </row>
    <row r="119" spans="5:5" ht="20.100000000000001" customHeight="1" x14ac:dyDescent="0.3">
      <c r="E119" s="30"/>
    </row>
    <row r="120" spans="5:5" ht="20.100000000000001" customHeight="1" x14ac:dyDescent="0.3">
      <c r="E120" s="30"/>
    </row>
    <row r="121" spans="5:5" ht="20.100000000000001" customHeight="1" x14ac:dyDescent="0.3">
      <c r="E121" s="30"/>
    </row>
    <row r="122" spans="5:5" ht="20.100000000000001" customHeight="1" x14ac:dyDescent="0.3">
      <c r="E122" s="30"/>
    </row>
    <row r="123" spans="5:5" ht="20.100000000000001" customHeight="1" x14ac:dyDescent="0.3">
      <c r="E123" s="30"/>
    </row>
    <row r="124" spans="5:5" ht="20.100000000000001" customHeight="1" x14ac:dyDescent="0.3">
      <c r="E124" s="30"/>
    </row>
    <row r="125" spans="5:5" ht="20.100000000000001" customHeight="1" x14ac:dyDescent="0.3">
      <c r="E125" s="30"/>
    </row>
    <row r="126" spans="5:5" ht="20.100000000000001" customHeight="1" x14ac:dyDescent="0.3">
      <c r="E126" s="30"/>
    </row>
    <row r="127" spans="5:5" ht="20.100000000000001" customHeight="1" x14ac:dyDescent="0.3">
      <c r="E127" s="30"/>
    </row>
    <row r="128" spans="5:5" ht="20.100000000000001" customHeight="1" x14ac:dyDescent="0.3">
      <c r="E128" s="30"/>
    </row>
    <row r="129" spans="5:5" ht="20.100000000000001" customHeight="1" x14ac:dyDescent="0.3">
      <c r="E129" s="30"/>
    </row>
    <row r="130" spans="5:5" ht="20.100000000000001" customHeight="1" x14ac:dyDescent="0.3">
      <c r="E130" s="30"/>
    </row>
    <row r="131" spans="5:5" ht="20.100000000000001" customHeight="1" x14ac:dyDescent="0.3">
      <c r="E131" s="30"/>
    </row>
    <row r="132" spans="5:5" ht="20.100000000000001" customHeight="1" x14ac:dyDescent="0.3">
      <c r="E132" s="30"/>
    </row>
    <row r="133" spans="5:5" ht="20.100000000000001" customHeight="1" x14ac:dyDescent="0.3">
      <c r="E133" s="30"/>
    </row>
    <row r="134" spans="5:5" ht="20.100000000000001" customHeight="1" x14ac:dyDescent="0.3">
      <c r="E134" s="30"/>
    </row>
    <row r="135" spans="5:5" ht="20.100000000000001" customHeight="1" x14ac:dyDescent="0.3">
      <c r="E135" s="30"/>
    </row>
    <row r="136" spans="5:5" ht="20.100000000000001" customHeight="1" x14ac:dyDescent="0.3">
      <c r="E136" s="30"/>
    </row>
    <row r="137" spans="5:5" ht="20.100000000000001" customHeight="1" x14ac:dyDescent="0.3">
      <c r="E137" s="30"/>
    </row>
    <row r="138" spans="5:5" ht="20.100000000000001" customHeight="1" x14ac:dyDescent="0.3">
      <c r="E138" s="30"/>
    </row>
    <row r="139" spans="5:5" ht="20.100000000000001" customHeight="1" x14ac:dyDescent="0.3">
      <c r="E139" s="30"/>
    </row>
    <row r="140" spans="5:5" ht="20.100000000000001" customHeight="1" x14ac:dyDescent="0.3">
      <c r="E140" s="30"/>
    </row>
    <row r="141" spans="5:5" ht="20.100000000000001" customHeight="1" x14ac:dyDescent="0.3">
      <c r="E141" s="30"/>
    </row>
    <row r="142" spans="5:5" ht="20.100000000000001" customHeight="1" x14ac:dyDescent="0.3">
      <c r="E142" s="30"/>
    </row>
    <row r="143" spans="5:5" ht="20.100000000000001" customHeight="1" x14ac:dyDescent="0.3">
      <c r="E143" s="30"/>
    </row>
    <row r="144" spans="5:5" ht="20.100000000000001" customHeight="1" x14ac:dyDescent="0.3">
      <c r="E144" s="30"/>
    </row>
    <row r="145" spans="5:5" ht="20.100000000000001" customHeight="1" x14ac:dyDescent="0.3">
      <c r="E145" s="30"/>
    </row>
    <row r="146" spans="5:5" ht="20.100000000000001" customHeight="1" x14ac:dyDescent="0.3">
      <c r="E146" s="30"/>
    </row>
    <row r="147" spans="5:5" ht="20.100000000000001" customHeight="1" x14ac:dyDescent="0.3">
      <c r="E147" s="30"/>
    </row>
    <row r="148" spans="5:5" ht="20.100000000000001" customHeight="1" x14ac:dyDescent="0.3">
      <c r="E148" s="30"/>
    </row>
    <row r="149" spans="5:5" ht="20.100000000000001" customHeight="1" x14ac:dyDescent="0.3">
      <c r="E149" s="30"/>
    </row>
    <row r="150" spans="5:5" ht="20.100000000000001" customHeight="1" x14ac:dyDescent="0.3">
      <c r="E150" s="30"/>
    </row>
    <row r="151" spans="5:5" ht="20.100000000000001" customHeight="1" x14ac:dyDescent="0.3">
      <c r="E151" s="30"/>
    </row>
    <row r="152" spans="5:5" ht="20.100000000000001" customHeight="1" x14ac:dyDescent="0.3">
      <c r="E152" s="30"/>
    </row>
    <row r="153" spans="5:5" ht="20.100000000000001" customHeight="1" x14ac:dyDescent="0.3">
      <c r="E153" s="30"/>
    </row>
    <row r="154" spans="5:5" ht="20.100000000000001" customHeight="1" x14ac:dyDescent="0.3">
      <c r="E154" s="30"/>
    </row>
    <row r="155" spans="5:5" ht="20.100000000000001" customHeight="1" x14ac:dyDescent="0.3">
      <c r="E155" s="30"/>
    </row>
    <row r="156" spans="5:5" ht="20.100000000000001" customHeight="1" x14ac:dyDescent="0.3">
      <c r="E156" s="30"/>
    </row>
    <row r="157" spans="5:5" ht="20.100000000000001" customHeight="1" x14ac:dyDescent="0.3">
      <c r="E157" s="30"/>
    </row>
    <row r="158" spans="5:5" ht="20.100000000000001" customHeight="1" x14ac:dyDescent="0.3">
      <c r="E158" s="30"/>
    </row>
    <row r="159" spans="5:5" ht="20.100000000000001" customHeight="1" x14ac:dyDescent="0.3">
      <c r="E159" s="30"/>
    </row>
    <row r="160" spans="5:5" ht="20.100000000000001" customHeight="1" x14ac:dyDescent="0.3">
      <c r="E160" s="30"/>
    </row>
    <row r="161" spans="5:5" ht="20.100000000000001" customHeight="1" x14ac:dyDescent="0.3">
      <c r="E161" s="30"/>
    </row>
    <row r="162" spans="5:5" ht="20.100000000000001" customHeight="1" x14ac:dyDescent="0.3">
      <c r="E162" s="30"/>
    </row>
    <row r="163" spans="5:5" ht="20.100000000000001" customHeight="1" x14ac:dyDescent="0.3">
      <c r="E163" s="30"/>
    </row>
    <row r="164" spans="5:5" ht="20.100000000000001" customHeight="1" x14ac:dyDescent="0.3">
      <c r="E164" s="30"/>
    </row>
    <row r="165" spans="5:5" ht="20.100000000000001" customHeight="1" x14ac:dyDescent="0.3">
      <c r="E165" s="30"/>
    </row>
    <row r="166" spans="5:5" ht="20.100000000000001" customHeight="1" x14ac:dyDescent="0.3">
      <c r="E166" s="30"/>
    </row>
    <row r="167" spans="5:5" ht="20.100000000000001" customHeight="1" x14ac:dyDescent="0.3">
      <c r="E167" s="30"/>
    </row>
    <row r="168" spans="5:5" ht="20.100000000000001" customHeight="1" x14ac:dyDescent="0.3">
      <c r="E168" s="30"/>
    </row>
    <row r="169" spans="5:5" ht="20.100000000000001" customHeight="1" x14ac:dyDescent="0.3">
      <c r="E169" s="30"/>
    </row>
    <row r="170" spans="5:5" ht="20.100000000000001" customHeight="1" x14ac:dyDescent="0.3">
      <c r="E170" s="30"/>
    </row>
    <row r="171" spans="5:5" ht="20.100000000000001" customHeight="1" x14ac:dyDescent="0.3">
      <c r="E171" s="30"/>
    </row>
    <row r="172" spans="5:5" ht="20.100000000000001" customHeight="1" x14ac:dyDescent="0.3">
      <c r="E172" s="30"/>
    </row>
    <row r="173" spans="5:5" ht="20.100000000000001" customHeight="1" x14ac:dyDescent="0.3">
      <c r="E173" s="30"/>
    </row>
    <row r="174" spans="5:5" ht="20.100000000000001" customHeight="1" x14ac:dyDescent="0.3">
      <c r="E174" s="30"/>
    </row>
    <row r="175" spans="5:5" ht="20.100000000000001" customHeight="1" x14ac:dyDescent="0.3">
      <c r="E175" s="30"/>
    </row>
    <row r="176" spans="5:5" ht="20.100000000000001" customHeight="1" x14ac:dyDescent="0.3">
      <c r="E176" s="30"/>
    </row>
    <row r="177" spans="5:5" ht="20.100000000000001" customHeight="1" x14ac:dyDescent="0.3">
      <c r="E177" s="30"/>
    </row>
    <row r="178" spans="5:5" ht="20.100000000000001" customHeight="1" x14ac:dyDescent="0.3">
      <c r="E178" s="30"/>
    </row>
    <row r="179" spans="5:5" ht="20.100000000000001" customHeight="1" x14ac:dyDescent="0.3">
      <c r="E179" s="30"/>
    </row>
    <row r="180" spans="5:5" ht="20.100000000000001" customHeight="1" x14ac:dyDescent="0.3">
      <c r="E180" s="30"/>
    </row>
    <row r="181" spans="5:5" ht="20.100000000000001" customHeight="1" x14ac:dyDescent="0.3">
      <c r="E181" s="30"/>
    </row>
    <row r="182" spans="5:5" ht="20.100000000000001" customHeight="1" x14ac:dyDescent="0.3">
      <c r="E182" s="30"/>
    </row>
    <row r="183" spans="5:5" ht="20.100000000000001" customHeight="1" x14ac:dyDescent="0.3">
      <c r="E183" s="30"/>
    </row>
    <row r="184" spans="5:5" ht="20.100000000000001" customHeight="1" x14ac:dyDescent="0.3">
      <c r="E184" s="30"/>
    </row>
    <row r="185" spans="5:5" ht="20.100000000000001" customHeight="1" x14ac:dyDescent="0.3">
      <c r="E185" s="30"/>
    </row>
    <row r="186" spans="5:5" ht="20.100000000000001" customHeight="1" x14ac:dyDescent="0.3">
      <c r="E186" s="30"/>
    </row>
    <row r="187" spans="5:5" ht="20.100000000000001" customHeight="1" x14ac:dyDescent="0.3">
      <c r="E187" s="30"/>
    </row>
    <row r="188" spans="5:5" ht="20.100000000000001" customHeight="1" x14ac:dyDescent="0.3">
      <c r="E188" s="30"/>
    </row>
    <row r="189" spans="5:5" ht="20.100000000000001" customHeight="1" x14ac:dyDescent="0.3">
      <c r="E189" s="30"/>
    </row>
    <row r="190" spans="5:5" ht="20.100000000000001" customHeight="1" x14ac:dyDescent="0.3">
      <c r="E190" s="30"/>
    </row>
    <row r="191" spans="5:5" ht="20.100000000000001" customHeight="1" x14ac:dyDescent="0.3">
      <c r="E191" s="30"/>
    </row>
    <row r="192" spans="5:5" ht="20.100000000000001" customHeight="1" x14ac:dyDescent="0.3">
      <c r="E192" s="30"/>
    </row>
    <row r="193" spans="5:5" ht="20.100000000000001" customHeight="1" x14ac:dyDescent="0.3">
      <c r="E193" s="30"/>
    </row>
    <row r="194" spans="5:5" ht="20.100000000000001" customHeight="1" x14ac:dyDescent="0.3">
      <c r="E194" s="30"/>
    </row>
    <row r="195" spans="5:5" ht="20.100000000000001" customHeight="1" x14ac:dyDescent="0.3">
      <c r="E195" s="30"/>
    </row>
    <row r="196" spans="5:5" ht="20.100000000000001" customHeight="1" x14ac:dyDescent="0.3">
      <c r="E196" s="30"/>
    </row>
    <row r="197" spans="5:5" ht="20.100000000000001" customHeight="1" x14ac:dyDescent="0.3">
      <c r="E197" s="30"/>
    </row>
    <row r="198" spans="5:5" ht="20.100000000000001" customHeight="1" x14ac:dyDescent="0.3">
      <c r="E198" s="30"/>
    </row>
    <row r="199" spans="5:5" ht="20.100000000000001" customHeight="1" x14ac:dyDescent="0.3">
      <c r="E199" s="30"/>
    </row>
    <row r="200" spans="5:5" ht="20.100000000000001" customHeight="1" x14ac:dyDescent="0.3">
      <c r="E200" s="30"/>
    </row>
    <row r="201" spans="5:5" ht="20.100000000000001" customHeight="1" x14ac:dyDescent="0.3">
      <c r="E201" s="30"/>
    </row>
    <row r="202" spans="5:5" ht="20.100000000000001" customHeight="1" x14ac:dyDescent="0.3">
      <c r="E202" s="30"/>
    </row>
    <row r="203" spans="5:5" ht="20.100000000000001" customHeight="1" x14ac:dyDescent="0.3">
      <c r="E203" s="30"/>
    </row>
    <row r="204" spans="5:5" ht="20.100000000000001" customHeight="1" x14ac:dyDescent="0.3">
      <c r="E204" s="30"/>
    </row>
  </sheetData>
  <conditionalFormatting sqref="F12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60"/>
  <sheetViews>
    <sheetView workbookViewId="0"/>
  </sheetViews>
  <sheetFormatPr defaultRowHeight="14.4" x14ac:dyDescent="0.3"/>
  <cols>
    <col min="1" max="1" width="13.44140625" bestFit="1" customWidth="1"/>
    <col min="2" max="2" width="16.33203125" bestFit="1" customWidth="1"/>
    <col min="3" max="9" width="3" bestFit="1" customWidth="1"/>
    <col min="10" max="10" width="14.33203125" customWidth="1"/>
    <col min="11" max="11" width="11.5546875" bestFit="1" customWidth="1"/>
    <col min="12" max="12" width="13.88671875" customWidth="1"/>
    <col min="13" max="13" width="7.88671875" bestFit="1" customWidth="1"/>
    <col min="14" max="19" width="11.5546875" bestFit="1" customWidth="1"/>
    <col min="20" max="20" width="7.88671875" bestFit="1" customWidth="1"/>
    <col min="21" max="25" width="11.5546875" bestFit="1" customWidth="1"/>
    <col min="26" max="26" width="7.88671875" bestFit="1" customWidth="1"/>
    <col min="27" max="32" width="11.5546875" bestFit="1" customWidth="1"/>
    <col min="33" max="33" width="7.88671875" bestFit="1" customWidth="1"/>
    <col min="34" max="40" width="11.5546875" bestFit="1" customWidth="1"/>
    <col min="41" max="41" width="7.88671875" bestFit="1" customWidth="1"/>
    <col min="42" max="48" width="11.5546875" bestFit="1" customWidth="1"/>
    <col min="49" max="49" width="7.88671875" bestFit="1" customWidth="1"/>
    <col min="50" max="56" width="11.5546875" bestFit="1" customWidth="1"/>
    <col min="57" max="57" width="7.88671875" bestFit="1" customWidth="1"/>
    <col min="58" max="58" width="11.33203125" bestFit="1" customWidth="1"/>
  </cols>
  <sheetData>
    <row r="3" spans="1:18" x14ac:dyDescent="0.3">
      <c r="A3" s="20" t="s">
        <v>29</v>
      </c>
    </row>
    <row r="4" spans="1:18" x14ac:dyDescent="0.3">
      <c r="A4" s="21" t="s">
        <v>25</v>
      </c>
    </row>
    <row r="5" spans="1:18" x14ac:dyDescent="0.3">
      <c r="A5" s="22">
        <v>0</v>
      </c>
    </row>
    <row r="6" spans="1:18" x14ac:dyDescent="0.3">
      <c r="A6" s="22">
        <v>17</v>
      </c>
    </row>
    <row r="7" spans="1:18" x14ac:dyDescent="0.3">
      <c r="A7" s="22">
        <v>20</v>
      </c>
      <c r="K7" s="23">
        <v>0</v>
      </c>
      <c r="L7" s="24">
        <v>0.70833333333333337</v>
      </c>
      <c r="M7" s="24">
        <v>0.75</v>
      </c>
      <c r="N7" s="24">
        <v>0.79166666666666663</v>
      </c>
      <c r="O7" s="24">
        <v>0.83333333333333337</v>
      </c>
      <c r="P7" s="24">
        <v>0.875</v>
      </c>
      <c r="Q7" s="24">
        <v>0.91666666666666663</v>
      </c>
      <c r="R7" s="24">
        <v>0.95833333333333337</v>
      </c>
    </row>
    <row r="8" spans="1:18" x14ac:dyDescent="0.3">
      <c r="A8" s="22">
        <v>21</v>
      </c>
      <c r="K8">
        <v>0</v>
      </c>
      <c r="L8">
        <v>17</v>
      </c>
      <c r="M8">
        <v>18</v>
      </c>
      <c r="N8">
        <v>19</v>
      </c>
      <c r="O8">
        <v>20</v>
      </c>
      <c r="P8">
        <v>21</v>
      </c>
      <c r="Q8">
        <v>22</v>
      </c>
      <c r="R8">
        <v>23</v>
      </c>
    </row>
    <row r="9" spans="1:18" x14ac:dyDescent="0.3">
      <c r="A9" s="22">
        <v>22</v>
      </c>
      <c r="J9" t="s">
        <v>25</v>
      </c>
      <c r="K9">
        <v>1</v>
      </c>
      <c r="L9">
        <v>1</v>
      </c>
      <c r="M9">
        <v>0</v>
      </c>
      <c r="N9">
        <v>0</v>
      </c>
      <c r="O9">
        <v>2</v>
      </c>
      <c r="P9">
        <v>2</v>
      </c>
      <c r="Q9">
        <v>2</v>
      </c>
      <c r="R9">
        <v>1</v>
      </c>
    </row>
    <row r="10" spans="1:18" x14ac:dyDescent="0.3">
      <c r="A10" s="22">
        <v>23</v>
      </c>
      <c r="B10">
        <v>6</v>
      </c>
      <c r="J10" t="s">
        <v>22</v>
      </c>
      <c r="K10">
        <v>1</v>
      </c>
      <c r="L10">
        <v>4</v>
      </c>
      <c r="M10">
        <v>1</v>
      </c>
      <c r="N10">
        <v>2</v>
      </c>
      <c r="O10">
        <v>3</v>
      </c>
      <c r="P10">
        <v>2</v>
      </c>
      <c r="Q10">
        <v>2</v>
      </c>
      <c r="R10">
        <v>2</v>
      </c>
    </row>
    <row r="11" spans="1:18" x14ac:dyDescent="0.3">
      <c r="A11" s="21" t="s">
        <v>22</v>
      </c>
      <c r="J11" t="s">
        <v>24</v>
      </c>
      <c r="K11">
        <v>1</v>
      </c>
      <c r="L11">
        <v>2</v>
      </c>
      <c r="M11">
        <v>3</v>
      </c>
      <c r="N11">
        <v>2</v>
      </c>
      <c r="O11">
        <v>4</v>
      </c>
      <c r="P11">
        <v>2</v>
      </c>
      <c r="Q11">
        <v>2</v>
      </c>
      <c r="R11">
        <v>3</v>
      </c>
    </row>
    <row r="12" spans="1:18" x14ac:dyDescent="0.3">
      <c r="A12" s="22">
        <v>0</v>
      </c>
      <c r="J12" t="s">
        <v>27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</row>
    <row r="13" spans="1:18" x14ac:dyDescent="0.3">
      <c r="A13" s="22">
        <v>17</v>
      </c>
      <c r="J13" t="s">
        <v>23</v>
      </c>
      <c r="K13">
        <v>0</v>
      </c>
      <c r="L13">
        <v>3</v>
      </c>
      <c r="M13">
        <v>3</v>
      </c>
      <c r="N13">
        <v>2</v>
      </c>
      <c r="O13">
        <v>1</v>
      </c>
      <c r="P13">
        <v>2</v>
      </c>
      <c r="Q13">
        <v>2</v>
      </c>
      <c r="R13">
        <v>1</v>
      </c>
    </row>
    <row r="14" spans="1:18" x14ac:dyDescent="0.3">
      <c r="A14" s="22">
        <v>18</v>
      </c>
      <c r="J14" t="s">
        <v>26</v>
      </c>
      <c r="K14">
        <v>0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</row>
    <row r="15" spans="1:18" x14ac:dyDescent="0.3">
      <c r="A15" s="22">
        <v>19</v>
      </c>
      <c r="J15" t="s">
        <v>28</v>
      </c>
      <c r="K15">
        <v>1</v>
      </c>
      <c r="L15">
        <v>0</v>
      </c>
      <c r="M15">
        <v>1</v>
      </c>
      <c r="N15">
        <v>0</v>
      </c>
      <c r="O15">
        <v>0</v>
      </c>
      <c r="P15">
        <v>2</v>
      </c>
      <c r="Q15">
        <v>2</v>
      </c>
      <c r="R15">
        <v>1</v>
      </c>
    </row>
    <row r="16" spans="1:18" x14ac:dyDescent="0.3">
      <c r="A16" s="22">
        <v>20</v>
      </c>
      <c r="O16">
        <v>4</v>
      </c>
      <c r="P16">
        <v>3</v>
      </c>
      <c r="Q16">
        <v>2</v>
      </c>
      <c r="R16">
        <v>1</v>
      </c>
    </row>
    <row r="17" spans="1:19" x14ac:dyDescent="0.3">
      <c r="A17" s="22">
        <v>21</v>
      </c>
      <c r="O17">
        <f>SUMIF(K9:R15, 4, K9:R15)/4</f>
        <v>2</v>
      </c>
      <c r="P17">
        <f>SUMIF(K9:R15, 3, K9:R15)/3</f>
        <v>5</v>
      </c>
      <c r="Q17">
        <f>SUMIF(K9:R15, 2, K9:R15)/2</f>
        <v>24</v>
      </c>
      <c r="R17">
        <f>SUMIF(K9:R15, 1, K9:R15)</f>
        <v>18</v>
      </c>
      <c r="S17">
        <f>SUM(O17:R17)</f>
        <v>49</v>
      </c>
    </row>
    <row r="18" spans="1:19" x14ac:dyDescent="0.3">
      <c r="A18" s="22">
        <v>22</v>
      </c>
      <c r="O18">
        <f>O17*52</f>
        <v>104</v>
      </c>
      <c r="P18">
        <f>P17*52</f>
        <v>260</v>
      </c>
      <c r="Q18">
        <f t="shared" ref="Q18:R18" si="0">Q17*52</f>
        <v>1248</v>
      </c>
      <c r="R18">
        <f t="shared" si="0"/>
        <v>936</v>
      </c>
      <c r="S18">
        <f>SUM(O18:R18)</f>
        <v>2548</v>
      </c>
    </row>
    <row r="19" spans="1:19" x14ac:dyDescent="0.3">
      <c r="A19" s="22">
        <v>23</v>
      </c>
      <c r="B19">
        <v>8</v>
      </c>
      <c r="S19">
        <f>SUM(O18:Q18)</f>
        <v>1612</v>
      </c>
    </row>
    <row r="20" spans="1:19" x14ac:dyDescent="0.3">
      <c r="A20" s="21" t="s">
        <v>24</v>
      </c>
    </row>
    <row r="21" spans="1:19" x14ac:dyDescent="0.3">
      <c r="A21" s="22">
        <v>0</v>
      </c>
      <c r="R21" t="s">
        <v>35</v>
      </c>
      <c r="S21">
        <v>14</v>
      </c>
    </row>
    <row r="22" spans="1:19" x14ac:dyDescent="0.3">
      <c r="A22" s="22">
        <v>17</v>
      </c>
      <c r="R22" t="s">
        <v>36</v>
      </c>
      <c r="S22">
        <f>S21*S17/7</f>
        <v>98</v>
      </c>
    </row>
    <row r="23" spans="1:19" x14ac:dyDescent="0.3">
      <c r="A23" s="22">
        <v>18</v>
      </c>
      <c r="R23" t="s">
        <v>37</v>
      </c>
      <c r="S23">
        <f>S18-S22</f>
        <v>2450</v>
      </c>
    </row>
    <row r="24" spans="1:19" x14ac:dyDescent="0.3">
      <c r="A24" s="22">
        <v>19</v>
      </c>
      <c r="S24">
        <f>S19-S22</f>
        <v>1514</v>
      </c>
    </row>
    <row r="25" spans="1:19" x14ac:dyDescent="0.3">
      <c r="A25" s="22">
        <v>20</v>
      </c>
    </row>
    <row r="26" spans="1:19" x14ac:dyDescent="0.3">
      <c r="A26" s="22">
        <v>21</v>
      </c>
    </row>
    <row r="27" spans="1:19" x14ac:dyDescent="0.3">
      <c r="A27" s="22">
        <v>22</v>
      </c>
    </row>
    <row r="28" spans="1:19" x14ac:dyDescent="0.3">
      <c r="A28" s="22">
        <v>23</v>
      </c>
      <c r="B28">
        <v>8</v>
      </c>
    </row>
    <row r="29" spans="1:19" x14ac:dyDescent="0.3">
      <c r="A29" s="21" t="s">
        <v>27</v>
      </c>
    </row>
    <row r="30" spans="1:19" x14ac:dyDescent="0.3">
      <c r="A30" s="22">
        <v>0</v>
      </c>
    </row>
    <row r="31" spans="1:19" x14ac:dyDescent="0.3">
      <c r="A31" s="22">
        <v>17</v>
      </c>
    </row>
    <row r="32" spans="1:19" x14ac:dyDescent="0.3">
      <c r="A32" s="22">
        <v>18</v>
      </c>
    </row>
    <row r="33" spans="1:2" x14ac:dyDescent="0.3">
      <c r="A33" s="22">
        <v>19</v>
      </c>
    </row>
    <row r="34" spans="1:2" x14ac:dyDescent="0.3">
      <c r="A34" s="22">
        <v>20</v>
      </c>
    </row>
    <row r="35" spans="1:2" x14ac:dyDescent="0.3">
      <c r="A35" s="22">
        <v>21</v>
      </c>
    </row>
    <row r="36" spans="1:2" x14ac:dyDescent="0.3">
      <c r="A36" s="22">
        <v>22</v>
      </c>
    </row>
    <row r="37" spans="1:2" x14ac:dyDescent="0.3">
      <c r="A37" s="22">
        <v>23</v>
      </c>
      <c r="B37">
        <v>8</v>
      </c>
    </row>
    <row r="38" spans="1:2" x14ac:dyDescent="0.3">
      <c r="A38" s="21" t="s">
        <v>23</v>
      </c>
    </row>
    <row r="39" spans="1:2" x14ac:dyDescent="0.3">
      <c r="A39" s="22">
        <v>17</v>
      </c>
    </row>
    <row r="40" spans="1:2" x14ac:dyDescent="0.3">
      <c r="A40" s="22">
        <v>18</v>
      </c>
    </row>
    <row r="41" spans="1:2" x14ac:dyDescent="0.3">
      <c r="A41" s="22">
        <v>19</v>
      </c>
    </row>
    <row r="42" spans="1:2" x14ac:dyDescent="0.3">
      <c r="A42" s="22">
        <v>20</v>
      </c>
    </row>
    <row r="43" spans="1:2" x14ac:dyDescent="0.3">
      <c r="A43" s="22">
        <v>21</v>
      </c>
    </row>
    <row r="44" spans="1:2" x14ac:dyDescent="0.3">
      <c r="A44" s="22">
        <v>22</v>
      </c>
    </row>
    <row r="45" spans="1:2" x14ac:dyDescent="0.3">
      <c r="A45" s="22">
        <v>23</v>
      </c>
      <c r="B45">
        <v>7</v>
      </c>
    </row>
    <row r="46" spans="1:2" x14ac:dyDescent="0.3">
      <c r="A46" s="21" t="s">
        <v>26</v>
      </c>
    </row>
    <row r="47" spans="1:2" x14ac:dyDescent="0.3">
      <c r="A47" s="22">
        <v>17</v>
      </c>
    </row>
    <row r="48" spans="1:2" x14ac:dyDescent="0.3">
      <c r="A48" s="22">
        <v>18</v>
      </c>
    </row>
    <row r="49" spans="1:2" x14ac:dyDescent="0.3">
      <c r="A49" s="22">
        <v>19</v>
      </c>
    </row>
    <row r="50" spans="1:2" x14ac:dyDescent="0.3">
      <c r="A50" s="22">
        <v>20</v>
      </c>
    </row>
    <row r="51" spans="1:2" x14ac:dyDescent="0.3">
      <c r="A51" s="22">
        <v>21</v>
      </c>
    </row>
    <row r="52" spans="1:2" x14ac:dyDescent="0.3">
      <c r="A52" s="22">
        <v>22</v>
      </c>
    </row>
    <row r="53" spans="1:2" x14ac:dyDescent="0.3">
      <c r="A53" s="22">
        <v>23</v>
      </c>
      <c r="B53">
        <v>7</v>
      </c>
    </row>
    <row r="54" spans="1:2" x14ac:dyDescent="0.3">
      <c r="A54" s="21" t="s">
        <v>28</v>
      </c>
    </row>
    <row r="55" spans="1:2" x14ac:dyDescent="0.3">
      <c r="A55" s="22">
        <v>0</v>
      </c>
    </row>
    <row r="56" spans="1:2" x14ac:dyDescent="0.3">
      <c r="A56" s="22">
        <v>18</v>
      </c>
    </row>
    <row r="57" spans="1:2" x14ac:dyDescent="0.3">
      <c r="A57" s="22">
        <v>21</v>
      </c>
    </row>
    <row r="58" spans="1:2" x14ac:dyDescent="0.3">
      <c r="A58" s="22">
        <v>22</v>
      </c>
    </row>
    <row r="59" spans="1:2" x14ac:dyDescent="0.3">
      <c r="A59" s="22">
        <v>23</v>
      </c>
      <c r="B59">
        <v>5</v>
      </c>
    </row>
    <row r="60" spans="1:2" x14ac:dyDescent="0.3">
      <c r="A60" s="21" t="s">
        <v>30</v>
      </c>
    </row>
  </sheetData>
  <conditionalFormatting sqref="K9:R15 O16:R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J39" sqref="J39"/>
    </sheetView>
  </sheetViews>
  <sheetFormatPr defaultColWidth="15.6640625" defaultRowHeight="20.100000000000001" customHeight="1" x14ac:dyDescent="0.3"/>
  <cols>
    <col min="1" max="1" width="15.44140625" customWidth="1"/>
  </cols>
  <sheetData>
    <row r="1" spans="1:2" ht="20.100000000000001" customHeight="1" x14ac:dyDescent="0.3">
      <c r="A1" t="s">
        <v>31</v>
      </c>
      <c r="B1" t="s">
        <v>32</v>
      </c>
    </row>
    <row r="2" spans="1:2" ht="20.100000000000001" customHeight="1" x14ac:dyDescent="0.3">
      <c r="A2" t="s">
        <v>22</v>
      </c>
      <c r="B2">
        <v>0</v>
      </c>
    </row>
    <row r="3" spans="1:2" ht="20.100000000000001" customHeight="1" x14ac:dyDescent="0.3">
      <c r="A3" s="19" t="s">
        <v>28</v>
      </c>
      <c r="B3">
        <v>0</v>
      </c>
    </row>
    <row r="4" spans="1:2" ht="20.100000000000001" customHeight="1" x14ac:dyDescent="0.3">
      <c r="A4" t="s">
        <v>25</v>
      </c>
      <c r="B4">
        <v>0</v>
      </c>
    </row>
    <row r="5" spans="1:2" ht="20.100000000000001" customHeight="1" x14ac:dyDescent="0.3">
      <c r="A5" t="s">
        <v>24</v>
      </c>
      <c r="B5">
        <v>0</v>
      </c>
    </row>
    <row r="6" spans="1:2" ht="20.100000000000001" customHeight="1" x14ac:dyDescent="0.3">
      <c r="A6" t="s">
        <v>27</v>
      </c>
      <c r="B6">
        <v>0</v>
      </c>
    </row>
    <row r="7" spans="1:2" ht="20.100000000000001" customHeight="1" x14ac:dyDescent="0.3">
      <c r="A7" s="16" t="s">
        <v>26</v>
      </c>
      <c r="B7">
        <v>17</v>
      </c>
    </row>
    <row r="8" spans="1:2" ht="20.100000000000001" customHeight="1" x14ac:dyDescent="0.3">
      <c r="A8" s="15" t="s">
        <v>26</v>
      </c>
      <c r="B8">
        <v>17</v>
      </c>
    </row>
    <row r="9" spans="1:2" ht="20.100000000000001" customHeight="1" x14ac:dyDescent="0.3">
      <c r="A9" t="s">
        <v>22</v>
      </c>
      <c r="B9">
        <v>17</v>
      </c>
    </row>
    <row r="10" spans="1:2" ht="20.100000000000001" customHeight="1" x14ac:dyDescent="0.3">
      <c r="A10" s="16" t="s">
        <v>22</v>
      </c>
      <c r="B10">
        <v>17</v>
      </c>
    </row>
    <row r="11" spans="1:2" ht="20.100000000000001" customHeight="1" x14ac:dyDescent="0.3">
      <c r="A11" s="15" t="s">
        <v>22</v>
      </c>
      <c r="B11">
        <v>17</v>
      </c>
    </row>
    <row r="12" spans="1:2" ht="20.100000000000001" customHeight="1" x14ac:dyDescent="0.3">
      <c r="A12" s="17" t="s">
        <v>22</v>
      </c>
      <c r="B12">
        <v>17</v>
      </c>
    </row>
    <row r="13" spans="1:2" ht="20.100000000000001" customHeight="1" x14ac:dyDescent="0.3">
      <c r="A13" s="16" t="s">
        <v>25</v>
      </c>
      <c r="B13">
        <v>17</v>
      </c>
    </row>
    <row r="14" spans="1:2" ht="20.100000000000001" customHeight="1" x14ac:dyDescent="0.3">
      <c r="A14" s="18" t="s">
        <v>23</v>
      </c>
      <c r="B14">
        <v>17</v>
      </c>
    </row>
    <row r="15" spans="1:2" ht="20.100000000000001" customHeight="1" x14ac:dyDescent="0.3">
      <c r="A15" s="14" t="s">
        <v>23</v>
      </c>
      <c r="B15">
        <v>17</v>
      </c>
    </row>
    <row r="16" spans="1:2" ht="20.100000000000001" customHeight="1" x14ac:dyDescent="0.3">
      <c r="A16" s="17" t="s">
        <v>23</v>
      </c>
      <c r="B16">
        <v>17</v>
      </c>
    </row>
    <row r="17" spans="1:2" ht="20.100000000000001" customHeight="1" x14ac:dyDescent="0.3">
      <c r="A17" s="14" t="s">
        <v>24</v>
      </c>
      <c r="B17">
        <v>17</v>
      </c>
    </row>
    <row r="18" spans="1:2" ht="20.100000000000001" customHeight="1" x14ac:dyDescent="0.3">
      <c r="A18" s="17" t="s">
        <v>24</v>
      </c>
      <c r="B18">
        <v>17</v>
      </c>
    </row>
    <row r="19" spans="1:2" ht="20.100000000000001" customHeight="1" x14ac:dyDescent="0.3">
      <c r="A19" s="14" t="s">
        <v>27</v>
      </c>
      <c r="B19">
        <v>17</v>
      </c>
    </row>
    <row r="20" spans="1:2" ht="20.100000000000001" customHeight="1" x14ac:dyDescent="0.3">
      <c r="A20" s="17" t="s">
        <v>27</v>
      </c>
      <c r="B20">
        <v>17</v>
      </c>
    </row>
    <row r="21" spans="1:2" ht="20.100000000000001" customHeight="1" x14ac:dyDescent="0.3">
      <c r="A21" s="14" t="s">
        <v>26</v>
      </c>
      <c r="B21">
        <v>18</v>
      </c>
    </row>
    <row r="22" spans="1:2" ht="20.100000000000001" customHeight="1" x14ac:dyDescent="0.3">
      <c r="A22" s="17" t="s">
        <v>26</v>
      </c>
      <c r="B22">
        <v>18</v>
      </c>
    </row>
    <row r="23" spans="1:2" ht="20.100000000000001" customHeight="1" x14ac:dyDescent="0.3">
      <c r="A23" s="15" t="s">
        <v>22</v>
      </c>
      <c r="B23">
        <v>18</v>
      </c>
    </row>
    <row r="24" spans="1:2" ht="20.100000000000001" customHeight="1" x14ac:dyDescent="0.3">
      <c r="A24" s="17" t="s">
        <v>28</v>
      </c>
      <c r="B24">
        <v>18</v>
      </c>
    </row>
    <row r="25" spans="1:2" ht="20.100000000000001" customHeight="1" x14ac:dyDescent="0.3">
      <c r="A25" s="14" t="s">
        <v>23</v>
      </c>
      <c r="B25">
        <v>18</v>
      </c>
    </row>
    <row r="26" spans="1:2" ht="20.100000000000001" customHeight="1" x14ac:dyDescent="0.3">
      <c r="A26" s="17" t="s">
        <v>23</v>
      </c>
      <c r="B26">
        <v>18</v>
      </c>
    </row>
    <row r="27" spans="1:2" ht="20.100000000000001" customHeight="1" x14ac:dyDescent="0.3">
      <c r="A27" s="28" t="s">
        <v>23</v>
      </c>
      <c r="B27">
        <v>18</v>
      </c>
    </row>
    <row r="28" spans="1:2" ht="20.100000000000001" customHeight="1" x14ac:dyDescent="0.3">
      <c r="A28" s="18" t="s">
        <v>24</v>
      </c>
      <c r="B28">
        <v>18</v>
      </c>
    </row>
    <row r="29" spans="1:2" ht="20.100000000000001" customHeight="1" x14ac:dyDescent="0.3">
      <c r="A29" s="14" t="s">
        <v>24</v>
      </c>
      <c r="B29">
        <v>18</v>
      </c>
    </row>
    <row r="30" spans="1:2" ht="20.100000000000001" customHeight="1" x14ac:dyDescent="0.3">
      <c r="A30" s="15" t="s">
        <v>24</v>
      </c>
      <c r="B30">
        <v>18</v>
      </c>
    </row>
    <row r="31" spans="1:2" ht="20.100000000000001" customHeight="1" x14ac:dyDescent="0.3">
      <c r="A31" s="16" t="s">
        <v>27</v>
      </c>
      <c r="B31">
        <v>18</v>
      </c>
    </row>
    <row r="32" spans="1:2" ht="20.100000000000001" customHeight="1" x14ac:dyDescent="0.3">
      <c r="A32" s="15" t="s">
        <v>27</v>
      </c>
      <c r="B32">
        <v>18</v>
      </c>
    </row>
    <row r="33" spans="1:2" ht="20.100000000000001" customHeight="1" x14ac:dyDescent="0.3">
      <c r="A33" s="16" t="s">
        <v>26</v>
      </c>
      <c r="B33">
        <v>19</v>
      </c>
    </row>
    <row r="34" spans="1:2" ht="20.100000000000001" customHeight="1" x14ac:dyDescent="0.3">
      <c r="A34" s="16" t="s">
        <v>22</v>
      </c>
      <c r="B34">
        <v>19</v>
      </c>
    </row>
    <row r="35" spans="1:2" ht="20.100000000000001" customHeight="1" x14ac:dyDescent="0.3">
      <c r="A35" s="15" t="s">
        <v>22</v>
      </c>
      <c r="B35">
        <v>19</v>
      </c>
    </row>
    <row r="36" spans="1:2" ht="20.100000000000001" customHeight="1" x14ac:dyDescent="0.3">
      <c r="A36" s="16" t="s">
        <v>23</v>
      </c>
      <c r="B36">
        <v>19</v>
      </c>
    </row>
    <row r="37" spans="1:2" ht="20.100000000000001" customHeight="1" x14ac:dyDescent="0.3">
      <c r="A37" s="15" t="s">
        <v>23</v>
      </c>
      <c r="B37">
        <v>19</v>
      </c>
    </row>
    <row r="38" spans="1:2" ht="20.100000000000001" customHeight="1" x14ac:dyDescent="0.3">
      <c r="A38" s="16" t="s">
        <v>24</v>
      </c>
      <c r="B38">
        <v>19</v>
      </c>
    </row>
    <row r="39" spans="1:2" ht="20.100000000000001" customHeight="1" x14ac:dyDescent="0.3">
      <c r="A39" s="15" t="s">
        <v>24</v>
      </c>
      <c r="B39">
        <v>19</v>
      </c>
    </row>
    <row r="40" spans="1:2" ht="20.100000000000001" customHeight="1" x14ac:dyDescent="0.3">
      <c r="A40" s="16" t="s">
        <v>27</v>
      </c>
      <c r="B40">
        <v>19</v>
      </c>
    </row>
    <row r="41" spans="1:2" ht="20.100000000000001" customHeight="1" x14ac:dyDescent="0.3">
      <c r="A41" s="15" t="s">
        <v>27</v>
      </c>
      <c r="B41">
        <v>19</v>
      </c>
    </row>
    <row r="42" spans="1:2" ht="20.100000000000001" customHeight="1" x14ac:dyDescent="0.3">
      <c r="A42" s="15" t="s">
        <v>26</v>
      </c>
      <c r="B42">
        <v>20</v>
      </c>
    </row>
    <row r="43" spans="1:2" ht="20.100000000000001" customHeight="1" x14ac:dyDescent="0.3">
      <c r="A43" s="15" t="s">
        <v>22</v>
      </c>
      <c r="B43">
        <v>20</v>
      </c>
    </row>
    <row r="44" spans="1:2" ht="20.100000000000001" customHeight="1" x14ac:dyDescent="0.3">
      <c r="A44" s="15" t="s">
        <v>22</v>
      </c>
      <c r="B44">
        <v>20</v>
      </c>
    </row>
    <row r="45" spans="1:2" ht="20.100000000000001" customHeight="1" x14ac:dyDescent="0.3">
      <c r="A45" s="28" t="s">
        <v>22</v>
      </c>
      <c r="B45">
        <v>20</v>
      </c>
    </row>
    <row r="46" spans="1:2" ht="20.100000000000001" customHeight="1" x14ac:dyDescent="0.3">
      <c r="A46" s="15" t="s">
        <v>25</v>
      </c>
      <c r="B46">
        <v>20</v>
      </c>
    </row>
    <row r="47" spans="1:2" ht="20.100000000000001" customHeight="1" x14ac:dyDescent="0.3">
      <c r="A47" s="28" t="s">
        <v>25</v>
      </c>
      <c r="B47">
        <v>20</v>
      </c>
    </row>
    <row r="48" spans="1:2" ht="20.100000000000001" customHeight="1" x14ac:dyDescent="0.3">
      <c r="A48" s="15" t="s">
        <v>23</v>
      </c>
      <c r="B48">
        <v>20</v>
      </c>
    </row>
    <row r="49" spans="1:2" ht="20.100000000000001" customHeight="1" x14ac:dyDescent="0.3">
      <c r="A49" s="15" t="s">
        <v>24</v>
      </c>
      <c r="B49">
        <v>20</v>
      </c>
    </row>
    <row r="50" spans="1:2" ht="20.100000000000001" customHeight="1" x14ac:dyDescent="0.3">
      <c r="A50" s="15" t="s">
        <v>24</v>
      </c>
      <c r="B50">
        <v>20</v>
      </c>
    </row>
    <row r="51" spans="1:2" ht="20.100000000000001" customHeight="1" x14ac:dyDescent="0.3">
      <c r="A51" s="28" t="s">
        <v>24</v>
      </c>
      <c r="B51">
        <v>20</v>
      </c>
    </row>
    <row r="52" spans="1:2" ht="20.100000000000001" customHeight="1" x14ac:dyDescent="0.3">
      <c r="A52" s="28" t="s">
        <v>24</v>
      </c>
      <c r="B52">
        <v>20</v>
      </c>
    </row>
    <row r="53" spans="1:2" ht="20.100000000000001" customHeight="1" x14ac:dyDescent="0.3">
      <c r="A53" s="15" t="s">
        <v>27</v>
      </c>
      <c r="B53">
        <v>20</v>
      </c>
    </row>
    <row r="54" spans="1:2" ht="20.100000000000001" customHeight="1" x14ac:dyDescent="0.3">
      <c r="A54" s="28" t="s">
        <v>27</v>
      </c>
      <c r="B54">
        <v>20</v>
      </c>
    </row>
    <row r="55" spans="1:2" ht="20.100000000000001" customHeight="1" x14ac:dyDescent="0.3">
      <c r="A55" s="15" t="s">
        <v>26</v>
      </c>
      <c r="B55">
        <v>21</v>
      </c>
    </row>
    <row r="56" spans="1:2" ht="20.100000000000001" customHeight="1" x14ac:dyDescent="0.3">
      <c r="A56" s="15" t="s">
        <v>22</v>
      </c>
      <c r="B56">
        <v>21</v>
      </c>
    </row>
    <row r="57" spans="1:2" ht="20.100000000000001" customHeight="1" x14ac:dyDescent="0.3">
      <c r="A57" s="28" t="s">
        <v>22</v>
      </c>
      <c r="B57">
        <v>21</v>
      </c>
    </row>
    <row r="58" spans="1:2" ht="20.100000000000001" customHeight="1" x14ac:dyDescent="0.3">
      <c r="A58" s="15" t="s">
        <v>28</v>
      </c>
      <c r="B58">
        <v>21</v>
      </c>
    </row>
    <row r="59" spans="1:2" ht="20.100000000000001" customHeight="1" x14ac:dyDescent="0.3">
      <c r="A59" s="28" t="s">
        <v>28</v>
      </c>
      <c r="B59">
        <v>21</v>
      </c>
    </row>
    <row r="60" spans="1:2" ht="20.100000000000001" customHeight="1" x14ac:dyDescent="0.3">
      <c r="A60" t="s">
        <v>25</v>
      </c>
      <c r="B60">
        <v>21</v>
      </c>
    </row>
    <row r="61" spans="1:2" ht="20.100000000000001" customHeight="1" x14ac:dyDescent="0.3">
      <c r="A61" s="15" t="s">
        <v>25</v>
      </c>
      <c r="B61">
        <v>21</v>
      </c>
    </row>
    <row r="62" spans="1:2" ht="20.100000000000001" customHeight="1" x14ac:dyDescent="0.3">
      <c r="A62" s="15" t="s">
        <v>23</v>
      </c>
      <c r="B62">
        <v>21</v>
      </c>
    </row>
    <row r="63" spans="1:2" ht="20.100000000000001" customHeight="1" x14ac:dyDescent="0.3">
      <c r="A63" s="15" t="s">
        <v>23</v>
      </c>
      <c r="B63">
        <v>21</v>
      </c>
    </row>
    <row r="64" spans="1:2" ht="20.100000000000001" customHeight="1" x14ac:dyDescent="0.3">
      <c r="A64" s="15" t="s">
        <v>24</v>
      </c>
      <c r="B64">
        <v>21</v>
      </c>
    </row>
    <row r="65" spans="1:2" ht="20.100000000000001" customHeight="1" x14ac:dyDescent="0.3">
      <c r="A65" s="28" t="s">
        <v>24</v>
      </c>
      <c r="B65">
        <v>21</v>
      </c>
    </row>
    <row r="66" spans="1:2" ht="20.100000000000001" customHeight="1" x14ac:dyDescent="0.3">
      <c r="A66" s="15" t="s">
        <v>27</v>
      </c>
      <c r="B66">
        <v>21</v>
      </c>
    </row>
    <row r="67" spans="1:2" ht="20.100000000000001" customHeight="1" x14ac:dyDescent="0.3">
      <c r="A67" s="28" t="s">
        <v>27</v>
      </c>
      <c r="B67">
        <v>21</v>
      </c>
    </row>
    <row r="68" spans="1:2" ht="20.100000000000001" customHeight="1" x14ac:dyDescent="0.3">
      <c r="A68" t="s">
        <v>26</v>
      </c>
      <c r="B68">
        <v>22</v>
      </c>
    </row>
    <row r="69" spans="1:2" ht="20.100000000000001" customHeight="1" x14ac:dyDescent="0.3">
      <c r="A69" s="15" t="s">
        <v>22</v>
      </c>
      <c r="B69">
        <v>22</v>
      </c>
    </row>
    <row r="70" spans="1:2" ht="20.100000000000001" customHeight="1" x14ac:dyDescent="0.3">
      <c r="A70" s="15" t="s">
        <v>22</v>
      </c>
      <c r="B70">
        <v>22</v>
      </c>
    </row>
    <row r="71" spans="1:2" ht="20.100000000000001" customHeight="1" x14ac:dyDescent="0.3">
      <c r="A71" s="15" t="s">
        <v>28</v>
      </c>
      <c r="B71">
        <v>22</v>
      </c>
    </row>
    <row r="72" spans="1:2" ht="20.100000000000001" customHeight="1" x14ac:dyDescent="0.3">
      <c r="A72" s="28" t="s">
        <v>28</v>
      </c>
      <c r="B72">
        <v>22</v>
      </c>
    </row>
    <row r="73" spans="1:2" ht="20.100000000000001" customHeight="1" x14ac:dyDescent="0.3">
      <c r="A73" s="15" t="s">
        <v>25</v>
      </c>
      <c r="B73">
        <v>22</v>
      </c>
    </row>
    <row r="74" spans="1:2" ht="20.100000000000001" customHeight="1" x14ac:dyDescent="0.3">
      <c r="A74" s="28" t="s">
        <v>25</v>
      </c>
      <c r="B74">
        <v>22</v>
      </c>
    </row>
    <row r="75" spans="1:2" ht="20.100000000000001" customHeight="1" x14ac:dyDescent="0.3">
      <c r="A75" s="15" t="s">
        <v>23</v>
      </c>
      <c r="B75">
        <v>22</v>
      </c>
    </row>
    <row r="76" spans="1:2" ht="20.100000000000001" customHeight="1" x14ac:dyDescent="0.3">
      <c r="A76" s="28" t="s">
        <v>23</v>
      </c>
      <c r="B76">
        <v>22</v>
      </c>
    </row>
    <row r="77" spans="1:2" ht="20.100000000000001" customHeight="1" x14ac:dyDescent="0.3">
      <c r="A77" s="15" t="s">
        <v>24</v>
      </c>
      <c r="B77">
        <v>22</v>
      </c>
    </row>
    <row r="78" spans="1:2" ht="20.100000000000001" customHeight="1" x14ac:dyDescent="0.3">
      <c r="A78" s="15" t="s">
        <v>24</v>
      </c>
      <c r="B78">
        <v>22</v>
      </c>
    </row>
    <row r="79" spans="1:2" ht="20.100000000000001" customHeight="1" x14ac:dyDescent="0.3">
      <c r="A79" s="15" t="s">
        <v>27</v>
      </c>
      <c r="B79">
        <v>22</v>
      </c>
    </row>
    <row r="80" spans="1:2" ht="20.100000000000001" customHeight="1" x14ac:dyDescent="0.3">
      <c r="A80" s="15" t="s">
        <v>26</v>
      </c>
      <c r="B80">
        <v>23</v>
      </c>
    </row>
    <row r="81" spans="1:2" ht="20.100000000000001" customHeight="1" x14ac:dyDescent="0.3">
      <c r="A81" s="28" t="s">
        <v>26</v>
      </c>
      <c r="B81">
        <v>23</v>
      </c>
    </row>
    <row r="82" spans="1:2" ht="20.100000000000001" customHeight="1" x14ac:dyDescent="0.3">
      <c r="A82" s="15" t="s">
        <v>22</v>
      </c>
      <c r="B82">
        <v>23</v>
      </c>
    </row>
    <row r="83" spans="1:2" ht="20.100000000000001" customHeight="1" x14ac:dyDescent="0.3">
      <c r="A83" s="15" t="s">
        <v>22</v>
      </c>
      <c r="B83">
        <v>23</v>
      </c>
    </row>
    <row r="84" spans="1:2" ht="20.100000000000001" customHeight="1" x14ac:dyDescent="0.3">
      <c r="A84" s="15" t="s">
        <v>28</v>
      </c>
      <c r="B84">
        <v>23</v>
      </c>
    </row>
    <row r="85" spans="1:2" ht="20.100000000000001" customHeight="1" x14ac:dyDescent="0.3">
      <c r="A85" t="s">
        <v>25</v>
      </c>
      <c r="B85">
        <v>23</v>
      </c>
    </row>
    <row r="86" spans="1:2" ht="20.100000000000001" customHeight="1" x14ac:dyDescent="0.3">
      <c r="A86" s="15" t="s">
        <v>23</v>
      </c>
      <c r="B86">
        <v>23</v>
      </c>
    </row>
    <row r="87" spans="1:2" ht="20.100000000000001" customHeight="1" x14ac:dyDescent="0.3">
      <c r="A87" s="15" t="s">
        <v>24</v>
      </c>
      <c r="B87">
        <v>23</v>
      </c>
    </row>
    <row r="88" spans="1:2" ht="20.100000000000001" customHeight="1" x14ac:dyDescent="0.3">
      <c r="A88" s="15" t="s">
        <v>24</v>
      </c>
      <c r="B88">
        <v>23</v>
      </c>
    </row>
    <row r="89" spans="1:2" ht="20.100000000000001" customHeight="1" x14ac:dyDescent="0.3">
      <c r="A89" s="28" t="s">
        <v>24</v>
      </c>
      <c r="B89">
        <v>23</v>
      </c>
    </row>
    <row r="90" spans="1:2" ht="20.100000000000001" customHeight="1" x14ac:dyDescent="0.3">
      <c r="A90" s="15" t="s">
        <v>27</v>
      </c>
      <c r="B90">
        <v>23</v>
      </c>
    </row>
    <row r="91" spans="1:2" ht="20.100000000000001" customHeight="1" x14ac:dyDescent="0.3">
      <c r="A91" s="28"/>
    </row>
    <row r="92" spans="1:2" ht="20.100000000000001" customHeight="1" x14ac:dyDescent="0.3">
      <c r="A92" s="28"/>
    </row>
    <row r="93" spans="1:2" ht="20.100000000000001" customHeight="1" x14ac:dyDescent="0.3">
      <c r="A93" s="28"/>
    </row>
    <row r="94" spans="1:2" ht="20.100000000000001" customHeight="1" x14ac:dyDescent="0.3">
      <c r="A94" s="28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ColWidth="18.6640625" defaultRowHeight="14.4" x14ac:dyDescent="0.3"/>
  <cols>
    <col min="1" max="1" width="17.33203125" bestFit="1" customWidth="1"/>
    <col min="2" max="2" width="9.109375" customWidth="1"/>
    <col min="3" max="3" width="13" customWidth="1"/>
    <col min="4" max="5" width="13.21875" customWidth="1"/>
    <col min="6" max="8" width="14" customWidth="1"/>
    <col min="9" max="11" width="16" customWidth="1"/>
  </cols>
  <sheetData>
    <row r="1" spans="1:12" s="62" customFormat="1" x14ac:dyDescent="0.3">
      <c r="A1" s="64"/>
      <c r="B1" s="64"/>
      <c r="C1" s="44" t="s">
        <v>1</v>
      </c>
      <c r="D1" s="44"/>
      <c r="E1" s="63"/>
      <c r="F1" s="44" t="s">
        <v>54</v>
      </c>
      <c r="G1" s="44"/>
      <c r="H1" s="63"/>
      <c r="I1" s="44" t="s">
        <v>53</v>
      </c>
      <c r="J1" s="44"/>
      <c r="K1" s="63"/>
    </row>
    <row r="2" spans="1:12" s="62" customFormat="1" x14ac:dyDescent="0.3">
      <c r="A2" s="64"/>
      <c r="B2" s="64"/>
      <c r="C2" s="44" t="s">
        <v>134</v>
      </c>
      <c r="D2" s="44"/>
      <c r="E2" s="63"/>
      <c r="F2" s="44" t="s">
        <v>133</v>
      </c>
      <c r="G2" s="44"/>
      <c r="H2" s="63"/>
      <c r="I2" s="44" t="s">
        <v>132</v>
      </c>
      <c r="J2" s="44"/>
      <c r="K2" s="63"/>
    </row>
    <row r="3" spans="1:12" ht="5.55" customHeight="1" x14ac:dyDescent="0.3">
      <c r="A3" s="57"/>
      <c r="B3" s="57"/>
      <c r="C3" s="50"/>
      <c r="D3" s="50"/>
      <c r="E3" s="50"/>
      <c r="F3" s="50"/>
      <c r="G3" s="50"/>
      <c r="H3" s="50"/>
      <c r="I3" s="50"/>
      <c r="J3" s="50"/>
      <c r="K3" s="50"/>
    </row>
    <row r="4" spans="1:12" x14ac:dyDescent="0.3">
      <c r="A4" t="s">
        <v>131</v>
      </c>
      <c r="B4" t="s">
        <v>63</v>
      </c>
      <c r="C4" t="s">
        <v>130</v>
      </c>
      <c r="D4" t="s">
        <v>129</v>
      </c>
      <c r="E4" t="s">
        <v>128</v>
      </c>
      <c r="F4" t="s">
        <v>127</v>
      </c>
      <c r="G4" t="s">
        <v>126</v>
      </c>
      <c r="H4" t="s">
        <v>125</v>
      </c>
      <c r="I4" t="s">
        <v>124</v>
      </c>
      <c r="J4" t="s">
        <v>123</v>
      </c>
      <c r="K4" t="s">
        <v>122</v>
      </c>
      <c r="L4" t="s">
        <v>121</v>
      </c>
    </row>
    <row r="5" spans="1:12" x14ac:dyDescent="0.3">
      <c r="A5" t="s">
        <v>120</v>
      </c>
      <c r="B5" t="s">
        <v>59</v>
      </c>
      <c r="C5" s="61">
        <v>102623</v>
      </c>
      <c r="D5" s="45">
        <f>C5/197311</f>
        <v>0.52010785004383941</v>
      </c>
      <c r="E5" s="60">
        <f>Table14[[#This Row],[% Sessions 1]]*1000</f>
        <v>520.10785004383945</v>
      </c>
      <c r="F5" s="61">
        <v>2336</v>
      </c>
      <c r="G5" s="45">
        <f>F5/8171</f>
        <v>0.28588912005874434</v>
      </c>
      <c r="H5" s="60">
        <f>Table14[[#This Row],[% Sessions 2]]*1000</f>
        <v>285.88912005874431</v>
      </c>
      <c r="I5">
        <v>413</v>
      </c>
      <c r="J5" s="45">
        <f>I5/3277</f>
        <v>0.12602990540128167</v>
      </c>
      <c r="K5" s="60">
        <f>Table14[[#This Row],[% Sessions 3]]*1000</f>
        <v>126.02990540128167</v>
      </c>
      <c r="L5" s="59">
        <f>C5+F5+I5</f>
        <v>105372</v>
      </c>
    </row>
    <row r="6" spans="1:12" x14ac:dyDescent="0.3">
      <c r="A6" t="s">
        <v>119</v>
      </c>
      <c r="B6" t="s">
        <v>57</v>
      </c>
      <c r="C6" s="61">
        <v>9370</v>
      </c>
      <c r="D6" s="45">
        <f>C6/197311</f>
        <v>4.7488482649218747E-2</v>
      </c>
      <c r="E6" s="60">
        <f>Table14[[#This Row],[% Sessions 1]]*1000</f>
        <v>47.488482649218746</v>
      </c>
      <c r="F6" s="61">
        <v>776</v>
      </c>
      <c r="G6" s="45">
        <f>F6/8171</f>
        <v>9.4970015909925348E-2</v>
      </c>
      <c r="H6" s="60">
        <f>Table14[[#This Row],[% Sessions 2]]*1000</f>
        <v>94.970015909925351</v>
      </c>
      <c r="I6">
        <v>351</v>
      </c>
      <c r="J6" s="45">
        <f>I6/3277</f>
        <v>0.10711016173329264</v>
      </c>
      <c r="K6" s="60">
        <f>Table14[[#This Row],[% Sessions 3]]*1000</f>
        <v>107.11016173329264</v>
      </c>
      <c r="L6" s="59">
        <f>C6+F6+I6</f>
        <v>10497</v>
      </c>
    </row>
    <row r="7" spans="1:12" x14ac:dyDescent="0.3">
      <c r="A7" t="s">
        <v>118</v>
      </c>
      <c r="B7" t="s">
        <v>58</v>
      </c>
      <c r="C7" s="61">
        <v>8154</v>
      </c>
      <c r="D7" s="45">
        <f>C7/197311</f>
        <v>4.1325623001251831E-2</v>
      </c>
      <c r="E7" s="60">
        <f>Table14[[#This Row],[% Sessions 1]]*1000</f>
        <v>41.325623001251827</v>
      </c>
      <c r="F7" s="61">
        <v>465</v>
      </c>
      <c r="G7" s="45">
        <f>F7/8171</f>
        <v>5.6908579121282582E-2</v>
      </c>
      <c r="H7" s="60">
        <f>Table14[[#This Row],[% Sessions 2]]*1000</f>
        <v>56.908579121282585</v>
      </c>
      <c r="I7">
        <v>205</v>
      </c>
      <c r="J7" s="45">
        <f>I7/3277</f>
        <v>6.2557216966737869E-2</v>
      </c>
      <c r="K7" s="60">
        <f>Table14[[#This Row],[% Sessions 3]]*1000</f>
        <v>62.557216966737869</v>
      </c>
      <c r="L7" s="59">
        <f>C7+F7+I7</f>
        <v>8824</v>
      </c>
    </row>
    <row r="8" spans="1:12" x14ac:dyDescent="0.3">
      <c r="A8" t="s">
        <v>117</v>
      </c>
      <c r="B8" t="s">
        <v>59</v>
      </c>
      <c r="C8" s="61">
        <v>6965</v>
      </c>
      <c r="D8" s="45">
        <f>C8/197311</f>
        <v>3.529960316454734E-2</v>
      </c>
      <c r="E8" s="60">
        <f>Table14[[#This Row],[% Sessions 1]]*1000</f>
        <v>35.299603164547342</v>
      </c>
      <c r="F8" s="61">
        <v>329</v>
      </c>
      <c r="G8" s="45">
        <f>F8/8171</f>
        <v>4.0264349528821443E-2</v>
      </c>
      <c r="H8" s="60">
        <f>Table14[[#This Row],[% Sessions 2]]*1000</f>
        <v>40.264349528821441</v>
      </c>
      <c r="I8">
        <v>200</v>
      </c>
      <c r="J8" s="45">
        <f>I8/3277</f>
        <v>6.1031431187061336E-2</v>
      </c>
      <c r="K8" s="60">
        <f>Table14[[#This Row],[% Sessions 3]]*1000</f>
        <v>61.031431187061337</v>
      </c>
      <c r="L8" s="59">
        <f>C8+F8+I8</f>
        <v>7494</v>
      </c>
    </row>
    <row r="9" spans="1:12" x14ac:dyDescent="0.3">
      <c r="A9" t="s">
        <v>116</v>
      </c>
      <c r="B9" t="s">
        <v>59</v>
      </c>
      <c r="C9" s="61">
        <v>6047</v>
      </c>
      <c r="D9" s="45">
        <f>C9/197311</f>
        <v>3.0647049581624949E-2</v>
      </c>
      <c r="E9" s="60">
        <f>Table14[[#This Row],[% Sessions 1]]*1000</f>
        <v>30.647049581624948</v>
      </c>
      <c r="F9" s="61">
        <v>189</v>
      </c>
      <c r="G9" s="45">
        <f>F9/8171</f>
        <v>2.3130583771876146E-2</v>
      </c>
      <c r="H9" s="60">
        <f>Table14[[#This Row],[% Sessions 2]]*1000</f>
        <v>23.130583771876147</v>
      </c>
      <c r="I9">
        <v>99</v>
      </c>
      <c r="J9" s="45">
        <f>I9/3277</f>
        <v>3.0210558437595361E-2</v>
      </c>
      <c r="K9" s="60">
        <f>Table14[[#This Row],[% Sessions 3]]*1000</f>
        <v>30.21055843759536</v>
      </c>
      <c r="L9" s="59">
        <f>C9+F9+I9</f>
        <v>6335</v>
      </c>
    </row>
    <row r="10" spans="1:12" x14ac:dyDescent="0.3">
      <c r="A10" t="s">
        <v>115</v>
      </c>
      <c r="B10" t="s">
        <v>58</v>
      </c>
      <c r="C10" s="61">
        <v>5460</v>
      </c>
      <c r="D10" s="45">
        <f>C10/197311</f>
        <v>2.7672050721956706E-2</v>
      </c>
      <c r="E10" s="60">
        <f>Table14[[#This Row],[% Sessions 1]]*1000</f>
        <v>27.672050721956705</v>
      </c>
      <c r="F10" s="61">
        <v>252</v>
      </c>
      <c r="G10" s="45">
        <f>F10/8171</f>
        <v>3.0840778362501532E-2</v>
      </c>
      <c r="H10" s="60">
        <f>Table14[[#This Row],[% Sessions 2]]*1000</f>
        <v>30.840778362501531</v>
      </c>
      <c r="I10">
        <v>120</v>
      </c>
      <c r="J10" s="45">
        <f>I10/3277</f>
        <v>3.6618858712236801E-2</v>
      </c>
      <c r="K10" s="60">
        <f>Table14[[#This Row],[% Sessions 3]]*1000</f>
        <v>36.618858712236801</v>
      </c>
      <c r="L10" s="59">
        <f>C10+F10+I10</f>
        <v>5832</v>
      </c>
    </row>
    <row r="11" spans="1:12" x14ac:dyDescent="0.3">
      <c r="A11" t="s">
        <v>114</v>
      </c>
      <c r="B11" t="s">
        <v>59</v>
      </c>
      <c r="C11" s="61">
        <v>5423</v>
      </c>
      <c r="D11" s="45">
        <f>C11/197311</f>
        <v>2.7484529499115611E-2</v>
      </c>
      <c r="E11" s="60">
        <f>Table14[[#This Row],[% Sessions 1]]*1000</f>
        <v>27.484529499115609</v>
      </c>
      <c r="F11" s="61">
        <v>290</v>
      </c>
      <c r="G11" s="45">
        <f>F11/8171</f>
        <v>3.5491371925100969E-2</v>
      </c>
      <c r="H11" s="60">
        <f>Table14[[#This Row],[% Sessions 2]]*1000</f>
        <v>35.491371925100971</v>
      </c>
      <c r="I11">
        <v>133</v>
      </c>
      <c r="J11" s="45">
        <f>I11/3277</f>
        <v>4.0585901739395788E-2</v>
      </c>
      <c r="K11" s="60">
        <f>Table14[[#This Row],[% Sessions 3]]*1000</f>
        <v>40.585901739395787</v>
      </c>
      <c r="L11" s="59">
        <f>C11+F11+I11</f>
        <v>5846</v>
      </c>
    </row>
    <row r="12" spans="1:12" x14ac:dyDescent="0.3">
      <c r="A12" t="s">
        <v>113</v>
      </c>
      <c r="B12" t="s">
        <v>58</v>
      </c>
      <c r="C12" s="61">
        <v>4791</v>
      </c>
      <c r="D12" s="45">
        <f>C12/197311</f>
        <v>2.4281464287343332E-2</v>
      </c>
      <c r="E12" s="60">
        <f>Table14[[#This Row],[% Sessions 1]]*1000</f>
        <v>24.281464287343333</v>
      </c>
      <c r="F12" s="61">
        <v>433</v>
      </c>
      <c r="G12" s="45">
        <f>F12/8171</f>
        <v>5.2992289805409376E-2</v>
      </c>
      <c r="H12" s="60">
        <f>Table14[[#This Row],[% Sessions 2]]*1000</f>
        <v>52.992289805409378</v>
      </c>
      <c r="I12">
        <v>197</v>
      </c>
      <c r="J12" s="45">
        <f>I12/3277</f>
        <v>6.0115959719255416E-2</v>
      </c>
      <c r="K12" s="60">
        <f>Table14[[#This Row],[% Sessions 3]]*1000</f>
        <v>60.115959719255414</v>
      </c>
      <c r="L12" s="59">
        <f>C12+F12+I12</f>
        <v>5421</v>
      </c>
    </row>
    <row r="13" spans="1:12" x14ac:dyDescent="0.3">
      <c r="A13" t="s">
        <v>112</v>
      </c>
      <c r="B13" t="s">
        <v>56</v>
      </c>
      <c r="C13" s="61">
        <v>4599</v>
      </c>
      <c r="D13" s="45">
        <f>C13/197311</f>
        <v>2.3308381185032766E-2</v>
      </c>
      <c r="E13" s="60">
        <f>Table14[[#This Row],[% Sessions 1]]*1000</f>
        <v>23.308381185032765</v>
      </c>
      <c r="F13" s="61">
        <v>238</v>
      </c>
      <c r="G13" s="45">
        <f>F13/8171</f>
        <v>2.9127401786806999E-2</v>
      </c>
      <c r="H13" s="60">
        <f>Table14[[#This Row],[% Sessions 2]]*1000</f>
        <v>29.127401786806999</v>
      </c>
      <c r="I13">
        <v>97</v>
      </c>
      <c r="J13" s="45">
        <f>I13/3277</f>
        <v>2.9600244125724748E-2</v>
      </c>
      <c r="K13" s="60">
        <f>Table14[[#This Row],[% Sessions 3]]*1000</f>
        <v>29.600244125724746</v>
      </c>
      <c r="L13" s="59">
        <f>C13+F13+I13</f>
        <v>4934</v>
      </c>
    </row>
    <row r="14" spans="1:12" x14ac:dyDescent="0.3">
      <c r="A14" t="s">
        <v>111</v>
      </c>
      <c r="B14" t="s">
        <v>58</v>
      </c>
      <c r="C14" s="61">
        <v>4442</v>
      </c>
      <c r="D14" s="45">
        <f>C14/197311</f>
        <v>2.2512683023247562E-2</v>
      </c>
      <c r="E14" s="60">
        <f>Table14[[#This Row],[% Sessions 1]]*1000</f>
        <v>22.512683023247561</v>
      </c>
      <c r="F14" s="61">
        <v>202</v>
      </c>
      <c r="G14" s="45">
        <f>F14/8171</f>
        <v>2.4721576306449639E-2</v>
      </c>
      <c r="H14" s="60">
        <f>Table14[[#This Row],[% Sessions 2]]*1000</f>
        <v>24.721576306449638</v>
      </c>
      <c r="I14">
        <v>101</v>
      </c>
      <c r="J14" s="45">
        <f>I14/3277</f>
        <v>3.0820872749465975E-2</v>
      </c>
      <c r="K14" s="60">
        <f>Table14[[#This Row],[% Sessions 3]]*1000</f>
        <v>30.820872749465973</v>
      </c>
      <c r="L14" s="59">
        <f>C14+F14+I14</f>
        <v>4745</v>
      </c>
    </row>
    <row r="15" spans="1:12" x14ac:dyDescent="0.3">
      <c r="A15" t="s">
        <v>110</v>
      </c>
      <c r="B15" t="s">
        <v>58</v>
      </c>
      <c r="C15" s="61">
        <v>3177</v>
      </c>
      <c r="D15" s="45">
        <f>C15/197311</f>
        <v>1.6101484458545139E-2</v>
      </c>
      <c r="E15" s="60">
        <f>Table14[[#This Row],[% Sessions 1]]*1000</f>
        <v>16.101484458545137</v>
      </c>
      <c r="F15" s="61">
        <v>199</v>
      </c>
      <c r="G15" s="45">
        <f>F15/8171</f>
        <v>2.4354424183086525E-2</v>
      </c>
      <c r="H15" s="60">
        <f>Table14[[#This Row],[% Sessions 2]]*1000</f>
        <v>24.354424183086525</v>
      </c>
      <c r="I15">
        <v>128</v>
      </c>
      <c r="J15" s="45">
        <f>I15/3277</f>
        <v>3.9060115959719255E-2</v>
      </c>
      <c r="K15" s="60">
        <f>Table14[[#This Row],[% Sessions 3]]*1000</f>
        <v>39.060115959719255</v>
      </c>
      <c r="L15" s="59">
        <f>C15+F15+I15</f>
        <v>3504</v>
      </c>
    </row>
    <row r="16" spans="1:12" x14ac:dyDescent="0.3">
      <c r="A16" t="s">
        <v>109</v>
      </c>
      <c r="B16" t="s">
        <v>59</v>
      </c>
      <c r="C16" s="61">
        <v>2945</v>
      </c>
      <c r="D16" s="45">
        <f>C16/197311</f>
        <v>1.4925675709919872E-2</v>
      </c>
      <c r="E16" s="60">
        <f>Table14[[#This Row],[% Sessions 1]]*1000</f>
        <v>14.925675709919872</v>
      </c>
      <c r="F16" s="61">
        <v>113</v>
      </c>
      <c r="G16" s="45">
        <f>F16/8171</f>
        <v>1.3829396646677273E-2</v>
      </c>
      <c r="H16" s="60">
        <f>Table14[[#This Row],[% Sessions 2]]*1000</f>
        <v>13.829396646677273</v>
      </c>
      <c r="I16">
        <v>42</v>
      </c>
      <c r="J16" s="45">
        <f>I16/3277</f>
        <v>1.2816600549282881E-2</v>
      </c>
      <c r="K16" s="60">
        <f>Table14[[#This Row],[% Sessions 3]]*1000</f>
        <v>12.81660054928288</v>
      </c>
      <c r="L16" s="59">
        <f>C16+F16+I16</f>
        <v>3100</v>
      </c>
    </row>
    <row r="17" spans="1:12" x14ac:dyDescent="0.3">
      <c r="A17" t="s">
        <v>108</v>
      </c>
      <c r="B17" t="s">
        <v>58</v>
      </c>
      <c r="C17" s="61">
        <v>2937</v>
      </c>
      <c r="D17" s="45">
        <f>C17/197311</f>
        <v>1.4885130580656932E-2</v>
      </c>
      <c r="E17" s="60">
        <f>Table14[[#This Row],[% Sessions 1]]*1000</f>
        <v>14.885130580656933</v>
      </c>
      <c r="F17" s="61">
        <v>243</v>
      </c>
      <c r="G17" s="45">
        <f>F17/8171</f>
        <v>2.973932199241219E-2</v>
      </c>
      <c r="H17" s="60">
        <f>Table14[[#This Row],[% Sessions 2]]*1000</f>
        <v>29.73932199241219</v>
      </c>
      <c r="I17">
        <v>156</v>
      </c>
      <c r="J17" s="45">
        <f>I17/3277</f>
        <v>4.7604516325907842E-2</v>
      </c>
      <c r="K17" s="60">
        <f>Table14[[#This Row],[% Sessions 3]]*1000</f>
        <v>47.604516325907845</v>
      </c>
      <c r="L17" s="59">
        <f>C17+F17+I17</f>
        <v>3336</v>
      </c>
    </row>
    <row r="18" spans="1:12" x14ac:dyDescent="0.3">
      <c r="A18" t="s">
        <v>107</v>
      </c>
      <c r="B18" t="s">
        <v>59</v>
      </c>
      <c r="C18" s="61">
        <v>2932</v>
      </c>
      <c r="D18" s="45">
        <f>C18/197311</f>
        <v>1.4859789874867595E-2</v>
      </c>
      <c r="E18" s="60">
        <f>Table14[[#This Row],[% Sessions 1]]*1000</f>
        <v>14.859789874867595</v>
      </c>
      <c r="F18" s="61">
        <v>136</v>
      </c>
      <c r="G18" s="45">
        <f>F18/8171</f>
        <v>1.6644229592461143E-2</v>
      </c>
      <c r="H18" s="60">
        <f>Table14[[#This Row],[% Sessions 2]]*1000</f>
        <v>16.644229592461144</v>
      </c>
      <c r="I18">
        <v>16</v>
      </c>
      <c r="J18" s="45">
        <f>I18/3277</f>
        <v>4.8825144949649069E-3</v>
      </c>
      <c r="K18" s="60">
        <f>Table14[[#This Row],[% Sessions 3]]*1000</f>
        <v>4.8825144949649069</v>
      </c>
      <c r="L18" s="59">
        <f>C18+F18+I18</f>
        <v>3084</v>
      </c>
    </row>
    <row r="19" spans="1:12" x14ac:dyDescent="0.3">
      <c r="A19" t="s">
        <v>106</v>
      </c>
      <c r="B19" t="s">
        <v>56</v>
      </c>
      <c r="C19" s="61">
        <v>2782</v>
      </c>
      <c r="D19" s="45">
        <f>C19/197311</f>
        <v>1.4099568701187466E-2</v>
      </c>
      <c r="E19" s="60">
        <f>Table14[[#This Row],[% Sessions 1]]*1000</f>
        <v>14.099568701187465</v>
      </c>
      <c r="F19" s="61">
        <v>173</v>
      </c>
      <c r="G19" s="45">
        <f>F19/8171</f>
        <v>2.1172439113939543E-2</v>
      </c>
      <c r="H19" s="60">
        <f>Table14[[#This Row],[% Sessions 2]]*1000</f>
        <v>21.172439113939543</v>
      </c>
      <c r="I19">
        <v>81</v>
      </c>
      <c r="J19" s="45">
        <f>I19/3277</f>
        <v>2.4717729630759841E-2</v>
      </c>
      <c r="K19" s="60">
        <f>Table14[[#This Row],[% Sessions 3]]*1000</f>
        <v>24.717729630759841</v>
      </c>
      <c r="L19" s="59">
        <f>C19+F19+I19</f>
        <v>3036</v>
      </c>
    </row>
    <row r="20" spans="1:12" x14ac:dyDescent="0.3">
      <c r="A20" t="s">
        <v>105</v>
      </c>
      <c r="B20" t="s">
        <v>56</v>
      </c>
      <c r="C20" s="61">
        <v>1774</v>
      </c>
      <c r="D20" s="45">
        <f>C20/197311</f>
        <v>8.9908824140569957E-3</v>
      </c>
      <c r="E20" s="60">
        <f>Table14[[#This Row],[% Sessions 1]]*1000</f>
        <v>8.9908824140569958</v>
      </c>
      <c r="F20" s="61">
        <v>169</v>
      </c>
      <c r="G20" s="45">
        <f>F20/8171</f>
        <v>2.0682902949455392E-2</v>
      </c>
      <c r="H20" s="60">
        <f>Table14[[#This Row],[% Sessions 2]]*1000</f>
        <v>20.682902949455393</v>
      </c>
      <c r="I20">
        <v>87</v>
      </c>
      <c r="J20" s="45">
        <f>I20/3277</f>
        <v>2.6548672566371681E-2</v>
      </c>
      <c r="K20" s="60">
        <f>Table14[[#This Row],[% Sessions 3]]*1000</f>
        <v>26.548672566371682</v>
      </c>
      <c r="L20" s="59">
        <f>C20+F20+I20</f>
        <v>2030</v>
      </c>
    </row>
    <row r="21" spans="1:12" x14ac:dyDescent="0.3">
      <c r="A21" t="s">
        <v>104</v>
      </c>
      <c r="B21" t="s">
        <v>57</v>
      </c>
      <c r="C21" s="61">
        <v>1746</v>
      </c>
      <c r="D21" s="45">
        <f>C21/197311</f>
        <v>8.8489744616367053E-3</v>
      </c>
      <c r="E21" s="60">
        <f>Table14[[#This Row],[% Sessions 1]]*1000</f>
        <v>8.8489744616367059</v>
      </c>
      <c r="F21" s="61">
        <v>105</v>
      </c>
      <c r="G21" s="45">
        <f>F21/8171</f>
        <v>1.285032431770897E-2</v>
      </c>
      <c r="H21" s="60">
        <f>Table14[[#This Row],[% Sessions 2]]*1000</f>
        <v>12.850324317708971</v>
      </c>
      <c r="I21">
        <v>41</v>
      </c>
      <c r="J21" s="45">
        <f>I21/3277</f>
        <v>1.2511443393347574E-2</v>
      </c>
      <c r="K21" s="60">
        <f>Table14[[#This Row],[% Sessions 3]]*1000</f>
        <v>12.511443393347573</v>
      </c>
      <c r="L21" s="59">
        <f>C21+F21+I21</f>
        <v>1892</v>
      </c>
    </row>
    <row r="22" spans="1:12" x14ac:dyDescent="0.3">
      <c r="A22" t="s">
        <v>103</v>
      </c>
      <c r="B22" t="s">
        <v>57</v>
      </c>
      <c r="C22" s="61">
        <v>1546</v>
      </c>
      <c r="D22" s="45">
        <f>C22/197311</f>
        <v>7.8353462300631994E-3</v>
      </c>
      <c r="E22" s="60">
        <f>Table14[[#This Row],[% Sessions 1]]*1000</f>
        <v>7.8353462300631991</v>
      </c>
      <c r="F22" s="61">
        <v>91</v>
      </c>
      <c r="G22" s="45">
        <f>F22/8171</f>
        <v>1.1136947742014441E-2</v>
      </c>
      <c r="H22" s="60">
        <f>Table14[[#This Row],[% Sessions 2]]*1000</f>
        <v>11.13694774201444</v>
      </c>
      <c r="I22">
        <v>45</v>
      </c>
      <c r="J22" s="45">
        <f>I22/3277</f>
        <v>1.3732072017088801E-2</v>
      </c>
      <c r="K22" s="60">
        <f>Table14[[#This Row],[% Sessions 3]]*1000</f>
        <v>13.7320720170888</v>
      </c>
      <c r="L22" s="59">
        <f>C22+F22+I22</f>
        <v>1682</v>
      </c>
    </row>
    <row r="23" spans="1:12" x14ac:dyDescent="0.3">
      <c r="A23" t="s">
        <v>102</v>
      </c>
      <c r="B23" t="s">
        <v>57</v>
      </c>
      <c r="C23" s="61">
        <v>1391</v>
      </c>
      <c r="D23" s="45">
        <f>C23/197311</f>
        <v>7.0497843505937328E-3</v>
      </c>
      <c r="E23" s="60">
        <f>Table14[[#This Row],[% Sessions 1]]*1000</f>
        <v>7.0497843505937325</v>
      </c>
      <c r="F23" s="61">
        <v>111</v>
      </c>
      <c r="G23" s="45">
        <f>F23/8171</f>
        <v>1.3584628564435198E-2</v>
      </c>
      <c r="H23" s="60">
        <f>Table14[[#This Row],[% Sessions 2]]*1000</f>
        <v>13.584628564435198</v>
      </c>
      <c r="I23">
        <v>47</v>
      </c>
      <c r="J23" s="45">
        <f>I23/3277</f>
        <v>1.4342386328959414E-2</v>
      </c>
      <c r="K23" s="60">
        <f>Table14[[#This Row],[% Sessions 3]]*1000</f>
        <v>14.342386328959414</v>
      </c>
      <c r="L23" s="59">
        <f>C23+F23+I23</f>
        <v>1549</v>
      </c>
    </row>
    <row r="24" spans="1:12" x14ac:dyDescent="0.3">
      <c r="A24" t="s">
        <v>101</v>
      </c>
      <c r="B24" t="s">
        <v>56</v>
      </c>
      <c r="C24" s="61">
        <v>1246</v>
      </c>
      <c r="D24" s="45">
        <f>C24/197311</f>
        <v>6.3149038827029413E-3</v>
      </c>
      <c r="E24" s="60">
        <f>Table14[[#This Row],[% Sessions 1]]*1000</f>
        <v>6.3149038827029411</v>
      </c>
      <c r="F24" s="61">
        <v>76</v>
      </c>
      <c r="G24" s="45">
        <f>F24/8171</f>
        <v>9.3011871251988745E-3</v>
      </c>
      <c r="H24" s="60">
        <f>Table14[[#This Row],[% Sessions 2]]*1000</f>
        <v>9.301187125198874</v>
      </c>
      <c r="I24">
        <v>41</v>
      </c>
      <c r="J24" s="45">
        <f>I24/3277</f>
        <v>1.2511443393347574E-2</v>
      </c>
      <c r="K24" s="60">
        <f>Table14[[#This Row],[% Sessions 3]]*1000</f>
        <v>12.511443393347573</v>
      </c>
      <c r="L24" s="59">
        <f>C24+F24+I24</f>
        <v>1363</v>
      </c>
    </row>
    <row r="25" spans="1:12" x14ac:dyDescent="0.3">
      <c r="A25" t="s">
        <v>100</v>
      </c>
      <c r="B25" t="s">
        <v>56</v>
      </c>
      <c r="C25" s="61">
        <v>1155</v>
      </c>
      <c r="D25" s="45">
        <f>C25/197311</f>
        <v>5.8537030373369955E-3</v>
      </c>
      <c r="E25" s="60">
        <f>Table14[[#This Row],[% Sessions 1]]*1000</f>
        <v>5.8537030373369952</v>
      </c>
      <c r="F25" s="61">
        <v>78</v>
      </c>
      <c r="G25" s="45">
        <f>F25/8171</f>
        <v>9.5459552074409499E-3</v>
      </c>
      <c r="H25" s="60">
        <f>Table14[[#This Row],[% Sessions 2]]*1000</f>
        <v>9.5459552074409491</v>
      </c>
      <c r="I25">
        <v>47</v>
      </c>
      <c r="J25" s="45">
        <f>I25/3277</f>
        <v>1.4342386328959414E-2</v>
      </c>
      <c r="K25" s="60">
        <f>Table14[[#This Row],[% Sessions 3]]*1000</f>
        <v>14.342386328959414</v>
      </c>
      <c r="L25" s="59">
        <f>C25+F25+I25</f>
        <v>1280</v>
      </c>
    </row>
    <row r="26" spans="1:12" x14ac:dyDescent="0.3">
      <c r="A26" t="s">
        <v>99</v>
      </c>
      <c r="B26" t="s">
        <v>56</v>
      </c>
      <c r="C26" s="61">
        <v>1059</v>
      </c>
      <c r="D26" s="45">
        <f>C26/197311</f>
        <v>5.3671614861817134E-3</v>
      </c>
      <c r="E26" s="60">
        <f>Table14[[#This Row],[% Sessions 1]]*1000</f>
        <v>5.3671614861817138</v>
      </c>
      <c r="F26" s="61">
        <v>63</v>
      </c>
      <c r="G26" s="45">
        <f>F26/8171</f>
        <v>7.7101945906253829E-3</v>
      </c>
      <c r="H26" s="60">
        <f>Table14[[#This Row],[% Sessions 2]]*1000</f>
        <v>7.7101945906253828</v>
      </c>
      <c r="I26">
        <v>37</v>
      </c>
      <c r="J26" s="45">
        <f>I26/3277</f>
        <v>1.1290814769606347E-2</v>
      </c>
      <c r="K26" s="60">
        <f>Table14[[#This Row],[% Sessions 3]]*1000</f>
        <v>11.290814769606348</v>
      </c>
      <c r="L26" s="59">
        <f>C26+F26+I26</f>
        <v>1159</v>
      </c>
    </row>
    <row r="27" spans="1:12" x14ac:dyDescent="0.3">
      <c r="A27" t="s">
        <v>98</v>
      </c>
      <c r="B27" t="s">
        <v>56</v>
      </c>
      <c r="C27" s="61">
        <v>1049</v>
      </c>
      <c r="D27" s="45">
        <f>C27/197311</f>
        <v>5.3164800746030375E-3</v>
      </c>
      <c r="E27" s="60">
        <f>Table14[[#This Row],[% Sessions 1]]*1000</f>
        <v>5.3164800746030378</v>
      </c>
      <c r="F27" s="61">
        <v>50</v>
      </c>
      <c r="G27" s="45">
        <f>F27/8171</f>
        <v>6.1192020560518912E-3</v>
      </c>
      <c r="H27" s="60">
        <f>Table14[[#This Row],[% Sessions 2]]*1000</f>
        <v>6.1192020560518916</v>
      </c>
      <c r="I27">
        <v>50</v>
      </c>
      <c r="J27" s="45">
        <f>I27/3277</f>
        <v>1.5257857796765334E-2</v>
      </c>
      <c r="K27" s="60">
        <f>Table14[[#This Row],[% Sessions 3]]*1000</f>
        <v>15.257857796765334</v>
      </c>
      <c r="L27" s="59">
        <f>C27+F27+I27</f>
        <v>1149</v>
      </c>
    </row>
    <row r="28" spans="1:12" x14ac:dyDescent="0.3">
      <c r="A28" t="s">
        <v>97</v>
      </c>
      <c r="B28" t="s">
        <v>58</v>
      </c>
      <c r="C28" s="61">
        <v>1036</v>
      </c>
      <c r="D28" s="45">
        <f>C28/197311</f>
        <v>5.2505942395507602E-3</v>
      </c>
      <c r="E28" s="60">
        <f>Table14[[#This Row],[% Sessions 1]]*1000</f>
        <v>5.2505942395507601</v>
      </c>
      <c r="F28" s="61">
        <v>95</v>
      </c>
      <c r="G28" s="45">
        <f>F28/8171</f>
        <v>1.1626483906498593E-2</v>
      </c>
      <c r="H28" s="60">
        <f>Table14[[#This Row],[% Sessions 2]]*1000</f>
        <v>11.626483906498594</v>
      </c>
      <c r="I28">
        <v>64</v>
      </c>
      <c r="J28" s="45">
        <f>I28/3277</f>
        <v>1.9530057979859627E-2</v>
      </c>
      <c r="K28" s="60">
        <f>Table14[[#This Row],[% Sessions 3]]*1000</f>
        <v>19.530057979859627</v>
      </c>
      <c r="L28" s="59">
        <f>C28+F28+I28</f>
        <v>1195</v>
      </c>
    </row>
    <row r="29" spans="1:12" x14ac:dyDescent="0.3">
      <c r="A29" t="s">
        <v>96</v>
      </c>
      <c r="B29" t="s">
        <v>58</v>
      </c>
      <c r="C29" s="61">
        <v>1033</v>
      </c>
      <c r="D29" s="45">
        <f>C29/197311</f>
        <v>5.2353898160771573E-3</v>
      </c>
      <c r="E29" s="60">
        <f>Table14[[#This Row],[% Sessions 1]]*1000</f>
        <v>5.2353898160771575</v>
      </c>
      <c r="F29" s="61">
        <v>110</v>
      </c>
      <c r="G29" s="45">
        <f>F29/8171</f>
        <v>1.3462244523314159E-2</v>
      </c>
      <c r="H29" s="60">
        <f>Table14[[#This Row],[% Sessions 2]]*1000</f>
        <v>13.46224452331416</v>
      </c>
      <c r="I29">
        <v>53</v>
      </c>
      <c r="J29" s="45">
        <f>I29/3277</f>
        <v>1.6173329264571254E-2</v>
      </c>
      <c r="K29" s="60">
        <f>Table14[[#This Row],[% Sessions 3]]*1000</f>
        <v>16.173329264571255</v>
      </c>
      <c r="L29" s="59">
        <f>C29+F29+I29</f>
        <v>1196</v>
      </c>
    </row>
    <row r="30" spans="1:12" x14ac:dyDescent="0.3">
      <c r="A30" t="s">
        <v>95</v>
      </c>
      <c r="B30" t="s">
        <v>59</v>
      </c>
      <c r="C30" s="61">
        <v>972</v>
      </c>
      <c r="D30" s="45">
        <f>C30/197311</f>
        <v>4.9262332054472377E-3</v>
      </c>
      <c r="E30" s="60">
        <f>Table14[[#This Row],[% Sessions 1]]*1000</f>
        <v>4.9262332054472378</v>
      </c>
      <c r="F30" s="61">
        <v>24</v>
      </c>
      <c r="G30" s="45">
        <f>F30/8171</f>
        <v>2.9372169869049075E-3</v>
      </c>
      <c r="H30" s="60">
        <f>Table14[[#This Row],[% Sessions 2]]*1000</f>
        <v>2.9372169869049074</v>
      </c>
      <c r="I30">
        <v>9</v>
      </c>
      <c r="J30" s="45">
        <f>I30/3277</f>
        <v>2.7464144034177601E-3</v>
      </c>
      <c r="K30" s="60">
        <f>Table14[[#This Row],[% Sessions 3]]*1000</f>
        <v>2.7464144034177602</v>
      </c>
      <c r="L30" s="59">
        <f>C30+F30+I30</f>
        <v>1005</v>
      </c>
    </row>
    <row r="31" spans="1:12" x14ac:dyDescent="0.3">
      <c r="A31" t="s">
        <v>94</v>
      </c>
      <c r="B31" t="s">
        <v>58</v>
      </c>
      <c r="C31" s="61">
        <v>889</v>
      </c>
      <c r="D31" s="45">
        <f>C31/197311</f>
        <v>4.5055774893442329E-3</v>
      </c>
      <c r="E31" s="60">
        <f>Table14[[#This Row],[% Sessions 1]]*1000</f>
        <v>4.5055774893442333</v>
      </c>
      <c r="F31" s="61">
        <v>68</v>
      </c>
      <c r="G31" s="45">
        <f>F31/8171</f>
        <v>8.3221147962305713E-3</v>
      </c>
      <c r="H31" s="60">
        <f>Table14[[#This Row],[% Sessions 2]]*1000</f>
        <v>8.3221147962305722</v>
      </c>
      <c r="I31">
        <v>32</v>
      </c>
      <c r="J31" s="45">
        <f>I31/3277</f>
        <v>9.7650289899298137E-3</v>
      </c>
      <c r="K31" s="60">
        <f>Table14[[#This Row],[% Sessions 3]]*1000</f>
        <v>9.7650289899298137</v>
      </c>
      <c r="L31" s="59">
        <f>C31+F31+I31</f>
        <v>989</v>
      </c>
    </row>
    <row r="32" spans="1:12" x14ac:dyDescent="0.3">
      <c r="A32" t="s">
        <v>93</v>
      </c>
      <c r="B32" t="s">
        <v>58</v>
      </c>
      <c r="C32" s="61">
        <v>878</v>
      </c>
      <c r="D32" s="45">
        <f>C32/197311</f>
        <v>4.4498279366076907E-3</v>
      </c>
      <c r="E32" s="60">
        <f>Table14[[#This Row],[% Sessions 1]]*1000</f>
        <v>4.4498279366076909</v>
      </c>
      <c r="F32" s="61">
        <v>52</v>
      </c>
      <c r="G32" s="45">
        <f>F32/8171</f>
        <v>6.3639701382939666E-3</v>
      </c>
      <c r="H32" s="60">
        <f>Table14[[#This Row],[% Sessions 2]]*1000</f>
        <v>6.3639701382939666</v>
      </c>
      <c r="I32">
        <v>46</v>
      </c>
      <c r="J32" s="45">
        <f>I32/3277</f>
        <v>1.4037229173024107E-2</v>
      </c>
      <c r="K32" s="60">
        <f>Table14[[#This Row],[% Sessions 3]]*1000</f>
        <v>14.037229173024107</v>
      </c>
      <c r="L32" s="59">
        <f>C32+F32+I32</f>
        <v>976</v>
      </c>
    </row>
    <row r="33" spans="1:12" x14ac:dyDescent="0.3">
      <c r="A33" t="s">
        <v>92</v>
      </c>
      <c r="B33" t="s">
        <v>57</v>
      </c>
      <c r="C33" s="61">
        <v>750</v>
      </c>
      <c r="D33" s="45">
        <f>C33/197311</f>
        <v>3.8011058684006469E-3</v>
      </c>
      <c r="E33" s="60">
        <f>Table14[[#This Row],[% Sessions 1]]*1000</f>
        <v>3.8011058684006467</v>
      </c>
      <c r="F33" s="61">
        <v>38</v>
      </c>
      <c r="G33" s="45">
        <f>F33/8171</f>
        <v>4.6505935625994373E-3</v>
      </c>
      <c r="H33" s="60">
        <f>Table14[[#This Row],[% Sessions 2]]*1000</f>
        <v>4.650593562599437</v>
      </c>
      <c r="I33">
        <v>18</v>
      </c>
      <c r="J33" s="45">
        <f>I33/3277</f>
        <v>5.4928288068355202E-3</v>
      </c>
      <c r="K33" s="60">
        <f>Table14[[#This Row],[% Sessions 3]]*1000</f>
        <v>5.4928288068355204</v>
      </c>
      <c r="L33" s="59">
        <f>C33+F33+I33</f>
        <v>806</v>
      </c>
    </row>
    <row r="34" spans="1:12" x14ac:dyDescent="0.3">
      <c r="A34" t="s">
        <v>91</v>
      </c>
      <c r="B34" t="s">
        <v>58</v>
      </c>
      <c r="C34" s="61">
        <v>705</v>
      </c>
      <c r="D34" s="45">
        <f>C34/197311</f>
        <v>3.573039516296608E-3</v>
      </c>
      <c r="E34" s="60">
        <f>Table14[[#This Row],[% Sessions 1]]*1000</f>
        <v>3.5730395162966078</v>
      </c>
      <c r="F34" s="61">
        <v>65</v>
      </c>
      <c r="G34" s="45">
        <f>F34/8171</f>
        <v>7.9549626728674574E-3</v>
      </c>
      <c r="H34" s="60">
        <f>Table14[[#This Row],[% Sessions 2]]*1000</f>
        <v>7.954962672867457</v>
      </c>
      <c r="I34">
        <v>35</v>
      </c>
      <c r="J34" s="45">
        <f>I34/3277</f>
        <v>1.0680500457735734E-2</v>
      </c>
      <c r="K34" s="60">
        <f>Table14[[#This Row],[% Sessions 3]]*1000</f>
        <v>10.680500457735734</v>
      </c>
      <c r="L34" s="59">
        <f>C34+F34+I34</f>
        <v>805</v>
      </c>
    </row>
    <row r="35" spans="1:12" x14ac:dyDescent="0.3">
      <c r="A35" t="s">
        <v>90</v>
      </c>
      <c r="B35" t="s">
        <v>58</v>
      </c>
      <c r="C35" s="61">
        <v>631</v>
      </c>
      <c r="D35" s="45">
        <f>C35/197311</f>
        <v>3.1979970706144108E-3</v>
      </c>
      <c r="E35" s="60">
        <f>Table14[[#This Row],[% Sessions 1]]*1000</f>
        <v>3.1979970706144107</v>
      </c>
      <c r="F35" s="61">
        <v>30</v>
      </c>
      <c r="G35" s="45">
        <f>F35/8171</f>
        <v>3.6715212336311345E-3</v>
      </c>
      <c r="H35" s="60">
        <f>Table14[[#This Row],[% Sessions 2]]*1000</f>
        <v>3.6715212336311347</v>
      </c>
      <c r="I35">
        <v>29</v>
      </c>
      <c r="J35" s="45">
        <f>I35/3277</f>
        <v>8.8495575221238937E-3</v>
      </c>
      <c r="K35" s="60">
        <f>Table14[[#This Row],[% Sessions 3]]*1000</f>
        <v>8.8495575221238933</v>
      </c>
      <c r="L35" s="59">
        <f>C35+F35+I35</f>
        <v>690</v>
      </c>
    </row>
    <row r="36" spans="1:12" x14ac:dyDescent="0.3">
      <c r="A36" t="s">
        <v>89</v>
      </c>
      <c r="B36" t="s">
        <v>59</v>
      </c>
      <c r="C36" s="61">
        <v>571</v>
      </c>
      <c r="D36" s="45">
        <f>C36/197311</f>
        <v>2.8939086011423591E-3</v>
      </c>
      <c r="E36" s="60">
        <f>Table14[[#This Row],[% Sessions 1]]*1000</f>
        <v>2.8939086011423591</v>
      </c>
      <c r="F36" s="61">
        <v>28</v>
      </c>
      <c r="G36" s="45">
        <f>F36/8171</f>
        <v>3.4267531513890587E-3</v>
      </c>
      <c r="H36" s="60">
        <f>Table14[[#This Row],[% Sessions 2]]*1000</f>
        <v>3.4267531513890588</v>
      </c>
      <c r="I36">
        <v>20</v>
      </c>
      <c r="J36" s="45">
        <f>I36/3277</f>
        <v>6.1031431187061336E-3</v>
      </c>
      <c r="K36" s="60">
        <f>Table14[[#This Row],[% Sessions 3]]*1000</f>
        <v>6.103143118706134</v>
      </c>
      <c r="L36" s="59">
        <f>C36+F36+I36</f>
        <v>619</v>
      </c>
    </row>
    <row r="37" spans="1:12" x14ac:dyDescent="0.3">
      <c r="A37" t="s">
        <v>88</v>
      </c>
      <c r="B37" t="s">
        <v>56</v>
      </c>
      <c r="C37" s="61">
        <v>528</v>
      </c>
      <c r="D37" s="45">
        <f>C37/197311</f>
        <v>2.6759785313540552E-3</v>
      </c>
      <c r="E37" s="60">
        <f>Table14[[#This Row],[% Sessions 1]]*1000</f>
        <v>2.6759785313540552</v>
      </c>
      <c r="F37" s="61">
        <v>27</v>
      </c>
      <c r="G37" s="45">
        <f>F37/8171</f>
        <v>3.304369110268021E-3</v>
      </c>
      <c r="H37" s="60">
        <f>Table14[[#This Row],[% Sessions 2]]*1000</f>
        <v>3.3043691102680208</v>
      </c>
      <c r="I37">
        <v>21</v>
      </c>
      <c r="J37" s="45">
        <f>I37/3277</f>
        <v>6.4083002746414403E-3</v>
      </c>
      <c r="K37" s="60">
        <f>Table14[[#This Row],[% Sessions 3]]*1000</f>
        <v>6.4083002746414399</v>
      </c>
      <c r="L37" s="59">
        <f>C37+F37+I37</f>
        <v>576</v>
      </c>
    </row>
    <row r="38" spans="1:12" x14ac:dyDescent="0.3">
      <c r="A38" t="s">
        <v>87</v>
      </c>
      <c r="B38" t="s">
        <v>57</v>
      </c>
      <c r="C38" s="61">
        <v>505</v>
      </c>
      <c r="D38" s="45">
        <f>C38/197311</f>
        <v>2.559411284723102E-3</v>
      </c>
      <c r="E38" s="60">
        <f>Table14[[#This Row],[% Sessions 1]]*1000</f>
        <v>2.5594112847231019</v>
      </c>
      <c r="F38" s="61">
        <v>74</v>
      </c>
      <c r="G38" s="45">
        <f>F38/8171</f>
        <v>9.0564190429567992E-3</v>
      </c>
      <c r="H38" s="60">
        <f>Table14[[#This Row],[% Sessions 2]]*1000</f>
        <v>9.056419042956799</v>
      </c>
      <c r="I38">
        <v>18</v>
      </c>
      <c r="J38" s="45">
        <f>I38/3277</f>
        <v>5.4928288068355202E-3</v>
      </c>
      <c r="K38" s="60">
        <f>Table14[[#This Row],[% Sessions 3]]*1000</f>
        <v>5.4928288068355204</v>
      </c>
      <c r="L38" s="59">
        <f>C38+F38+I38</f>
        <v>597</v>
      </c>
    </row>
    <row r="39" spans="1:12" x14ac:dyDescent="0.3">
      <c r="A39" t="s">
        <v>65</v>
      </c>
      <c r="B39" t="s">
        <v>65</v>
      </c>
      <c r="C39" s="61">
        <v>470</v>
      </c>
      <c r="D39" s="45">
        <f>C39/197311</f>
        <v>2.3820263441977386E-3</v>
      </c>
      <c r="E39" s="60">
        <f>Table14[[#This Row],[% Sessions 1]]*1000</f>
        <v>2.3820263441977385</v>
      </c>
      <c r="F39" s="61">
        <v>77</v>
      </c>
      <c r="G39" s="45">
        <f>F39/8171</f>
        <v>9.4235711663199113E-3</v>
      </c>
      <c r="H39" s="60">
        <f>Table14[[#This Row],[% Sessions 2]]*1000</f>
        <v>9.4235711663199115</v>
      </c>
      <c r="I39">
        <v>9</v>
      </c>
      <c r="J39" s="45">
        <f>I39/3277</f>
        <v>2.7464144034177601E-3</v>
      </c>
      <c r="K39" s="60">
        <f>Table14[[#This Row],[% Sessions 3]]*1000</f>
        <v>2.7464144034177602</v>
      </c>
      <c r="L39" s="59">
        <f>C39+F39+I39</f>
        <v>556</v>
      </c>
    </row>
    <row r="40" spans="1:12" x14ac:dyDescent="0.3">
      <c r="A40" t="s">
        <v>86</v>
      </c>
      <c r="B40" t="s">
        <v>57</v>
      </c>
      <c r="C40" s="61">
        <v>469</v>
      </c>
      <c r="D40" s="45">
        <f>C40/197311</f>
        <v>2.3769582030398711E-3</v>
      </c>
      <c r="E40" s="60">
        <f>Table14[[#This Row],[% Sessions 1]]*1000</f>
        <v>2.3769582030398713</v>
      </c>
      <c r="F40" s="61">
        <v>27</v>
      </c>
      <c r="G40" s="45">
        <f>F40/8171</f>
        <v>3.304369110268021E-3</v>
      </c>
      <c r="H40" s="60">
        <f>Table14[[#This Row],[% Sessions 2]]*1000</f>
        <v>3.3043691102680208</v>
      </c>
      <c r="I40">
        <v>29</v>
      </c>
      <c r="J40" s="45">
        <f>I40/3277</f>
        <v>8.8495575221238937E-3</v>
      </c>
      <c r="K40" s="60">
        <f>Table14[[#This Row],[% Sessions 3]]*1000</f>
        <v>8.8495575221238933</v>
      </c>
      <c r="L40" s="59">
        <f>C40+F40+I40</f>
        <v>525</v>
      </c>
    </row>
    <row r="41" spans="1:12" x14ac:dyDescent="0.3">
      <c r="A41" t="s">
        <v>85</v>
      </c>
      <c r="B41" t="s">
        <v>57</v>
      </c>
      <c r="C41" s="61">
        <v>439</v>
      </c>
      <c r="D41" s="45">
        <f>C41/197311</f>
        <v>2.2249139683038453E-3</v>
      </c>
      <c r="E41" s="60">
        <f>Table14[[#This Row],[% Sessions 1]]*1000</f>
        <v>2.2249139683038455</v>
      </c>
      <c r="F41" s="61">
        <v>54</v>
      </c>
      <c r="G41" s="45">
        <f>F41/8171</f>
        <v>6.608738220536042E-3</v>
      </c>
      <c r="H41" s="60">
        <f>Table14[[#This Row],[% Sessions 2]]*1000</f>
        <v>6.6087382205360417</v>
      </c>
      <c r="I41">
        <v>14</v>
      </c>
      <c r="J41" s="45">
        <f>I41/3277</f>
        <v>4.2722001830942935E-3</v>
      </c>
      <c r="K41" s="60">
        <f>Table14[[#This Row],[% Sessions 3]]*1000</f>
        <v>4.2722001830942933</v>
      </c>
      <c r="L41" s="59">
        <f>C41+F41+I41</f>
        <v>507</v>
      </c>
    </row>
    <row r="42" spans="1:12" x14ac:dyDescent="0.3">
      <c r="A42" t="s">
        <v>84</v>
      </c>
      <c r="B42" t="s">
        <v>56</v>
      </c>
      <c r="C42" s="61">
        <v>435</v>
      </c>
      <c r="D42" s="45">
        <f>C42/197311</f>
        <v>2.2046414036723753E-3</v>
      </c>
      <c r="E42" s="60">
        <f>Table14[[#This Row],[% Sessions 1]]*1000</f>
        <v>2.2046414036723752</v>
      </c>
      <c r="F42" s="61">
        <v>30</v>
      </c>
      <c r="G42" s="45">
        <f>F42/8171</f>
        <v>3.6715212336311345E-3</v>
      </c>
      <c r="H42" s="60">
        <f>Table14[[#This Row],[% Sessions 2]]*1000</f>
        <v>3.6715212336311347</v>
      </c>
      <c r="I42">
        <v>16</v>
      </c>
      <c r="J42" s="45">
        <f>I42/3277</f>
        <v>4.8825144949649069E-3</v>
      </c>
      <c r="K42" s="60">
        <f>Table14[[#This Row],[% Sessions 3]]*1000</f>
        <v>4.8825144949649069</v>
      </c>
      <c r="L42" s="59">
        <f>C42+F42+I42</f>
        <v>481</v>
      </c>
    </row>
    <row r="43" spans="1:12" x14ac:dyDescent="0.3">
      <c r="A43" t="s">
        <v>83</v>
      </c>
      <c r="B43" t="s">
        <v>58</v>
      </c>
      <c r="C43" s="61">
        <v>426</v>
      </c>
      <c r="D43" s="45">
        <f>C43/197311</f>
        <v>2.1590281332515672E-3</v>
      </c>
      <c r="E43" s="60">
        <f>Table14[[#This Row],[% Sessions 1]]*1000</f>
        <v>2.1590281332515673</v>
      </c>
      <c r="F43" s="61">
        <v>22</v>
      </c>
      <c r="G43" s="45">
        <f>F43/8171</f>
        <v>2.6924489046628321E-3</v>
      </c>
      <c r="H43" s="60">
        <f>Table14[[#This Row],[% Sessions 2]]*1000</f>
        <v>2.6924489046628319</v>
      </c>
      <c r="I43">
        <v>19</v>
      </c>
      <c r="J43" s="45">
        <f>I43/3277</f>
        <v>5.7979859627708269E-3</v>
      </c>
      <c r="K43" s="60">
        <f>Table14[[#This Row],[% Sessions 3]]*1000</f>
        <v>5.7979859627708272</v>
      </c>
      <c r="L43" s="59">
        <f>C43+F43+I43</f>
        <v>467</v>
      </c>
    </row>
    <row r="44" spans="1:12" x14ac:dyDescent="0.3">
      <c r="A44" t="s">
        <v>82</v>
      </c>
      <c r="B44" t="s">
        <v>58</v>
      </c>
      <c r="C44" s="61">
        <v>394</v>
      </c>
      <c r="D44" s="45">
        <f>C44/197311</f>
        <v>1.9968476161998064E-3</v>
      </c>
      <c r="E44" s="60">
        <f>Table14[[#This Row],[% Sessions 1]]*1000</f>
        <v>1.9968476161998063</v>
      </c>
      <c r="F44" s="61">
        <v>18</v>
      </c>
      <c r="G44" s="45">
        <f>F44/8171</f>
        <v>2.2029127401786805E-3</v>
      </c>
      <c r="H44" s="60">
        <f>Table14[[#This Row],[% Sessions 2]]*1000</f>
        <v>2.2029127401786806</v>
      </c>
      <c r="I44">
        <v>12</v>
      </c>
      <c r="J44" s="45">
        <f>I44/3277</f>
        <v>3.6618858712236801E-3</v>
      </c>
      <c r="K44" s="60">
        <f>Table14[[#This Row],[% Sessions 3]]*1000</f>
        <v>3.6618858712236801</v>
      </c>
      <c r="L44" s="59">
        <f>C44+F44+I44</f>
        <v>424</v>
      </c>
    </row>
    <row r="45" spans="1:12" x14ac:dyDescent="0.3">
      <c r="A45" t="s">
        <v>81</v>
      </c>
      <c r="B45" t="s">
        <v>59</v>
      </c>
      <c r="C45" s="61">
        <v>357</v>
      </c>
      <c r="D45" s="45">
        <f>C45/197311</f>
        <v>1.8093263933587078E-3</v>
      </c>
      <c r="E45" s="60">
        <f>Table14[[#This Row],[% Sessions 1]]*1000</f>
        <v>1.8093263933587078</v>
      </c>
      <c r="F45" s="61">
        <v>21</v>
      </c>
      <c r="G45" s="45">
        <f>F45/8171</f>
        <v>2.570064863541794E-3</v>
      </c>
      <c r="H45" s="60">
        <f>Table14[[#This Row],[% Sessions 2]]*1000</f>
        <v>2.570064863541794</v>
      </c>
      <c r="I45">
        <v>6</v>
      </c>
      <c r="J45" s="45">
        <f>I45/3277</f>
        <v>1.8309429356118401E-3</v>
      </c>
      <c r="K45" s="60">
        <f>Table14[[#This Row],[% Sessions 3]]*1000</f>
        <v>1.8309429356118401</v>
      </c>
      <c r="L45" s="59">
        <f>C45+F45+I45</f>
        <v>384</v>
      </c>
    </row>
    <row r="46" spans="1:12" x14ac:dyDescent="0.3">
      <c r="A46" t="s">
        <v>80</v>
      </c>
      <c r="B46" t="s">
        <v>59</v>
      </c>
      <c r="C46" s="61">
        <v>355</v>
      </c>
      <c r="D46" s="45">
        <f>C46/197311</f>
        <v>1.7991901110429728E-3</v>
      </c>
      <c r="E46" s="60">
        <f>Table14[[#This Row],[% Sessions 1]]*1000</f>
        <v>1.7991901110429727</v>
      </c>
      <c r="F46" s="61">
        <v>37</v>
      </c>
      <c r="G46" s="45">
        <f>F46/8171</f>
        <v>4.5282095214783996E-3</v>
      </c>
      <c r="H46" s="60">
        <f>Table14[[#This Row],[% Sessions 2]]*1000</f>
        <v>4.5282095214783995</v>
      </c>
      <c r="I46">
        <v>6</v>
      </c>
      <c r="J46" s="45">
        <f>I46/3277</f>
        <v>1.8309429356118401E-3</v>
      </c>
      <c r="K46" s="60">
        <f>Table14[[#This Row],[% Sessions 3]]*1000</f>
        <v>1.8309429356118401</v>
      </c>
      <c r="L46" s="59">
        <f>C46+F46+I46</f>
        <v>398</v>
      </c>
    </row>
    <row r="47" spans="1:12" x14ac:dyDescent="0.3">
      <c r="A47" t="s">
        <v>79</v>
      </c>
      <c r="B47" t="s">
        <v>57</v>
      </c>
      <c r="C47" s="61">
        <v>350</v>
      </c>
      <c r="D47" s="45">
        <f>C47/197311</f>
        <v>1.7738494052536352E-3</v>
      </c>
      <c r="E47" s="60">
        <f>Table14[[#This Row],[% Sessions 1]]*1000</f>
        <v>1.7738494052536351</v>
      </c>
      <c r="F47" s="61">
        <v>31</v>
      </c>
      <c r="G47" s="45">
        <f>F47/8171</f>
        <v>3.7939052747521722E-3</v>
      </c>
      <c r="H47" s="60">
        <f>Table14[[#This Row],[% Sessions 2]]*1000</f>
        <v>3.7939052747521722</v>
      </c>
      <c r="I47">
        <v>14</v>
      </c>
      <c r="J47" s="45">
        <f>I47/3277</f>
        <v>4.2722001830942935E-3</v>
      </c>
      <c r="K47" s="60">
        <f>Table14[[#This Row],[% Sessions 3]]*1000</f>
        <v>4.2722001830942933</v>
      </c>
      <c r="L47" s="59">
        <f>C47+F47+I47</f>
        <v>395</v>
      </c>
    </row>
    <row r="48" spans="1:12" x14ac:dyDescent="0.3">
      <c r="A48" t="s">
        <v>78</v>
      </c>
      <c r="B48" t="s">
        <v>58</v>
      </c>
      <c r="C48" s="61">
        <v>330</v>
      </c>
      <c r="D48" s="45">
        <f>C48/197311</f>
        <v>1.6724865820962845E-3</v>
      </c>
      <c r="E48" s="60">
        <f>Table14[[#This Row],[% Sessions 1]]*1000</f>
        <v>1.6724865820962844</v>
      </c>
      <c r="F48" s="61">
        <v>34</v>
      </c>
      <c r="G48" s="45">
        <f>F48/8171</f>
        <v>4.1610573981152857E-3</v>
      </c>
      <c r="H48" s="60">
        <f>Table14[[#This Row],[% Sessions 2]]*1000</f>
        <v>4.1610573981152861</v>
      </c>
      <c r="I48">
        <v>25</v>
      </c>
      <c r="J48" s="45">
        <f>I48/3277</f>
        <v>7.628928898382667E-3</v>
      </c>
      <c r="K48" s="60">
        <f>Table14[[#This Row],[% Sessions 3]]*1000</f>
        <v>7.6289288983826671</v>
      </c>
      <c r="L48" s="59">
        <f>C48+F48+I48</f>
        <v>389</v>
      </c>
    </row>
    <row r="49" spans="1:12" x14ac:dyDescent="0.3">
      <c r="A49" t="s">
        <v>77</v>
      </c>
      <c r="B49" t="s">
        <v>56</v>
      </c>
      <c r="C49" s="61">
        <v>264</v>
      </c>
      <c r="D49" s="45">
        <f>C49/197311</f>
        <v>1.3379892656770276E-3</v>
      </c>
      <c r="E49" s="60">
        <f>Table14[[#This Row],[% Sessions 1]]*1000</f>
        <v>1.3379892656770276</v>
      </c>
      <c r="F49" s="61">
        <v>15</v>
      </c>
      <c r="G49" s="45">
        <f>F49/8171</f>
        <v>1.8357606168155672E-3</v>
      </c>
      <c r="H49" s="60">
        <f>Table14[[#This Row],[% Sessions 2]]*1000</f>
        <v>1.8357606168155673</v>
      </c>
      <c r="I49">
        <v>11</v>
      </c>
      <c r="J49" s="45">
        <f>I49/3277</f>
        <v>3.3567287152883735E-3</v>
      </c>
      <c r="K49" s="60">
        <f>Table14[[#This Row],[% Sessions 3]]*1000</f>
        <v>3.3567287152883734</v>
      </c>
      <c r="L49" s="59">
        <f>C49+F49+I49</f>
        <v>290</v>
      </c>
    </row>
    <row r="50" spans="1:12" x14ac:dyDescent="0.3">
      <c r="A50" t="s">
        <v>76</v>
      </c>
      <c r="B50" t="s">
        <v>58</v>
      </c>
      <c r="C50" s="61">
        <v>199</v>
      </c>
      <c r="D50" s="45">
        <f>C50/197311</f>
        <v>1.0085600904156382E-3</v>
      </c>
      <c r="E50" s="60">
        <f>Table14[[#This Row],[% Sessions 1]]*1000</f>
        <v>1.0085600904156382</v>
      </c>
      <c r="F50" s="61">
        <v>20</v>
      </c>
      <c r="G50" s="45">
        <f>F50/8171</f>
        <v>2.4476808224207563E-3</v>
      </c>
      <c r="H50" s="60">
        <f>Table14[[#This Row],[% Sessions 2]]*1000</f>
        <v>2.4476808224207565</v>
      </c>
      <c r="I50">
        <v>8</v>
      </c>
      <c r="J50" s="45">
        <f>I50/3277</f>
        <v>2.4412572474824534E-3</v>
      </c>
      <c r="K50" s="60">
        <f>Table14[[#This Row],[% Sessions 3]]*1000</f>
        <v>2.4412572474824534</v>
      </c>
      <c r="L50" s="59">
        <f>C50+F50+I50</f>
        <v>227</v>
      </c>
    </row>
    <row r="51" spans="1:12" x14ac:dyDescent="0.3">
      <c r="A51" t="s">
        <v>75</v>
      </c>
      <c r="B51" t="s">
        <v>57</v>
      </c>
      <c r="C51" s="61">
        <v>186</v>
      </c>
      <c r="D51" s="45">
        <f>C51/197311</f>
        <v>9.4267425536336035E-4</v>
      </c>
      <c r="E51" s="60">
        <f>Table14[[#This Row],[% Sessions 1]]*1000</f>
        <v>0.94267425536336036</v>
      </c>
      <c r="F51" s="61">
        <v>9</v>
      </c>
      <c r="G51" s="45">
        <f>F51/8171</f>
        <v>1.1014563700893403E-3</v>
      </c>
      <c r="H51" s="60">
        <f>Table14[[#This Row],[% Sessions 2]]*1000</f>
        <v>1.1014563700893403</v>
      </c>
      <c r="I51">
        <v>8</v>
      </c>
      <c r="J51" s="45">
        <f>I51/3277</f>
        <v>2.4412572474824534E-3</v>
      </c>
      <c r="K51" s="60">
        <f>Table14[[#This Row],[% Sessions 3]]*1000</f>
        <v>2.4412572474824534</v>
      </c>
      <c r="L51" s="59">
        <f>C51+F51+I51</f>
        <v>203</v>
      </c>
    </row>
    <row r="52" spans="1:12" x14ac:dyDescent="0.3">
      <c r="A52" t="s">
        <v>74</v>
      </c>
      <c r="B52" t="s">
        <v>57</v>
      </c>
      <c r="C52" s="61">
        <v>176</v>
      </c>
      <c r="D52" s="45">
        <f>C52/197311</f>
        <v>8.9199284378468512E-4</v>
      </c>
      <c r="E52" s="60">
        <f>Table14[[#This Row],[% Sessions 1]]*1000</f>
        <v>0.89199284378468513</v>
      </c>
      <c r="F52" s="61">
        <v>14</v>
      </c>
      <c r="G52" s="45">
        <f>F52/8171</f>
        <v>1.7133765756945293E-3</v>
      </c>
      <c r="H52" s="60">
        <f>Table14[[#This Row],[% Sessions 2]]*1000</f>
        <v>1.7133765756945294</v>
      </c>
      <c r="I52">
        <v>5</v>
      </c>
      <c r="J52" s="45">
        <f>I52/3277</f>
        <v>1.5257857796765334E-3</v>
      </c>
      <c r="K52" s="60">
        <f>Table14[[#This Row],[% Sessions 3]]*1000</f>
        <v>1.5257857796765335</v>
      </c>
      <c r="L52" s="59">
        <f>C52+F52+I52</f>
        <v>195</v>
      </c>
    </row>
    <row r="53" spans="1:12" x14ac:dyDescent="0.3">
      <c r="A53" t="s">
        <v>73</v>
      </c>
      <c r="B53" t="s">
        <v>56</v>
      </c>
      <c r="C53" s="61">
        <v>101</v>
      </c>
      <c r="D53" s="45">
        <f>C53/197311</f>
        <v>5.1188225694462038E-4</v>
      </c>
      <c r="E53" s="60">
        <f>Table14[[#This Row],[% Sessions 1]]*1000</f>
        <v>0.51188225694462042</v>
      </c>
      <c r="F53" s="61">
        <v>14</v>
      </c>
      <c r="G53" s="45">
        <f>F53/8171</f>
        <v>1.7133765756945293E-3</v>
      </c>
      <c r="H53" s="60">
        <f>Table14[[#This Row],[% Sessions 2]]*1000</f>
        <v>1.7133765756945294</v>
      </c>
      <c r="I53">
        <v>2</v>
      </c>
      <c r="J53" s="45">
        <f>I53/3277</f>
        <v>6.1031431187061336E-4</v>
      </c>
      <c r="K53" s="60">
        <f>Table14[[#This Row],[% Sessions 3]]*1000</f>
        <v>0.61031431187061336</v>
      </c>
      <c r="L53" s="59">
        <f>C53+F53+I53</f>
        <v>117</v>
      </c>
    </row>
    <row r="54" spans="1:12" x14ac:dyDescent="0.3">
      <c r="A54" t="s">
        <v>72</v>
      </c>
      <c r="B54" t="s">
        <v>56</v>
      </c>
      <c r="C54" s="61">
        <v>99</v>
      </c>
      <c r="D54" s="45">
        <f>C54/197311</f>
        <v>5.0174597462888536E-4</v>
      </c>
      <c r="E54" s="60">
        <f>Table14[[#This Row],[% Sessions 1]]*1000</f>
        <v>0.50174597462888537</v>
      </c>
      <c r="F54" s="61">
        <v>5</v>
      </c>
      <c r="G54" s="45">
        <f>F54/8171</f>
        <v>6.1192020560518908E-4</v>
      </c>
      <c r="H54" s="60">
        <f>Table14[[#This Row],[% Sessions 2]]*1000</f>
        <v>0.61192020560518912</v>
      </c>
      <c r="I54">
        <v>7</v>
      </c>
      <c r="J54" s="45">
        <f>I54/3277</f>
        <v>2.1361000915471468E-3</v>
      </c>
      <c r="K54" s="60">
        <f>Table14[[#This Row],[% Sessions 3]]*1000</f>
        <v>2.1361000915471466</v>
      </c>
      <c r="L54" s="59">
        <f>C54+F54+I54</f>
        <v>111</v>
      </c>
    </row>
    <row r="55" spans="1:12" x14ac:dyDescent="0.3">
      <c r="A55" t="s">
        <v>71</v>
      </c>
      <c r="B55" t="s">
        <v>56</v>
      </c>
      <c r="C55" s="61">
        <v>82</v>
      </c>
      <c r="D55" s="45">
        <f>C55/197311</f>
        <v>4.1558757494513737E-4</v>
      </c>
      <c r="E55" s="60">
        <f>Table14[[#This Row],[% Sessions 1]]*1000</f>
        <v>0.41558757494513737</v>
      </c>
      <c r="F55" s="61">
        <v>9</v>
      </c>
      <c r="G55" s="45">
        <f>F55/8171</f>
        <v>1.1014563700893403E-3</v>
      </c>
      <c r="H55" s="60">
        <f>Table14[[#This Row],[% Sessions 2]]*1000</f>
        <v>1.1014563700893403</v>
      </c>
      <c r="I55">
        <v>4</v>
      </c>
      <c r="J55" s="45">
        <f>I55/3277</f>
        <v>1.2206286237412267E-3</v>
      </c>
      <c r="K55" s="60">
        <f>Table14[[#This Row],[% Sessions 3]]*1000</f>
        <v>1.2206286237412267</v>
      </c>
      <c r="L55" s="59">
        <f>C55+F55+I55</f>
        <v>95</v>
      </c>
    </row>
    <row r="56" spans="1:12" x14ac:dyDescent="0.3">
      <c r="A56" t="s">
        <v>70</v>
      </c>
      <c r="B56" t="s">
        <v>57</v>
      </c>
      <c r="C56" s="61">
        <v>68</v>
      </c>
      <c r="D56" s="45">
        <f>C56/197311</f>
        <v>3.4463359873499198E-4</v>
      </c>
      <c r="E56" s="60">
        <f>Table14[[#This Row],[% Sessions 1]]*1000</f>
        <v>0.344633598734992</v>
      </c>
      <c r="F56" s="61">
        <v>6</v>
      </c>
      <c r="G56" s="45">
        <f>F56/8171</f>
        <v>7.3430424672622687E-4</v>
      </c>
      <c r="H56" s="60">
        <f>Table14[[#This Row],[% Sessions 2]]*1000</f>
        <v>0.73430424672622685</v>
      </c>
      <c r="I56">
        <v>3</v>
      </c>
      <c r="J56" s="45">
        <f>I56/3277</f>
        <v>9.1547146780592004E-4</v>
      </c>
      <c r="K56" s="60">
        <f>Table14[[#This Row],[% Sessions 3]]*1000</f>
        <v>0.91547146780592004</v>
      </c>
      <c r="L56" s="59">
        <f>C56+F56+I56</f>
        <v>77</v>
      </c>
    </row>
    <row r="57" spans="1:12" x14ac:dyDescent="0.3">
      <c r="C57" s="58">
        <f>SUBTOTAL(109,Table14['# Sessions 1])</f>
        <v>197311</v>
      </c>
      <c r="D57" s="58">
        <f>SUBTOTAL(109,Table14[% Sessions 1])</f>
        <v>1</v>
      </c>
      <c r="E57" s="58">
        <f>SUBTOTAL(109,Table14[Normalized])</f>
        <v>999.99999999999989</v>
      </c>
      <c r="F57" s="58">
        <f>SUBTOTAL(109,Table14['# Sessions 2])</f>
        <v>8171</v>
      </c>
      <c r="G57" s="58">
        <f>SUBTOTAL(109,Table14[% Sessions 2])</f>
        <v>0.99999999999999956</v>
      </c>
      <c r="H57" s="58">
        <f>SUBTOTAL(109,Table14[Normalized2])</f>
        <v>1000.0000000000001</v>
      </c>
      <c r="I57" s="58">
        <f>SUBTOTAL(109,Table14['# Sessions 3])</f>
        <v>3277</v>
      </c>
      <c r="J57" s="58">
        <f>SUBTOTAL(109,Table14[% Sessions 1])</f>
        <v>1</v>
      </c>
      <c r="K57" s="58">
        <f>SUBTOTAL(109,Table14[Normalized3])</f>
        <v>999.99999999999989</v>
      </c>
      <c r="L57" s="58">
        <f>SUBTOTAL(109,Table14[Total Sessions])</f>
        <v>208759</v>
      </c>
    </row>
  </sheetData>
  <mergeCells count="6">
    <mergeCell ref="I2:J2"/>
    <mergeCell ref="C1:D1"/>
    <mergeCell ref="C2:D2"/>
    <mergeCell ref="F2:G2"/>
    <mergeCell ref="F1:G1"/>
    <mergeCell ref="I1:J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10" sqref="E10"/>
    </sheetView>
  </sheetViews>
  <sheetFormatPr defaultRowHeight="14.4" x14ac:dyDescent="0.3"/>
  <cols>
    <col min="1" max="1" width="8.88671875" style="5"/>
    <col min="2" max="2" width="22.77734375" bestFit="1" customWidth="1"/>
    <col min="3" max="6" width="10.44140625" customWidth="1"/>
    <col min="7" max="7" width="17.21875" bestFit="1" customWidth="1"/>
    <col min="8" max="8" width="10.6640625" style="5" bestFit="1" customWidth="1"/>
    <col min="9" max="9" width="21.77734375" style="5" bestFit="1" customWidth="1"/>
    <col min="10" max="10" width="11.5546875" style="5" bestFit="1" customWidth="1"/>
  </cols>
  <sheetData>
    <row r="1" spans="2:10" s="5" customFormat="1" x14ac:dyDescent="0.3"/>
    <row r="2" spans="2:10" x14ac:dyDescent="0.3">
      <c r="B2" s="44" t="s">
        <v>64</v>
      </c>
      <c r="C2" s="44"/>
      <c r="D2" s="44"/>
      <c r="E2" s="44"/>
      <c r="F2" s="44"/>
      <c r="G2" s="5"/>
    </row>
    <row r="3" spans="2:10" x14ac:dyDescent="0.3">
      <c r="B3" s="35" t="s">
        <v>60</v>
      </c>
      <c r="C3" s="38" t="s">
        <v>59</v>
      </c>
      <c r="D3" s="38" t="s">
        <v>58</v>
      </c>
      <c r="E3" s="38" t="s">
        <v>57</v>
      </c>
      <c r="F3" s="38" t="s">
        <v>56</v>
      </c>
      <c r="G3" s="5"/>
      <c r="I3" s="5" t="s">
        <v>52</v>
      </c>
    </row>
    <row r="4" spans="2:10" x14ac:dyDescent="0.3">
      <c r="B4" s="5" t="s">
        <v>1</v>
      </c>
      <c r="C4" s="43">
        <v>0.47740524781341109</v>
      </c>
      <c r="D4" s="43">
        <v>0.21505376344086022</v>
      </c>
      <c r="E4" s="43">
        <v>0.19953596287703015</v>
      </c>
      <c r="F4" s="43">
        <v>0.22254335260115607</v>
      </c>
      <c r="G4" s="5"/>
      <c r="H4" s="5" t="s">
        <v>63</v>
      </c>
      <c r="I4" s="5" t="s">
        <v>62</v>
      </c>
      <c r="J4" s="5" t="s">
        <v>38</v>
      </c>
    </row>
    <row r="5" spans="2:10" x14ac:dyDescent="0.3">
      <c r="B5" s="5" t="s">
        <v>54</v>
      </c>
      <c r="C5" s="43">
        <v>0.31268221574344024</v>
      </c>
      <c r="D5" s="43">
        <v>0.33691756272401435</v>
      </c>
      <c r="E5" s="43">
        <v>0.38051044083526681</v>
      </c>
      <c r="F5" s="43">
        <v>0.33526011560693642</v>
      </c>
      <c r="G5" s="5"/>
      <c r="H5" s="5" t="s">
        <v>59</v>
      </c>
      <c r="I5" s="41">
        <v>0.6</v>
      </c>
      <c r="J5" s="40">
        <v>44602.776000000005</v>
      </c>
    </row>
    <row r="6" spans="2:10" x14ac:dyDescent="0.3">
      <c r="B6" s="5" t="s">
        <v>53</v>
      </c>
      <c r="C6" s="43">
        <v>0.2099125364431487</v>
      </c>
      <c r="D6" s="43">
        <v>0.44802867383512546</v>
      </c>
      <c r="E6" s="43">
        <v>0.41995359628770301</v>
      </c>
      <c r="F6" s="43">
        <v>0.44219653179190749</v>
      </c>
      <c r="G6" s="5"/>
      <c r="H6" s="5" t="s">
        <v>58</v>
      </c>
      <c r="I6" s="41">
        <v>0.2</v>
      </c>
      <c r="J6" s="40">
        <v>14867.592000000002</v>
      </c>
    </row>
    <row r="7" spans="2:10" x14ac:dyDescent="0.3">
      <c r="B7" s="35" t="s">
        <v>30</v>
      </c>
      <c r="C7" s="42">
        <v>1</v>
      </c>
      <c r="D7" s="42">
        <v>1</v>
      </c>
      <c r="E7" s="42">
        <v>1</v>
      </c>
      <c r="F7" s="42">
        <v>1</v>
      </c>
      <c r="G7" s="5"/>
      <c r="H7" s="5" t="s">
        <v>57</v>
      </c>
      <c r="I7" s="41">
        <v>0.1</v>
      </c>
      <c r="J7" s="40">
        <v>7433.7960000000012</v>
      </c>
    </row>
    <row r="8" spans="2:10" x14ac:dyDescent="0.3">
      <c r="B8" s="5"/>
      <c r="C8" s="5"/>
      <c r="D8" s="5"/>
      <c r="E8" s="5"/>
      <c r="F8" s="5"/>
      <c r="G8" s="5"/>
      <c r="H8" s="5" t="s">
        <v>56</v>
      </c>
      <c r="I8" s="41">
        <v>0.1</v>
      </c>
      <c r="J8" s="40">
        <v>7433.7960000000012</v>
      </c>
    </row>
    <row r="9" spans="2:10" x14ac:dyDescent="0.3">
      <c r="B9" s="5"/>
      <c r="C9" s="5"/>
      <c r="D9" s="5"/>
      <c r="E9" s="5"/>
      <c r="F9" s="5"/>
      <c r="G9" s="5"/>
      <c r="H9" s="5" t="s">
        <v>30</v>
      </c>
      <c r="I9" s="41">
        <v>1</v>
      </c>
      <c r="J9" s="40">
        <v>74337.960000000006</v>
      </c>
    </row>
    <row r="10" spans="2:10" x14ac:dyDescent="0.3">
      <c r="B10" s="5"/>
      <c r="C10" s="5"/>
      <c r="D10" s="5"/>
      <c r="E10" s="5"/>
      <c r="F10" s="5"/>
      <c r="G10" s="5"/>
    </row>
    <row r="11" spans="2:10" x14ac:dyDescent="0.3">
      <c r="B11" s="5"/>
      <c r="C11" s="5"/>
      <c r="D11" s="5"/>
      <c r="E11" s="5"/>
      <c r="F11" s="5"/>
      <c r="G11" s="5"/>
    </row>
    <row r="12" spans="2:10" x14ac:dyDescent="0.3">
      <c r="B12" s="5"/>
      <c r="C12" s="5"/>
      <c r="D12" s="5"/>
      <c r="E12" s="5"/>
      <c r="F12" s="5"/>
      <c r="G12" s="5"/>
    </row>
    <row r="13" spans="2:10" x14ac:dyDescent="0.3">
      <c r="B13" s="5"/>
      <c r="C13" s="5"/>
      <c r="D13" s="5"/>
      <c r="E13" s="5"/>
      <c r="F13" s="5"/>
      <c r="G13" s="5"/>
    </row>
    <row r="14" spans="2:10" x14ac:dyDescent="0.3">
      <c r="B14" s="39" t="s">
        <v>61</v>
      </c>
      <c r="C14" s="39"/>
      <c r="D14" s="39"/>
      <c r="E14" s="39"/>
      <c r="F14" s="39"/>
      <c r="G14" s="39"/>
    </row>
    <row r="15" spans="2:10" x14ac:dyDescent="0.3">
      <c r="B15" s="35" t="s">
        <v>60</v>
      </c>
      <c r="C15" s="38" t="s">
        <v>59</v>
      </c>
      <c r="D15" s="38" t="s">
        <v>58</v>
      </c>
      <c r="E15" s="38" t="s">
        <v>57</v>
      </c>
      <c r="F15" s="38" t="s">
        <v>56</v>
      </c>
      <c r="G15" s="38" t="s">
        <v>55</v>
      </c>
    </row>
    <row r="16" spans="2:10" x14ac:dyDescent="0.3">
      <c r="B16" s="5" t="s">
        <v>1</v>
      </c>
      <c r="C16" s="37">
        <f>C4*$J$5</f>
        <v>21293.599329446068</v>
      </c>
      <c r="D16" s="37">
        <f>D4*$J$6</f>
        <v>3197.3316129032264</v>
      </c>
      <c r="E16" s="37">
        <f>E4*$J$7</f>
        <v>1483.3096426914155</v>
      </c>
      <c r="F16" s="37">
        <f>F4*$J$8</f>
        <v>1654.3418843930638</v>
      </c>
      <c r="G16" s="36">
        <f>SUM(C16:F16)</f>
        <v>27628.582469433775</v>
      </c>
    </row>
    <row r="17" spans="2:7" x14ac:dyDescent="0.3">
      <c r="B17" s="5" t="s">
        <v>54</v>
      </c>
      <c r="C17" s="37">
        <f>C5*$J$5</f>
        <v>13946.494827988339</v>
      </c>
      <c r="D17" s="37">
        <f>D5*$J$6</f>
        <v>5009.1528602150547</v>
      </c>
      <c r="E17" s="37">
        <f>E5*$J$7</f>
        <v>2828.6369930394435</v>
      </c>
      <c r="F17" s="37">
        <f>F5*$J$8</f>
        <v>2492.2553063583819</v>
      </c>
      <c r="G17" s="36">
        <f>SUM(C17:F17)</f>
        <v>24276.539987601216</v>
      </c>
    </row>
    <row r="18" spans="2:7" x14ac:dyDescent="0.3">
      <c r="B18" s="5" t="s">
        <v>53</v>
      </c>
      <c r="C18" s="37">
        <f>C6*$J$5</f>
        <v>9362.6818425655983</v>
      </c>
      <c r="D18" s="37">
        <f>D6*$J$6</f>
        <v>6661.1075268817212</v>
      </c>
      <c r="E18" s="37">
        <f>E6*$J$7</f>
        <v>3121.8493642691419</v>
      </c>
      <c r="F18" s="37">
        <f>F6*$J$8</f>
        <v>3287.1988092485553</v>
      </c>
      <c r="G18" s="36">
        <f>SUM(C18:F18)</f>
        <v>22432.837542965019</v>
      </c>
    </row>
    <row r="19" spans="2:7" x14ac:dyDescent="0.3">
      <c r="B19" s="35" t="s">
        <v>30</v>
      </c>
      <c r="C19" s="34">
        <f>SUM(C16:C18)</f>
        <v>44602.775999999998</v>
      </c>
      <c r="D19" s="34">
        <f>SUM(D16:D18)</f>
        <v>14867.592000000004</v>
      </c>
      <c r="E19" s="34">
        <f>SUM(E16:E18)</f>
        <v>7433.7960000000012</v>
      </c>
      <c r="F19" s="34">
        <f>SUM(F16:F18)</f>
        <v>7433.7960000000012</v>
      </c>
      <c r="G19" s="33">
        <f>SUM(C19:F19)</f>
        <v>74337.960000000006</v>
      </c>
    </row>
    <row r="20" spans="2:7" s="5" customFormat="1" x14ac:dyDescent="0.3"/>
    <row r="21" spans="2:7" s="5" customFormat="1" x14ac:dyDescent="0.3"/>
    <row r="22" spans="2:7" s="5" customFormat="1" x14ac:dyDescent="0.3"/>
    <row r="23" spans="2:7" s="5" customFormat="1" x14ac:dyDescent="0.3"/>
    <row r="24" spans="2:7" s="5" customFormat="1" x14ac:dyDescent="0.3"/>
  </sheetData>
  <mergeCells count="2">
    <mergeCell ref="B14:G14"/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I19" sqref="I19"/>
    </sheetView>
  </sheetViews>
  <sheetFormatPr defaultRowHeight="14.4" x14ac:dyDescent="0.3"/>
  <cols>
    <col min="1" max="1" width="8.88671875" style="5"/>
    <col min="2" max="2" width="12.33203125" bestFit="1" customWidth="1"/>
    <col min="3" max="3" width="21.77734375" bestFit="1" customWidth="1"/>
    <col min="4" max="4" width="21.88671875" bestFit="1" customWidth="1"/>
    <col min="5" max="5" width="8.88671875" style="5"/>
    <col min="6" max="8" width="4.21875" customWidth="1"/>
    <col min="9" max="9" width="10.21875" customWidth="1"/>
    <col min="10" max="10" width="16.88671875" customWidth="1"/>
    <col min="11" max="11" width="24.5546875" customWidth="1"/>
    <col min="12" max="12" width="21.77734375" customWidth="1"/>
    <col min="13" max="13" width="10.77734375" bestFit="1" customWidth="1"/>
    <col min="14" max="27" width="4.109375" bestFit="1" customWidth="1"/>
    <col min="28" max="45" width="5.109375" bestFit="1" customWidth="1"/>
    <col min="46" max="46" width="6.6640625" bestFit="1" customWidth="1"/>
    <col min="47" max="47" width="12" bestFit="1" customWidth="1"/>
    <col min="48" max="48" width="4.77734375" bestFit="1" customWidth="1"/>
    <col min="49" max="49" width="5.109375" bestFit="1" customWidth="1"/>
    <col min="50" max="50" width="7.5546875" bestFit="1" customWidth="1"/>
    <col min="51" max="51" width="5.109375" bestFit="1" customWidth="1"/>
    <col min="52" max="52" width="7.5546875" bestFit="1" customWidth="1"/>
    <col min="53" max="53" width="4.77734375" bestFit="1" customWidth="1"/>
    <col min="54" max="54" width="7.5546875" bestFit="1" customWidth="1"/>
    <col min="55" max="55" width="4.6640625" bestFit="1" customWidth="1"/>
    <col min="56" max="56" width="7.5546875" bestFit="1" customWidth="1"/>
    <col min="57" max="57" width="4.77734375" bestFit="1" customWidth="1"/>
    <col min="58" max="58" width="5.109375" bestFit="1" customWidth="1"/>
    <col min="59" max="59" width="7.5546875" bestFit="1" customWidth="1"/>
    <col min="60" max="60" width="4.77734375" bestFit="1" customWidth="1"/>
    <col min="61" max="61" width="7.5546875" bestFit="1" customWidth="1"/>
    <col min="62" max="62" width="5.109375" bestFit="1" customWidth="1"/>
    <col min="63" max="63" width="7.5546875" bestFit="1" customWidth="1"/>
    <col min="64" max="64" width="4.77734375" bestFit="1" customWidth="1"/>
    <col min="65" max="65" width="7.5546875" bestFit="1" customWidth="1"/>
    <col min="66" max="66" width="5.109375" bestFit="1" customWidth="1"/>
    <col min="67" max="67" width="7.5546875" bestFit="1" customWidth="1"/>
    <col min="68" max="68" width="5.109375" bestFit="1" customWidth="1"/>
    <col min="69" max="69" width="7.5546875" bestFit="1" customWidth="1"/>
    <col min="70" max="70" width="5.109375" bestFit="1" customWidth="1"/>
    <col min="71" max="71" width="7.5546875" bestFit="1" customWidth="1"/>
    <col min="72" max="72" width="5.109375" bestFit="1" customWidth="1"/>
    <col min="73" max="73" width="7.5546875" bestFit="1" customWidth="1"/>
    <col min="74" max="74" width="5.6640625" bestFit="1" customWidth="1"/>
    <col min="75" max="75" width="8.5546875" bestFit="1" customWidth="1"/>
    <col min="76" max="76" width="5.6640625" bestFit="1" customWidth="1"/>
    <col min="77" max="77" width="8.5546875" bestFit="1" customWidth="1"/>
    <col min="78" max="78" width="5.6640625" bestFit="1" customWidth="1"/>
    <col min="79" max="79" width="8.5546875" bestFit="1" customWidth="1"/>
    <col min="80" max="80" width="5.6640625" bestFit="1" customWidth="1"/>
    <col min="81" max="81" width="8.5546875" bestFit="1" customWidth="1"/>
    <col min="82" max="82" width="5.6640625" bestFit="1" customWidth="1"/>
    <col min="83" max="83" width="8.5546875" bestFit="1" customWidth="1"/>
    <col min="84" max="84" width="5.6640625" bestFit="1" customWidth="1"/>
    <col min="85" max="85" width="8.5546875" bestFit="1" customWidth="1"/>
    <col min="86" max="86" width="5.6640625" bestFit="1" customWidth="1"/>
    <col min="87" max="87" width="8.5546875" bestFit="1" customWidth="1"/>
    <col min="88" max="88" width="5.6640625" bestFit="1" customWidth="1"/>
    <col min="89" max="89" width="8.5546875" bestFit="1" customWidth="1"/>
    <col min="90" max="90" width="5.6640625" bestFit="1" customWidth="1"/>
    <col min="91" max="91" width="8.5546875" bestFit="1" customWidth="1"/>
    <col min="92" max="92" width="6.77734375" bestFit="1" customWidth="1"/>
    <col min="93" max="93" width="8.5546875" bestFit="1" customWidth="1"/>
    <col min="94" max="94" width="10.77734375" bestFit="1" customWidth="1"/>
    <col min="95" max="95" width="6.6640625" bestFit="1" customWidth="1"/>
    <col min="96" max="96" width="7.5546875" bestFit="1" customWidth="1"/>
    <col min="97" max="97" width="12.21875" bestFit="1" customWidth="1"/>
    <col min="98" max="98" width="6.6640625" bestFit="1" customWidth="1"/>
    <col min="99" max="99" width="7.5546875" bestFit="1" customWidth="1"/>
    <col min="100" max="100" width="12.21875" bestFit="1" customWidth="1"/>
    <col min="101" max="101" width="6.6640625" bestFit="1" customWidth="1"/>
    <col min="102" max="102" width="7.5546875" bestFit="1" customWidth="1"/>
    <col min="103" max="103" width="12.21875" bestFit="1" customWidth="1"/>
    <col min="104" max="104" width="6.6640625" bestFit="1" customWidth="1"/>
    <col min="105" max="105" width="7.5546875" bestFit="1" customWidth="1"/>
    <col min="106" max="106" width="12.21875" bestFit="1" customWidth="1"/>
    <col min="107" max="107" width="6.6640625" bestFit="1" customWidth="1"/>
    <col min="108" max="108" width="7.5546875" bestFit="1" customWidth="1"/>
    <col min="109" max="109" width="12.21875" bestFit="1" customWidth="1"/>
    <col min="110" max="110" width="6.6640625" bestFit="1" customWidth="1"/>
    <col min="111" max="111" width="7.5546875" bestFit="1" customWidth="1"/>
    <col min="112" max="112" width="12.21875" bestFit="1" customWidth="1"/>
    <col min="113" max="113" width="6.6640625" bestFit="1" customWidth="1"/>
    <col min="114" max="114" width="7.5546875" bestFit="1" customWidth="1"/>
    <col min="115" max="115" width="12.21875" bestFit="1" customWidth="1"/>
    <col min="116" max="116" width="6.6640625" bestFit="1" customWidth="1"/>
    <col min="117" max="117" width="8.5546875" bestFit="1" customWidth="1"/>
    <col min="118" max="118" width="12.21875" bestFit="1" customWidth="1"/>
    <col min="119" max="119" width="6.6640625" bestFit="1" customWidth="1"/>
    <col min="120" max="120" width="7.5546875" bestFit="1" customWidth="1"/>
    <col min="121" max="121" width="12.21875" bestFit="1" customWidth="1"/>
    <col min="122" max="122" width="6.6640625" bestFit="1" customWidth="1"/>
    <col min="123" max="123" width="8.5546875" bestFit="1" customWidth="1"/>
    <col min="124" max="124" width="12.21875" bestFit="1" customWidth="1"/>
    <col min="125" max="125" width="6.6640625" bestFit="1" customWidth="1"/>
    <col min="126" max="126" width="8.5546875" bestFit="1" customWidth="1"/>
    <col min="127" max="127" width="12.21875" bestFit="1" customWidth="1"/>
    <col min="128" max="128" width="6.6640625" bestFit="1" customWidth="1"/>
    <col min="129" max="129" width="7.5546875" bestFit="1" customWidth="1"/>
    <col min="130" max="130" width="12.21875" bestFit="1" customWidth="1"/>
    <col min="131" max="131" width="6.6640625" bestFit="1" customWidth="1"/>
    <col min="132" max="132" width="8.5546875" bestFit="1" customWidth="1"/>
    <col min="133" max="133" width="12.21875" bestFit="1" customWidth="1"/>
    <col min="134" max="134" width="6.6640625" bestFit="1" customWidth="1"/>
    <col min="135" max="135" width="8.5546875" bestFit="1" customWidth="1"/>
    <col min="136" max="136" width="12.21875" bestFit="1" customWidth="1"/>
    <col min="137" max="137" width="6.6640625" bestFit="1" customWidth="1"/>
    <col min="138" max="138" width="8.5546875" bestFit="1" customWidth="1"/>
    <col min="139" max="139" width="12.21875" bestFit="1" customWidth="1"/>
    <col min="140" max="140" width="6.6640625" bestFit="1" customWidth="1"/>
    <col min="141" max="141" width="7.5546875" bestFit="1" customWidth="1"/>
    <col min="142" max="142" width="12.21875" bestFit="1" customWidth="1"/>
    <col min="143" max="143" width="6.6640625" bestFit="1" customWidth="1"/>
    <col min="144" max="144" width="8.5546875" bestFit="1" customWidth="1"/>
    <col min="145" max="145" width="12.21875" bestFit="1" customWidth="1"/>
    <col min="146" max="146" width="6.6640625" bestFit="1" customWidth="1"/>
    <col min="147" max="147" width="8.5546875" bestFit="1" customWidth="1"/>
    <col min="148" max="148" width="12.21875" bestFit="1" customWidth="1"/>
    <col min="149" max="149" width="6.6640625" bestFit="1" customWidth="1"/>
    <col min="150" max="150" width="8.5546875" bestFit="1" customWidth="1"/>
    <col min="151" max="151" width="12.21875" bestFit="1" customWidth="1"/>
    <col min="152" max="152" width="8.6640625" bestFit="1" customWidth="1"/>
    <col min="153" max="153" width="8.5546875" bestFit="1" customWidth="1"/>
    <col min="154" max="154" width="14.33203125" bestFit="1" customWidth="1"/>
    <col min="155" max="155" width="12" bestFit="1" customWidth="1"/>
  </cols>
  <sheetData>
    <row r="1" spans="2:13" s="5" customFormat="1" x14ac:dyDescent="0.3"/>
    <row r="2" spans="2:13" x14ac:dyDescent="0.3">
      <c r="B2" s="5"/>
      <c r="C2" s="39" t="s">
        <v>69</v>
      </c>
      <c r="D2" s="39"/>
    </row>
    <row r="3" spans="2:13" x14ac:dyDescent="0.3">
      <c r="B3" s="20" t="s">
        <v>29</v>
      </c>
      <c r="C3" s="57" t="s">
        <v>68</v>
      </c>
      <c r="D3" s="57" t="s">
        <v>67</v>
      </c>
      <c r="I3" s="57"/>
      <c r="J3" s="57"/>
    </row>
    <row r="4" spans="2:13" x14ac:dyDescent="0.3">
      <c r="B4" s="21" t="s">
        <v>59</v>
      </c>
      <c r="C4" s="56">
        <v>133637</v>
      </c>
      <c r="D4" s="54">
        <v>0.64014964624279669</v>
      </c>
      <c r="I4" s="2"/>
    </row>
    <row r="5" spans="2:13" x14ac:dyDescent="0.3">
      <c r="B5" s="21" t="s">
        <v>58</v>
      </c>
      <c r="C5" s="56">
        <v>39020</v>
      </c>
      <c r="D5" s="54">
        <v>0.18691409711677101</v>
      </c>
      <c r="I5" s="2" t="s">
        <v>63</v>
      </c>
      <c r="J5" t="s">
        <v>1</v>
      </c>
      <c r="K5" t="s">
        <v>54</v>
      </c>
      <c r="L5" t="s">
        <v>53</v>
      </c>
    </row>
    <row r="6" spans="2:13" x14ac:dyDescent="0.3">
      <c r="B6" s="21" t="s">
        <v>57</v>
      </c>
      <c r="C6" s="56">
        <v>18925</v>
      </c>
      <c r="D6" s="54">
        <v>9.0654774165425209E-2</v>
      </c>
      <c r="I6" s="2" t="s">
        <v>59</v>
      </c>
      <c r="J6">
        <v>655</v>
      </c>
      <c r="K6">
        <v>429</v>
      </c>
      <c r="L6">
        <v>288</v>
      </c>
      <c r="M6">
        <f>SUM(J6:L6)</f>
        <v>1372</v>
      </c>
    </row>
    <row r="7" spans="2:13" x14ac:dyDescent="0.3">
      <c r="B7" s="21" t="s">
        <v>56</v>
      </c>
      <c r="C7" s="56">
        <v>16621</v>
      </c>
      <c r="D7" s="54">
        <v>7.9618124248535399E-2</v>
      </c>
      <c r="I7" s="2" t="s">
        <v>58</v>
      </c>
      <c r="J7">
        <v>180</v>
      </c>
      <c r="K7">
        <v>282</v>
      </c>
      <c r="L7">
        <v>375</v>
      </c>
      <c r="M7">
        <f>SUM(J7:L7)</f>
        <v>837</v>
      </c>
    </row>
    <row r="8" spans="2:13" x14ac:dyDescent="0.3">
      <c r="B8" s="21" t="s">
        <v>65</v>
      </c>
      <c r="C8" s="56">
        <v>556</v>
      </c>
      <c r="D8" s="54">
        <v>2.6633582264716732E-3</v>
      </c>
      <c r="I8" t="s">
        <v>57</v>
      </c>
      <c r="J8">
        <v>86</v>
      </c>
      <c r="K8">
        <v>164</v>
      </c>
      <c r="L8">
        <v>181</v>
      </c>
      <c r="M8">
        <f>SUM(J8:L8)</f>
        <v>431</v>
      </c>
    </row>
    <row r="9" spans="2:13" x14ac:dyDescent="0.3">
      <c r="B9" s="21" t="s">
        <v>30</v>
      </c>
      <c r="C9" s="55">
        <v>208759</v>
      </c>
      <c r="D9" s="54">
        <v>1</v>
      </c>
      <c r="I9" s="2" t="s">
        <v>56</v>
      </c>
      <c r="J9">
        <v>77</v>
      </c>
      <c r="K9">
        <v>116</v>
      </c>
      <c r="L9">
        <v>153</v>
      </c>
      <c r="M9">
        <f>SUM(J9:L9)</f>
        <v>346</v>
      </c>
    </row>
    <row r="10" spans="2:13" x14ac:dyDescent="0.3">
      <c r="B10" s="5"/>
      <c r="C10" s="5"/>
      <c r="D10" s="5"/>
      <c r="I10" s="2" t="s">
        <v>65</v>
      </c>
      <c r="J10">
        <v>2</v>
      </c>
      <c r="K10">
        <v>9</v>
      </c>
      <c r="L10">
        <v>3</v>
      </c>
      <c r="M10">
        <f>SUM(J10:L10)</f>
        <v>14</v>
      </c>
    </row>
    <row r="11" spans="2:13" x14ac:dyDescent="0.3">
      <c r="B11" s="5"/>
      <c r="C11" s="5"/>
      <c r="D11" s="5"/>
      <c r="J11">
        <f>SUM(J6:J10)</f>
        <v>1000</v>
      </c>
      <c r="K11">
        <f>SUM(K6:K10)</f>
        <v>1000</v>
      </c>
      <c r="L11">
        <f>SUM(L6:L10)</f>
        <v>1000</v>
      </c>
      <c r="M11">
        <f>SUM(M6:M10)</f>
        <v>3000</v>
      </c>
    </row>
    <row r="12" spans="2:13" x14ac:dyDescent="0.3">
      <c r="B12" s="5"/>
      <c r="C12" s="39" t="s">
        <v>52</v>
      </c>
      <c r="D12" s="39"/>
    </row>
    <row r="13" spans="2:13" x14ac:dyDescent="0.3">
      <c r="B13" s="35" t="s">
        <v>63</v>
      </c>
      <c r="C13" s="38" t="s">
        <v>62</v>
      </c>
      <c r="D13" s="38" t="s">
        <v>38</v>
      </c>
      <c r="I13" s="50"/>
      <c r="J13" s="53" t="s">
        <v>64</v>
      </c>
      <c r="K13" s="53"/>
      <c r="L13" s="53"/>
      <c r="M13" s="53"/>
    </row>
    <row r="14" spans="2:13" x14ac:dyDescent="0.3">
      <c r="B14" s="52" t="s">
        <v>59</v>
      </c>
      <c r="C14" s="43">
        <v>0.6</v>
      </c>
      <c r="D14" s="51">
        <f>C14*74337.96</f>
        <v>44602.776000000005</v>
      </c>
      <c r="I14" s="47"/>
      <c r="J14" s="50" t="s">
        <v>1</v>
      </c>
      <c r="K14" s="50" t="s">
        <v>54</v>
      </c>
      <c r="L14" s="50" t="s">
        <v>53</v>
      </c>
      <c r="M14" s="50" t="s">
        <v>66</v>
      </c>
    </row>
    <row r="15" spans="2:13" x14ac:dyDescent="0.3">
      <c r="B15" s="52" t="s">
        <v>58</v>
      </c>
      <c r="C15" s="43">
        <v>0.2</v>
      </c>
      <c r="D15" s="51">
        <f>C15*74337.96</f>
        <v>14867.592000000002</v>
      </c>
      <c r="I15" s="47" t="s">
        <v>59</v>
      </c>
      <c r="J15" s="46">
        <f>J6/$M$6</f>
        <v>0.47740524781341109</v>
      </c>
      <c r="K15" s="46">
        <f>K6/$M$6</f>
        <v>0.31268221574344024</v>
      </c>
      <c r="L15" s="46">
        <f>L6/$M$6</f>
        <v>0.2099125364431487</v>
      </c>
      <c r="M15" s="46">
        <f>SUM(J15:L15)</f>
        <v>1</v>
      </c>
    </row>
    <row r="16" spans="2:13" x14ac:dyDescent="0.3">
      <c r="B16" s="52" t="s">
        <v>57</v>
      </c>
      <c r="C16" s="43">
        <v>0.1</v>
      </c>
      <c r="D16" s="51">
        <f>C16*74337.96</f>
        <v>7433.7960000000012</v>
      </c>
      <c r="I16" s="47" t="s">
        <v>58</v>
      </c>
      <c r="J16" s="46">
        <f>J7/$M$7</f>
        <v>0.21505376344086022</v>
      </c>
      <c r="K16" s="46">
        <f>K7/$M$7</f>
        <v>0.33691756272401435</v>
      </c>
      <c r="L16" s="46">
        <f>L7/$M$7</f>
        <v>0.44802867383512546</v>
      </c>
      <c r="M16" s="46">
        <f>SUM(J16:L16)</f>
        <v>1</v>
      </c>
    </row>
    <row r="17" spans="2:13" x14ac:dyDescent="0.3">
      <c r="B17" s="52" t="s">
        <v>56</v>
      </c>
      <c r="C17" s="43">
        <v>0.1</v>
      </c>
      <c r="D17" s="51">
        <f>C17*74337.96</f>
        <v>7433.7960000000012</v>
      </c>
      <c r="I17" s="50" t="s">
        <v>57</v>
      </c>
      <c r="J17" s="46">
        <f>J8/$M$8</f>
        <v>0.19953596287703015</v>
      </c>
      <c r="K17" s="46">
        <f>K8/$M$8</f>
        <v>0.38051044083526681</v>
      </c>
      <c r="L17" s="46">
        <f>L8/$M$8</f>
        <v>0.41995359628770301</v>
      </c>
      <c r="M17" s="46">
        <f>SUM(J17:L17)</f>
        <v>1</v>
      </c>
    </row>
    <row r="18" spans="2:13" x14ac:dyDescent="0.3">
      <c r="B18" s="35" t="s">
        <v>30</v>
      </c>
      <c r="C18" s="49">
        <f>SUM(C14:C17)</f>
        <v>1</v>
      </c>
      <c r="D18" s="48">
        <f>SUM(D14:D17)</f>
        <v>74337.960000000006</v>
      </c>
      <c r="I18" s="47" t="s">
        <v>56</v>
      </c>
      <c r="J18" s="46">
        <f>J9/$M$9</f>
        <v>0.22254335260115607</v>
      </c>
      <c r="K18" s="46">
        <f>K9/$M$9</f>
        <v>0.33526011560693642</v>
      </c>
      <c r="L18" s="46">
        <f>L9/$M$9</f>
        <v>0.44219653179190749</v>
      </c>
      <c r="M18" s="46">
        <f>SUM(J18:L18)</f>
        <v>1</v>
      </c>
    </row>
    <row r="19" spans="2:13" x14ac:dyDescent="0.3">
      <c r="B19" s="5"/>
      <c r="C19" s="5"/>
      <c r="D19" s="5"/>
      <c r="I19" s="47" t="s">
        <v>65</v>
      </c>
      <c r="J19" s="46">
        <f>J10/$M$10</f>
        <v>0.14285714285714285</v>
      </c>
      <c r="K19" s="46">
        <f>K10/$M$10</f>
        <v>0.6428571428571429</v>
      </c>
      <c r="L19" s="46">
        <f>L10/$M$10</f>
        <v>0.21428571428571427</v>
      </c>
      <c r="M19" s="46">
        <f>SUM(J19:L19)</f>
        <v>1</v>
      </c>
    </row>
    <row r="20" spans="2:13" x14ac:dyDescent="0.3">
      <c r="B20" s="5"/>
      <c r="C20" s="5"/>
      <c r="D20" s="5"/>
      <c r="J20" s="45"/>
      <c r="K20" s="45"/>
      <c r="L20" s="45"/>
      <c r="M20" s="45"/>
    </row>
  </sheetData>
  <mergeCells count="3">
    <mergeCell ref="C2:D2"/>
    <mergeCell ref="J13:M13"/>
    <mergeCell ref="C12:D12"/>
  </mergeCell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1C6C92-3FB7-4D63-B4C2-5CD7AD37AD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solvertable and sensitivity</vt:lpstr>
      <vt:lpstr>frequency table</vt:lpstr>
      <vt:lpstr>data</vt:lpstr>
      <vt:lpstr>Costs by State</vt:lpstr>
      <vt:lpstr>Costs by Region and Degree</vt:lpstr>
      <vt:lpstr>Percents by Region and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Snow</dc:creator>
  <cp:lastModifiedBy>2toradmin</cp:lastModifiedBy>
  <cp:lastPrinted>2018-08-20T18:06:46Z</cp:lastPrinted>
  <dcterms:created xsi:type="dcterms:W3CDTF">2018-08-16T23:57:45Z</dcterms:created>
  <dcterms:modified xsi:type="dcterms:W3CDTF">2018-08-20T18:06:59Z</dcterms:modified>
</cp:coreProperties>
</file>