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23\Downloads\shard-payout-master\"/>
    </mc:Choice>
  </mc:AlternateContent>
  <bookViews>
    <workbookView xWindow="0" yWindow="0" windowWidth="28800" windowHeight="15075"/>
  </bookViews>
  <sheets>
    <sheet name="Sheet1" sheetId="1" r:id="rId1"/>
    <sheet name="Sheet2" sheetId="2" r:id="rId2"/>
  </sheets>
  <definedNames>
    <definedName name="Z_6B6C704A_4C22_4616_B5BC_59850AE98E27_.wvu.Cols" localSheetId="0" hidden="1">Sheet1!$C:$D,Sheet1!$F:$G</definedName>
  </definedNames>
  <calcPr calcId="162913"/>
  <customWorkbookViews>
    <customWorkbookView name="selected" guid="{6B6C704A-4C22-4616-B5BC-59850AE98E27}" maximized="1" xWindow="-8" yWindow="-8" windowWidth="1936" windowHeight="1176" activeSheetId="1"/>
    <customWorkbookView name="All Columns &amp; Rows" guid="{5D2AD3E2-CA0C-430D-85FE-AC4E745B5F2D}" maximized="1" xWindow="-8" yWindow="-8" windowWidth="1936" windowHeight="1176" activeSheetId="1"/>
  </customWorkbookViews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2" i="1"/>
  <c r="K1" i="1"/>
  <c r="L1" i="1"/>
  <c r="M1" i="1"/>
  <c r="H7" i="1"/>
  <c r="P1" i="1" s="1"/>
  <c r="K7" i="1"/>
  <c r="L7" i="1"/>
  <c r="M7" i="1"/>
  <c r="N7" i="1"/>
  <c r="O7" i="1"/>
  <c r="P7" i="1"/>
  <c r="Q7" i="1"/>
  <c r="R7" i="1"/>
  <c r="P2" i="1"/>
  <c r="P3" i="1"/>
  <c r="P4" i="1"/>
  <c r="P5" i="1"/>
  <c r="P6" i="1"/>
  <c r="P8" i="1"/>
  <c r="P9" i="1"/>
  <c r="P10" i="1"/>
  <c r="P11" i="1"/>
  <c r="P12" i="1"/>
  <c r="H8" i="1"/>
  <c r="Q1" i="1" s="1"/>
  <c r="K8" i="1"/>
  <c r="L8" i="1"/>
  <c r="M8" i="1"/>
  <c r="N8" i="1"/>
  <c r="O8" i="1"/>
  <c r="Q8" i="1"/>
  <c r="R8" i="1"/>
  <c r="H10" i="1"/>
  <c r="K10" i="1"/>
  <c r="L10" i="1"/>
  <c r="M10" i="1"/>
  <c r="N10" i="1"/>
  <c r="O10" i="1"/>
  <c r="Q10" i="1"/>
  <c r="R10" i="1"/>
  <c r="H9" i="1"/>
  <c r="K9" i="1"/>
  <c r="L9" i="1"/>
  <c r="M9" i="1"/>
  <c r="N9" i="1"/>
  <c r="O9" i="1"/>
  <c r="Q9" i="1"/>
  <c r="R9" i="1"/>
  <c r="H5" i="1"/>
  <c r="N1" i="1" s="1"/>
  <c r="K5" i="1"/>
  <c r="L5" i="1"/>
  <c r="M5" i="1"/>
  <c r="N5" i="1"/>
  <c r="O5" i="1"/>
  <c r="Q5" i="1"/>
  <c r="R5" i="1"/>
  <c r="M3" i="1"/>
  <c r="M4" i="1"/>
  <c r="M6" i="1"/>
  <c r="M11" i="1"/>
  <c r="M12" i="1"/>
  <c r="M2" i="1"/>
  <c r="K3" i="1"/>
  <c r="K4" i="1"/>
  <c r="K6" i="1"/>
  <c r="K11" i="1"/>
  <c r="K12" i="1"/>
  <c r="L3" i="1"/>
  <c r="L4" i="1"/>
  <c r="L6" i="1"/>
  <c r="L11" i="1"/>
  <c r="L12" i="1"/>
  <c r="K2" i="1"/>
  <c r="L2" i="1"/>
  <c r="N2" i="1"/>
  <c r="O2" i="1"/>
  <c r="Q2" i="1"/>
  <c r="R2" i="1"/>
  <c r="N3" i="1"/>
  <c r="O3" i="1"/>
  <c r="Q3" i="1"/>
  <c r="R3" i="1"/>
  <c r="N4" i="1"/>
  <c r="O4" i="1"/>
  <c r="Q4" i="1"/>
  <c r="R4" i="1"/>
  <c r="O12" i="1" l="1"/>
  <c r="N12" i="1"/>
  <c r="O11" i="1"/>
  <c r="N11" i="1"/>
  <c r="O6" i="1"/>
  <c r="N6" i="1"/>
  <c r="H6" i="1"/>
  <c r="O1" i="1" s="1"/>
  <c r="B12" i="2" l="1"/>
  <c r="B11" i="2"/>
  <c r="B10" i="2"/>
  <c r="B9" i="2"/>
  <c r="B8" i="2"/>
  <c r="B7" i="2"/>
  <c r="B6" i="2"/>
  <c r="A6" i="2" l="1"/>
  <c r="A7" i="2"/>
  <c r="A8" i="2"/>
  <c r="A9" i="2"/>
  <c r="Q12" i="1"/>
  <c r="Q11" i="1"/>
  <c r="Q6" i="1"/>
  <c r="A10" i="2"/>
  <c r="R12" i="1"/>
  <c r="R11" i="1"/>
  <c r="R6" i="1"/>
  <c r="A11" i="2"/>
  <c r="A12" i="2"/>
  <c r="S1" i="1" s="1"/>
  <c r="H11" i="1" l="1"/>
  <c r="R1" i="1" s="1"/>
</calcChain>
</file>

<file path=xl/sharedStrings.xml><?xml version="1.0" encoding="utf-8"?>
<sst xmlns="http://schemas.openxmlformats.org/spreadsheetml/2006/main" count="95" uniqueCount="61">
  <si>
    <t>Name</t>
  </si>
  <si>
    <t>Joined</t>
  </si>
  <si>
    <t>Sort</t>
  </si>
  <si>
    <t>Country</t>
  </si>
  <si>
    <t>Flag</t>
  </si>
  <si>
    <t>SWGOH</t>
  </si>
  <si>
    <t>TZ</t>
  </si>
  <si>
    <t>UTC</t>
  </si>
  <si>
    <t>DST</t>
  </si>
  <si>
    <t>CST</t>
  </si>
  <si>
    <t>MSK</t>
  </si>
  <si>
    <t>TRT</t>
  </si>
  <si>
    <t>Asia</t>
  </si>
  <si>
    <t>☀</t>
  </si>
  <si>
    <t>Taiwan</t>
  </si>
  <si>
    <t>:flag_tw:</t>
  </si>
  <si>
    <t>&lt;https://swgoh.gg/u/vk1559/&gt;</t>
  </si>
  <si>
    <t>Russia</t>
  </si>
  <si>
    <t>:flag_ru:</t>
  </si>
  <si>
    <t>&lt;https://swgoh.gg/u/cristiano/&gt;</t>
  </si>
  <si>
    <t>Turkey</t>
  </si>
  <si>
    <t>:flag_tr:</t>
  </si>
  <si>
    <t>&lt;https://swgoh.gg/u/AbrekV/&gt;</t>
  </si>
  <si>
    <t>:flag_cz:</t>
  </si>
  <si>
    <t>&lt;https://swgoh.gg/u/zizoun/&gt;</t>
  </si>
  <si>
    <t>Germany</t>
  </si>
  <si>
    <t>America</t>
  </si>
  <si>
    <t>:flag_ca:</t>
  </si>
  <si>
    <t>&lt;https://swgoh.gg/u/hawthorne33/&gt;</t>
  </si>
  <si>
    <t>:flag_us:</t>
  </si>
  <si>
    <t>&lt;https://swgoh.gg/u/noe/&gt;</t>
  </si>
  <si>
    <t>&lt;https://swgoh.gg/u/kahhns/&gt;</t>
  </si>
  <si>
    <t>&lt;https://swgoh.gg/u/raspywalker/&gt;</t>
  </si>
  <si>
    <t>No DST</t>
  </si>
  <si>
    <t>29/10</t>
  </si>
  <si>
    <t>5/11</t>
  </si>
  <si>
    <t>:flag_gu:</t>
  </si>
  <si>
    <t>&lt;https://swgoh.gg/u/jinks/&gt;</t>
  </si>
  <si>
    <t>ChST</t>
  </si>
  <si>
    <t>&lt;https://swgoh.gg/u/charparrliesh/&gt;</t>
  </si>
  <si>
    <t>JST</t>
  </si>
  <si>
    <t>&lt;https://swgoh.gg/u/tana/&gt;</t>
  </si>
  <si>
    <t>:flag_jp:</t>
  </si>
  <si>
    <t>Europe</t>
  </si>
  <si>
    <t>IST</t>
  </si>
  <si>
    <t>India</t>
  </si>
  <si>
    <t>The New Hope</t>
  </si>
  <si>
    <t>Druunaa</t>
  </si>
  <si>
    <t>Vietnam</t>
  </si>
  <si>
    <t>VST</t>
  </si>
  <si>
    <t>Sasuke Uchiha</t>
  </si>
  <si>
    <t>Ihme Seppa</t>
  </si>
  <si>
    <t>Osmethne</t>
  </si>
  <si>
    <t>USA</t>
  </si>
  <si>
    <t>Sherdog</t>
  </si>
  <si>
    <t>Smk4</t>
  </si>
  <si>
    <t>J1V4</t>
  </si>
  <si>
    <t>silver6</t>
  </si>
  <si>
    <t>Lupa Verbeb</t>
  </si>
  <si>
    <t>Wayson</t>
  </si>
  <si>
    <t>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</si>
</sst>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;@"/>
  </numFmts>
  <fonts count="7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rgb="FFFFFF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-0.249977111117893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dashDot">
        <color theme="0"/>
      </top>
      <bottom style="thin">
        <color rgb="FFC00000"/>
      </bottom>
      <diagonal/>
    </border>
    <border>
      <left/>
      <right style="thin">
        <color theme="0"/>
      </right>
      <top style="dashDot">
        <color theme="0"/>
      </top>
      <bottom style="thin">
        <color rgb="FFC00000"/>
      </bottom>
      <diagonal/>
    </border>
    <border>
      <left style="thin">
        <color theme="0"/>
      </left>
      <right style="thin">
        <color theme="0"/>
      </right>
      <top style="dashDot">
        <color theme="0"/>
      </top>
      <bottom/>
      <diagonal/>
    </border>
    <border>
      <left/>
      <right style="thin">
        <color theme="0"/>
      </right>
      <top style="dashDot">
        <color theme="0"/>
      </top>
      <bottom/>
      <diagonal/>
    </border>
    <border>
      <left/>
      <right/>
      <top style="thin">
        <color rgb="FFC00000"/>
      </top>
      <bottom/>
      <diagonal/>
    </border>
    <border>
      <left style="thin">
        <color theme="0"/>
      </left>
      <right/>
      <top/>
      <bottom/>
      <diagonal/>
    </border>
    <border>
      <left/>
      <right style="medium">
        <color theme="0"/>
      </right>
      <top/>
      <bottom style="thin">
        <color rgb="FFC00000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 style="thin">
        <color rgb="FFC00000"/>
      </bottom>
      <diagonal/>
    </border>
    <border>
      <left style="medium">
        <color theme="0"/>
      </left>
      <right style="thin">
        <color theme="0"/>
      </right>
      <top/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/>
      <diagonal/>
    </border>
    <border diagonalDown="1">
      <left/>
      <right/>
      <top/>
      <bottom/>
      <diagonal style="medium">
        <color theme="0"/>
      </diagonal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49" fontId="0" fillId="0" borderId="0" xfId="0" applyNumberFormat="1"/>
    <xf numFmtId="0" fontId="2" fillId="5" borderId="16" xfId="0" applyFont="1" applyFill="1" applyBorder="1"/>
    <xf numFmtId="0" fontId="3" fillId="2" borderId="1" xfId="0" applyFont="1" applyFill="1" applyBorder="1"/>
    <xf numFmtId="0" fontId="2" fillId="0" borderId="0" xfId="0" applyFont="1"/>
    <xf numFmtId="0" fontId="4" fillId="4" borderId="12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2" xfId="1" applyFont="1" applyFill="1" applyBorder="1"/>
    <xf numFmtId="164" fontId="4" fillId="4" borderId="9" xfId="0" applyNumberFormat="1" applyFont="1" applyFill="1" applyBorder="1"/>
    <xf numFmtId="164" fontId="5" fillId="4" borderId="3" xfId="0" applyNumberFormat="1" applyFont="1" applyFill="1" applyBorder="1" applyAlignment="1">
      <alignment horizontal="center" vertical="center"/>
    </xf>
    <xf numFmtId="164" fontId="4" fillId="4" borderId="3" xfId="0" applyNumberFormat="1" applyFont="1" applyFill="1" applyBorder="1"/>
    <xf numFmtId="0" fontId="4" fillId="3" borderId="15" xfId="0" applyFont="1" applyFill="1" applyBorder="1"/>
    <xf numFmtId="0" fontId="4" fillId="3" borderId="7" xfId="0" applyFont="1" applyFill="1" applyBorder="1"/>
    <xf numFmtId="0" fontId="4" fillId="3" borderId="6" xfId="0" applyFont="1" applyFill="1" applyBorder="1"/>
    <xf numFmtId="0" fontId="4" fillId="3" borderId="6" xfId="1" applyFont="1" applyFill="1" applyBorder="1"/>
    <xf numFmtId="164" fontId="4" fillId="3" borderId="6" xfId="0" applyNumberFormat="1" applyFont="1" applyFill="1" applyBorder="1"/>
    <xf numFmtId="0" fontId="5" fillId="3" borderId="6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5" xfId="0" applyFont="1" applyFill="1" applyBorder="1"/>
    <xf numFmtId="0" fontId="4" fillId="3" borderId="4" xfId="0" applyFont="1" applyFill="1" applyBorder="1"/>
    <xf numFmtId="0" fontId="4" fillId="3" borderId="5" xfId="1" applyFont="1" applyFill="1" applyBorder="1"/>
    <xf numFmtId="164" fontId="4" fillId="3" borderId="4" xfId="0" applyNumberFormat="1" applyFont="1" applyFill="1" applyBorder="1"/>
    <xf numFmtId="0" fontId="4" fillId="3" borderId="14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4" borderId="3" xfId="1" applyFont="1" applyFill="1" applyBorder="1"/>
    <xf numFmtId="0" fontId="4" fillId="3" borderId="3" xfId="1" applyFont="1" applyFill="1" applyBorder="1"/>
    <xf numFmtId="164" fontId="4" fillId="3" borderId="3" xfId="0" applyNumberFormat="1" applyFont="1" applyFill="1" applyBorder="1"/>
    <xf numFmtId="0" fontId="5" fillId="3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3" borderId="7" xfId="1" applyFont="1" applyFill="1" applyBorder="1"/>
    <xf numFmtId="0" fontId="6" fillId="3" borderId="6" xfId="0" applyFont="1" applyFill="1" applyBorder="1" applyAlignment="1">
      <alignment horizontal="center" vertical="center" wrapText="1"/>
    </xf>
    <xf numFmtId="0" fontId="4" fillId="3" borderId="2" xfId="1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8" xfId="0" applyFont="1" applyFill="1" applyBorder="1" applyAlignment="1">
      <alignment horizontal="center" vertical="center" textRotation="90"/>
    </xf>
    <xf numFmtId="0" fontId="3" fillId="5" borderId="11" xfId="0" applyFont="1" applyFill="1" applyBorder="1" applyAlignment="1">
      <alignment horizontal="center" vertical="center" textRotation="90"/>
    </xf>
    <xf numFmtId="0" fontId="3" fillId="5" borderId="10" xfId="0" applyFont="1" applyFill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3"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zoomScaleNormal="145" workbookViewId="0">
      <selection activeCell="O4" sqref="O4"/>
    </sheetView>
  </sheetViews>
  <sheetFormatPr defaultRowHeight="15" x14ac:dyDescent="0.25"/>
  <cols>
    <col min="1" max="1" width="3.7109375" style="4" bestFit="1" customWidth="1"/>
    <col min="2" max="2" width="15" style="4" bestFit="1" customWidth="1"/>
    <col min="3" max="3" width="6.85546875" style="4" hidden="1" customWidth="1"/>
    <col min="4" max="4" width="4.5703125" style="4" hidden="1" customWidth="1"/>
    <col min="5" max="5" width="18.7109375" style="4" customWidth="1"/>
    <col min="6" max="6" width="8.7109375" style="4" hidden="1" customWidth="1"/>
    <col min="7" max="7" width="42.7109375" style="4" hidden="1" customWidth="1"/>
    <col min="8" max="8" width="5.28515625" style="4" bestFit="1" customWidth="1"/>
    <col min="9" max="9" width="5.5703125" style="4" bestFit="1" customWidth="1"/>
    <col min="10" max="10" width="4.28515625" style="4" bestFit="1" customWidth="1"/>
    <col min="11" max="11" width="5.7109375" style="4" bestFit="1" customWidth="1"/>
    <col min="12" max="19" width="5.5703125" style="4" bestFit="1" customWidth="1"/>
    <col min="20" max="16384" width="9.140625" style="4"/>
  </cols>
  <sheetData>
    <row r="1" spans="1:19" ht="15.75" customHeight="1" thickBot="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tr">
        <f>H2</f>
        <v>CST</v>
      </c>
      <c r="L1" s="3" t="str">
        <f>H3</f>
        <v>VST</v>
      </c>
      <c r="M1" s="3" t="str">
        <f>H4</f>
        <v>IST</v>
      </c>
      <c r="N1" s="3" t="str">
        <f>H5</f>
        <v>MSK</v>
      </c>
      <c r="O1" s="3" t="str">
        <f>H6</f>
        <v>TRT</v>
      </c>
      <c r="P1" s="3" t="str">
        <f>H7</f>
        <v>CEST</v>
      </c>
      <c r="Q1" s="3" t="str">
        <f>H8</f>
        <v>EDT</v>
      </c>
      <c r="R1" s="3" t="str">
        <f>H11</f>
        <v>CDT</v>
      </c>
      <c r="S1" s="3" t="str">
        <f>H12</f>
        <v>PST</v>
      </c>
    </row>
    <row r="2" spans="1:19" ht="15.75" customHeight="1" x14ac:dyDescent="0.25">
      <c r="A2" s="36" t="s">
        <v>12</v>
      </c>
      <c r="B2" s="5" t="s">
        <v>46</v>
      </c>
      <c r="C2" s="6">
        <v>25</v>
      </c>
      <c r="D2" s="6">
        <v>1</v>
      </c>
      <c r="E2" s="7" t="s">
        <v>14</v>
      </c>
      <c r="F2" s="6" t="s">
        <v>36</v>
      </c>
      <c r="G2" s="8" t="s">
        <v>37</v>
      </c>
      <c r="H2" s="5" t="s">
        <v>9</v>
      </c>
      <c r="I2" s="9">
        <v>0.41666666666666669</v>
      </c>
      <c r="J2" s="10" t="s">
        <v>13</v>
      </c>
      <c r="K2" s="11">
        <f>$I2+TIME(8,0,0)</f>
        <v>0.75</v>
      </c>
      <c r="L2" s="11">
        <f>$I2+TIME(7,0,0)</f>
        <v>0.70833333333333337</v>
      </c>
      <c r="M2" s="11">
        <f>$I2+TIME(5,30,0)</f>
        <v>0.64583333333333337</v>
      </c>
      <c r="N2" s="11">
        <f>$I2+Sheet2!B$4/24</f>
        <v>0.54166666666666674</v>
      </c>
      <c r="O2" s="11">
        <f>$I2+Sheet2!B$5/24</f>
        <v>0.54166666666666674</v>
      </c>
      <c r="P2" s="11">
        <f>$I2+Sheet2!B$7/24</f>
        <v>0.5</v>
      </c>
      <c r="Q2" s="11">
        <f>$I2+Sheet2!B$9/24</f>
        <v>0.25</v>
      </c>
      <c r="R2" s="11">
        <f>$I2+Sheet2!B$10/24</f>
        <v>0.20833333333333334</v>
      </c>
      <c r="S2" s="11">
        <f>$I2+TIME(16,0,0)</f>
        <v>1.0833333333333333</v>
      </c>
    </row>
    <row r="3" spans="1:19" ht="15.75" customHeight="1" x14ac:dyDescent="0.25">
      <c r="A3" s="36"/>
      <c r="B3" s="12" t="s">
        <v>47</v>
      </c>
      <c r="C3" s="13">
        <v>27</v>
      </c>
      <c r="D3" s="13">
        <v>2</v>
      </c>
      <c r="E3" s="14" t="s">
        <v>48</v>
      </c>
      <c r="F3" s="14" t="s">
        <v>42</v>
      </c>
      <c r="G3" s="15" t="s">
        <v>41</v>
      </c>
      <c r="H3" s="15" t="s">
        <v>49</v>
      </c>
      <c r="I3" s="16">
        <v>0.45833333333333331</v>
      </c>
      <c r="J3" s="17" t="s">
        <v>13</v>
      </c>
      <c r="K3" s="11">
        <f t="shared" ref="K3:K12" si="0">$I3+TIME(8,0,0)</f>
        <v>0.79166666666666663</v>
      </c>
      <c r="L3" s="11">
        <f t="shared" ref="L3:L12" si="1">$I3+TIME(7,0,0)</f>
        <v>0.75</v>
      </c>
      <c r="M3" s="11">
        <f t="shared" ref="M3:M12" si="2">$I3+TIME(5,30,0)</f>
        <v>0.6875</v>
      </c>
      <c r="N3" s="16">
        <f>$I3+Sheet2!B$4/24</f>
        <v>0.58333333333333326</v>
      </c>
      <c r="O3" s="16">
        <f>$I3+Sheet2!B$5/24</f>
        <v>0.58333333333333326</v>
      </c>
      <c r="P3" s="16">
        <f>$I3+Sheet2!B$7/24</f>
        <v>0.54166666666666663</v>
      </c>
      <c r="Q3" s="16">
        <f>$I3+Sheet2!B$9/24</f>
        <v>0.29166666666666663</v>
      </c>
      <c r="R3" s="16">
        <f>$I3+Sheet2!B$10/24</f>
        <v>0.24999999999999997</v>
      </c>
      <c r="S3" s="11">
        <f t="shared" ref="S3:S12" si="3">$I3+TIME(16,0,0)</f>
        <v>1.125</v>
      </c>
    </row>
    <row r="4" spans="1:19" ht="15.75" customHeight="1" x14ac:dyDescent="0.25">
      <c r="A4" s="37"/>
      <c r="B4" s="18" t="s">
        <v>50</v>
      </c>
      <c r="C4" s="19">
        <v>15</v>
      </c>
      <c r="D4" s="20">
        <v>3</v>
      </c>
      <c r="E4" s="20" t="s">
        <v>45</v>
      </c>
      <c r="F4" s="20" t="s">
        <v>15</v>
      </c>
      <c r="G4" s="20" t="s">
        <v>16</v>
      </c>
      <c r="H4" s="21" t="s">
        <v>44</v>
      </c>
      <c r="I4" s="22">
        <v>0.52083333333333337</v>
      </c>
      <c r="J4" s="17" t="s">
        <v>13</v>
      </c>
      <c r="K4" s="11">
        <f t="shared" si="0"/>
        <v>0.85416666666666674</v>
      </c>
      <c r="L4" s="11">
        <f t="shared" si="1"/>
        <v>0.8125</v>
      </c>
      <c r="M4" s="11">
        <f t="shared" si="2"/>
        <v>0.75</v>
      </c>
      <c r="N4" s="22">
        <f>$I4+Sheet2!B$4/24</f>
        <v>0.64583333333333337</v>
      </c>
      <c r="O4" s="22">
        <f>$I4+Sheet2!B$5/24</f>
        <v>0.64583333333333337</v>
      </c>
      <c r="P4" s="22">
        <f>$I4+Sheet2!B$7/24</f>
        <v>0.60416666666666674</v>
      </c>
      <c r="Q4" s="22">
        <f>$I4+Sheet2!B$9/24</f>
        <v>0.35416666666666674</v>
      </c>
      <c r="R4" s="22">
        <f>$I4+Sheet2!B$10/24</f>
        <v>0.3125</v>
      </c>
      <c r="S4" s="11">
        <f t="shared" si="3"/>
        <v>1.1875</v>
      </c>
    </row>
    <row r="5" spans="1:19" ht="15.75" x14ac:dyDescent="0.25">
      <c r="A5" s="34" t="s">
        <v>43</v>
      </c>
      <c r="B5" s="23" t="s">
        <v>51</v>
      </c>
      <c r="C5" s="24">
        <v>12</v>
      </c>
      <c r="D5" s="24">
        <v>5</v>
      </c>
      <c r="E5" s="25" t="s">
        <v>17</v>
      </c>
      <c r="F5" s="25" t="s">
        <v>18</v>
      </c>
      <c r="G5" s="26" t="s">
        <v>19</v>
      </c>
      <c r="H5" s="27" t="str">
        <f>Sheet2!$A$4</f>
        <v>MSK</v>
      </c>
      <c r="I5" s="28">
        <v>0.625</v>
      </c>
      <c r="J5" s="29" t="s">
        <v>13</v>
      </c>
      <c r="K5" s="11">
        <f t="shared" si="0"/>
        <v>0.95833333333333326</v>
      </c>
      <c r="L5" s="11">
        <f t="shared" si="1"/>
        <v>0.91666666666666674</v>
      </c>
      <c r="M5" s="11">
        <f t="shared" si="2"/>
        <v>0.85416666666666663</v>
      </c>
      <c r="N5" s="28">
        <f>$I5+Sheet2!B$4/24</f>
        <v>0.75</v>
      </c>
      <c r="O5" s="28">
        <f>$I5+Sheet2!B$5/24</f>
        <v>0.75</v>
      </c>
      <c r="P5" s="28">
        <f>$I5+Sheet2!B$7/24</f>
        <v>0.70833333333333337</v>
      </c>
      <c r="Q5" s="28">
        <f>$I5+Sheet2!B$9/24</f>
        <v>0.45833333333333337</v>
      </c>
      <c r="R5" s="28">
        <f>$I5+Sheet2!B$10/24</f>
        <v>0.41666666666666663</v>
      </c>
      <c r="S5" s="11">
        <f t="shared" si="3"/>
        <v>1.2916666666666665</v>
      </c>
    </row>
    <row r="6" spans="1:19" ht="15.75" x14ac:dyDescent="0.25">
      <c r="A6" s="34"/>
      <c r="B6" s="12" t="s">
        <v>52</v>
      </c>
      <c r="C6" s="13">
        <v>4</v>
      </c>
      <c r="D6" s="13">
        <v>8</v>
      </c>
      <c r="E6" s="14" t="s">
        <v>20</v>
      </c>
      <c r="F6" s="14" t="s">
        <v>21</v>
      </c>
      <c r="G6" s="15" t="s">
        <v>22</v>
      </c>
      <c r="H6" s="15" t="str">
        <f>Sheet2!$A$5</f>
        <v>TRT</v>
      </c>
      <c r="I6" s="16">
        <v>0.66666666666666663</v>
      </c>
      <c r="J6" s="17" t="s">
        <v>13</v>
      </c>
      <c r="K6" s="11">
        <f t="shared" si="0"/>
        <v>1</v>
      </c>
      <c r="L6" s="11">
        <f t="shared" si="1"/>
        <v>0.95833333333333326</v>
      </c>
      <c r="M6" s="11">
        <f t="shared" si="2"/>
        <v>0.89583333333333326</v>
      </c>
      <c r="N6" s="16">
        <f>$I6+Sheet2!B$4/24</f>
        <v>0.79166666666666663</v>
      </c>
      <c r="O6" s="16">
        <f>$I6+Sheet2!B$5/24</f>
        <v>0.79166666666666663</v>
      </c>
      <c r="P6" s="16">
        <f>$I6+Sheet2!B$7/24</f>
        <v>0.75</v>
      </c>
      <c r="Q6" s="16">
        <f>$I6+Sheet2!B$9/24</f>
        <v>0.5</v>
      </c>
      <c r="R6" s="16">
        <f>$I6+Sheet2!B$10/24</f>
        <v>0.45833333333333326</v>
      </c>
      <c r="S6" s="11">
        <f t="shared" si="3"/>
        <v>1.3333333333333333</v>
      </c>
    </row>
    <row r="7" spans="1:19" ht="15.75" x14ac:dyDescent="0.25">
      <c r="A7" s="34"/>
      <c r="B7" s="12" t="s">
        <v>55</v>
      </c>
      <c r="C7" s="13">
        <v>1</v>
      </c>
      <c r="D7" s="13">
        <v>10</v>
      </c>
      <c r="E7" s="14" t="s">
        <v>25</v>
      </c>
      <c r="F7" s="13" t="s">
        <v>23</v>
      </c>
      <c r="G7" s="31" t="s">
        <v>24</v>
      </c>
      <c r="H7" s="31" t="str">
        <f>Sheet2!$A$7</f>
        <v>CEST</v>
      </c>
      <c r="I7" s="16">
        <v>0.70833333333333337</v>
      </c>
      <c r="J7" s="32" t="s">
        <v>13</v>
      </c>
      <c r="K7" s="11">
        <f t="shared" si="0"/>
        <v>1.0416666666666667</v>
      </c>
      <c r="L7" s="11">
        <f t="shared" si="1"/>
        <v>1</v>
      </c>
      <c r="M7" s="11">
        <f t="shared" si="2"/>
        <v>0.9375</v>
      </c>
      <c r="N7" s="16">
        <f>$I7+Sheet2!B$4/24</f>
        <v>0.83333333333333337</v>
      </c>
      <c r="O7" s="16">
        <f>$I7+Sheet2!B$5/24</f>
        <v>0.83333333333333337</v>
      </c>
      <c r="P7" s="16">
        <f>$I7+Sheet2!B$7/24</f>
        <v>0.79166666666666674</v>
      </c>
      <c r="Q7" s="16">
        <f>$I7+Sheet2!B$9/24</f>
        <v>0.54166666666666674</v>
      </c>
      <c r="R7" s="16">
        <f>$I7+Sheet2!B$10/24</f>
        <v>0.5</v>
      </c>
      <c r="S7" s="11">
        <f t="shared" si="3"/>
        <v>1.375</v>
      </c>
    </row>
    <row r="8" spans="1:19" ht="15.75" x14ac:dyDescent="0.25">
      <c r="A8" s="35" t="s">
        <v>26</v>
      </c>
      <c r="B8" s="23" t="s">
        <v>56</v>
      </c>
      <c r="C8" s="24">
        <v>3</v>
      </c>
      <c r="D8" s="24">
        <v>19</v>
      </c>
      <c r="E8" s="25" t="s">
        <v>53</v>
      </c>
      <c r="F8" s="24" t="s">
        <v>27</v>
      </c>
      <c r="G8" s="33" t="s">
        <v>28</v>
      </c>
      <c r="H8" s="33" t="str">
        <f>Sheet2!$A$9</f>
        <v>EDT</v>
      </c>
      <c r="I8" s="28">
        <v>0.91666666666666696</v>
      </c>
      <c r="J8" s="30" t="s">
        <v>13</v>
      </c>
      <c r="K8" s="11">
        <f t="shared" si="0"/>
        <v>1.2500000000000002</v>
      </c>
      <c r="L8" s="11">
        <f t="shared" si="1"/>
        <v>1.2083333333333337</v>
      </c>
      <c r="M8" s="11">
        <f t="shared" si="2"/>
        <v>1.1458333333333337</v>
      </c>
      <c r="N8" s="28">
        <f>$I8+Sheet2!B$4/24</f>
        <v>1.041666666666667</v>
      </c>
      <c r="O8" s="28">
        <f>$I8+Sheet2!B$5/24</f>
        <v>1.041666666666667</v>
      </c>
      <c r="P8" s="28">
        <f>$I8+Sheet2!B$7/24</f>
        <v>1.0000000000000002</v>
      </c>
      <c r="Q8" s="28">
        <f>$I8+Sheet2!B$9/24</f>
        <v>0.75000000000000033</v>
      </c>
      <c r="R8" s="28">
        <f>$I8+Sheet2!B$10/24</f>
        <v>0.70833333333333359</v>
      </c>
      <c r="S8" s="11">
        <f t="shared" si="3"/>
        <v>1.5833333333333335</v>
      </c>
    </row>
    <row r="9" spans="1:19" ht="15.75" x14ac:dyDescent="0.25">
      <c r="A9" s="34"/>
      <c r="B9" s="23" t="s">
        <v>54</v>
      </c>
      <c r="C9" s="24">
        <v>10</v>
      </c>
      <c r="D9" s="24">
        <v>20</v>
      </c>
      <c r="E9" s="25" t="s">
        <v>53</v>
      </c>
      <c r="F9" s="24" t="s">
        <v>29</v>
      </c>
      <c r="G9" s="33" t="s">
        <v>39</v>
      </c>
      <c r="H9" s="33" t="str">
        <f>Sheet2!$A$9</f>
        <v>EDT</v>
      </c>
      <c r="I9" s="28">
        <v>0.91666666666666696</v>
      </c>
      <c r="J9" s="30" t="s">
        <v>13</v>
      </c>
      <c r="K9" s="11">
        <f>$I9+TIME(8,0,0)</f>
        <v>1.2500000000000002</v>
      </c>
      <c r="L9" s="11">
        <f>$I9+TIME(7,0,0)</f>
        <v>1.2083333333333337</v>
      </c>
      <c r="M9" s="11">
        <f>$I9+TIME(5,30,0)</f>
        <v>1.1458333333333337</v>
      </c>
      <c r="N9" s="28">
        <f>$I9+Sheet2!B$4/24</f>
        <v>1.041666666666667</v>
      </c>
      <c r="O9" s="28">
        <f>$I9+Sheet2!B$5/24</f>
        <v>1.041666666666667</v>
      </c>
      <c r="P9" s="28">
        <f>$I9+Sheet2!B$7/24</f>
        <v>1.0000000000000002</v>
      </c>
      <c r="Q9" s="28">
        <f>$I9+Sheet2!B$9/24</f>
        <v>0.75000000000000033</v>
      </c>
      <c r="R9" s="28">
        <f>$I9+Sheet2!B$10/24</f>
        <v>0.70833333333333359</v>
      </c>
      <c r="S9" s="11">
        <f t="shared" si="3"/>
        <v>1.5833333333333335</v>
      </c>
    </row>
    <row r="10" spans="1:19" ht="15.75" x14ac:dyDescent="0.25">
      <c r="A10" s="34"/>
      <c r="B10" s="23" t="s">
        <v>58</v>
      </c>
      <c r="C10" s="24">
        <v>13</v>
      </c>
      <c r="D10" s="24">
        <v>21</v>
      </c>
      <c r="E10" s="25" t="s">
        <v>53</v>
      </c>
      <c r="F10" s="24" t="s">
        <v>29</v>
      </c>
      <c r="G10" s="33" t="s">
        <v>30</v>
      </c>
      <c r="H10" s="33" t="str">
        <f>Sheet2!$A$9</f>
        <v>EDT</v>
      </c>
      <c r="I10" s="28">
        <v>0.91666666666666696</v>
      </c>
      <c r="J10" s="30" t="s">
        <v>13</v>
      </c>
      <c r="K10" s="11">
        <f t="shared" si="0"/>
        <v>1.2500000000000002</v>
      </c>
      <c r="L10" s="11">
        <f t="shared" si="1"/>
        <v>1.2083333333333337</v>
      </c>
      <c r="M10" s="11">
        <f t="shared" si="2"/>
        <v>1.1458333333333337</v>
      </c>
      <c r="N10" s="28">
        <f>$I10+Sheet2!B$4/24</f>
        <v>1.041666666666667</v>
      </c>
      <c r="O10" s="28">
        <f>$I10+Sheet2!B$5/24</f>
        <v>1.041666666666667</v>
      </c>
      <c r="P10" s="28">
        <f>$I10+Sheet2!B$7/24</f>
        <v>1.0000000000000002</v>
      </c>
      <c r="Q10" s="28">
        <f>$I10+Sheet2!B$9/24</f>
        <v>0.75000000000000033</v>
      </c>
      <c r="R10" s="28">
        <f>$I10+Sheet2!B$10/24</f>
        <v>0.70833333333333359</v>
      </c>
      <c r="S10" s="11">
        <f t="shared" si="3"/>
        <v>1.5833333333333335</v>
      </c>
    </row>
    <row r="11" spans="1:19" ht="15.75" x14ac:dyDescent="0.25">
      <c r="A11" s="34"/>
      <c r="B11" s="23" t="s">
        <v>57</v>
      </c>
      <c r="C11" s="24">
        <v>8</v>
      </c>
      <c r="D11" s="24">
        <v>25</v>
      </c>
      <c r="E11" s="25" t="s">
        <v>53</v>
      </c>
      <c r="F11" s="24" t="s">
        <v>29</v>
      </c>
      <c r="G11" s="33" t="s">
        <v>31</v>
      </c>
      <c r="H11" s="33" t="str">
        <f>Sheet2!$A$10</f>
        <v>CDT</v>
      </c>
      <c r="I11" s="28">
        <v>0.95833333333333304</v>
      </c>
      <c r="J11" s="30" t="s">
        <v>13</v>
      </c>
      <c r="K11" s="11">
        <f t="shared" si="0"/>
        <v>1.2916666666666663</v>
      </c>
      <c r="L11" s="11">
        <f t="shared" si="1"/>
        <v>1.2499999999999998</v>
      </c>
      <c r="M11" s="11">
        <f t="shared" si="2"/>
        <v>1.1874999999999998</v>
      </c>
      <c r="N11" s="28">
        <f>$I11+Sheet2!B$4/24</f>
        <v>1.083333333333333</v>
      </c>
      <c r="O11" s="28">
        <f>$I11+Sheet2!B$5/24</f>
        <v>1.083333333333333</v>
      </c>
      <c r="P11" s="28">
        <f>$I11+Sheet2!B$7/24</f>
        <v>1.0416666666666663</v>
      </c>
      <c r="Q11" s="28">
        <f>$I11+Sheet2!B$9/24</f>
        <v>0.79166666666666641</v>
      </c>
      <c r="R11" s="28">
        <f>$I11+Sheet2!B$10/24</f>
        <v>0.74999999999999967</v>
      </c>
      <c r="S11" s="11">
        <f t="shared" si="3"/>
        <v>1.6249999999999996</v>
      </c>
    </row>
    <row r="12" spans="1:19" ht="15.75" x14ac:dyDescent="0.25">
      <c r="A12" s="34"/>
      <c r="B12" s="23" t="s">
        <v>59</v>
      </c>
      <c r="C12" s="14">
        <v>9</v>
      </c>
      <c r="D12" s="14">
        <v>28</v>
      </c>
      <c r="E12" s="14" t="s">
        <v>53</v>
      </c>
      <c r="F12" s="13" t="s">
        <v>29</v>
      </c>
      <c r="G12" s="31" t="s">
        <v>32</v>
      </c>
      <c r="H12" s="33" t="s">
        <v>60</v>
      </c>
      <c r="I12" s="16">
        <v>1.0833333333333333</v>
      </c>
      <c r="J12" s="32" t="s">
        <v>13</v>
      </c>
      <c r="K12" s="11">
        <f t="shared" si="0"/>
        <v>1.4166666666666665</v>
      </c>
      <c r="L12" s="11">
        <f t="shared" si="1"/>
        <v>1.375</v>
      </c>
      <c r="M12" s="11">
        <f t="shared" si="2"/>
        <v>1.3125</v>
      </c>
      <c r="N12" s="16">
        <f>$I12+Sheet2!B$4/24</f>
        <v>1.2083333333333333</v>
      </c>
      <c r="O12" s="16">
        <f>$I12+Sheet2!B$5/24</f>
        <v>1.2083333333333333</v>
      </c>
      <c r="P12" s="16">
        <f>$I12+Sheet2!B$7/24</f>
        <v>1.1666666666666665</v>
      </c>
      <c r="Q12" s="16">
        <f>$I12+Sheet2!B$9/24</f>
        <v>0.91666666666666663</v>
      </c>
      <c r="R12" s="16">
        <f>$I12+Sheet2!B$10/24</f>
        <v>0.87499999999999989</v>
      </c>
      <c r="S12" s="11">
        <f t="shared" si="3"/>
        <v>1.75</v>
      </c>
    </row>
  </sheetData>
  <sortState ref="B2:S11">
    <sortCondition ref="D2:D11"/>
  </sortState>
  <customSheetViews>
    <customSheetView guid="{6B6C704A-4C22-4616-B5BC-59850AE98E27}" hiddenColumns="1">
      <selection sqref="A1:XFD1048576"/>
      <pageMargins left="0.7" right="0.7" top="0.75" bottom="0.75" header="0.3" footer="0.3"/>
    </customSheetView>
    <customSheetView guid="{5D2AD3E2-CA0C-430D-85FE-AC4E745B5F2D}">
      <pageMargins left="0.7" right="0.7" top="0.75" bottom="0.75" header="0.3" footer="0.3"/>
    </customSheetView>
  </customSheetViews>
  <mergeCells count="3">
    <mergeCell ref="A5:A7"/>
    <mergeCell ref="A8:A12"/>
    <mergeCell ref="A2:A4"/>
  </mergeCells>
  <conditionalFormatting sqref="K2:L2 K3:S12">
    <cfRule type="expression" dxfId="2" priority="17">
      <formula>K$1=$H2</formula>
    </cfRule>
  </conditionalFormatting>
  <conditionalFormatting sqref="K3:M12 K2:S2 S3:S12">
    <cfRule type="expression" dxfId="1" priority="19">
      <formula>K$1=$I2</formula>
    </cfRule>
  </conditionalFormatting>
  <conditionalFormatting sqref="B2:S12">
    <cfRule type="expression" dxfId="0" priority="23">
      <formula>MOD(ROW(),2)=1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3" sqref="A13"/>
    </sheetView>
  </sheetViews>
  <sheetFormatPr defaultRowHeight="15" x14ac:dyDescent="0.25"/>
  <cols>
    <col min="1" max="1" width="5.28515625" bestFit="1" customWidth="1"/>
    <col min="2" max="2" width="3" bestFit="1" customWidth="1"/>
    <col min="3" max="3" width="7.28515625" bestFit="1" customWidth="1"/>
    <col min="4" max="4" width="5.85546875" bestFit="1" customWidth="1"/>
  </cols>
  <sheetData>
    <row r="1" spans="1:4" x14ac:dyDescent="0.25">
      <c r="A1" t="s">
        <v>38</v>
      </c>
      <c r="B1">
        <v>10</v>
      </c>
      <c r="C1" t="s">
        <v>33</v>
      </c>
    </row>
    <row r="2" spans="1:4" x14ac:dyDescent="0.25">
      <c r="A2" t="s">
        <v>40</v>
      </c>
      <c r="B2">
        <v>9</v>
      </c>
      <c r="C2" t="s">
        <v>33</v>
      </c>
    </row>
    <row r="3" spans="1:4" x14ac:dyDescent="0.25">
      <c r="A3" t="s">
        <v>9</v>
      </c>
      <c r="B3">
        <v>8</v>
      </c>
      <c r="C3" t="s">
        <v>33</v>
      </c>
    </row>
    <row r="4" spans="1:4" x14ac:dyDescent="0.25">
      <c r="A4" t="s">
        <v>10</v>
      </c>
      <c r="B4">
        <v>3</v>
      </c>
      <c r="C4" t="s">
        <v>33</v>
      </c>
      <c r="D4" s="1"/>
    </row>
    <row r="5" spans="1:4" x14ac:dyDescent="0.25">
      <c r="A5" t="s">
        <v>11</v>
      </c>
      <c r="B5">
        <v>3</v>
      </c>
      <c r="C5" t="s">
        <v>33</v>
      </c>
      <c r="D5" s="1"/>
    </row>
    <row r="6" spans="1:4" x14ac:dyDescent="0.25">
      <c r="A6" t="str">
        <f>IF(B6=2,"EET",IF(B6=3,"EEST"))</f>
        <v>EEST</v>
      </c>
      <c r="B6">
        <f>IF(C6="DST",3,2)</f>
        <v>3</v>
      </c>
      <c r="C6" t="s">
        <v>8</v>
      </c>
      <c r="D6" s="1" t="s">
        <v>34</v>
      </c>
    </row>
    <row r="7" spans="1:4" x14ac:dyDescent="0.25">
      <c r="A7" t="str">
        <f>IF(B7=1,"CET",IF(B7=2,"CEST"))</f>
        <v>CEST</v>
      </c>
      <c r="B7">
        <f>IF(C7="DST",2,1)</f>
        <v>2</v>
      </c>
      <c r="C7" t="s">
        <v>8</v>
      </c>
      <c r="D7" s="1" t="s">
        <v>34</v>
      </c>
    </row>
    <row r="8" spans="1:4" x14ac:dyDescent="0.25">
      <c r="A8" t="str">
        <f>IF(B8=1,"BST",IF(B8=0,"GMT"))</f>
        <v>BST</v>
      </c>
      <c r="B8">
        <f>IF(C8="DST",1,0)</f>
        <v>1</v>
      </c>
      <c r="C8" t="s">
        <v>8</v>
      </c>
      <c r="D8" s="1" t="s">
        <v>34</v>
      </c>
    </row>
    <row r="9" spans="1:4" x14ac:dyDescent="0.25">
      <c r="A9" t="str">
        <f>IF(B9=-5,"EST",IF(B9=-4,"EDT"))</f>
        <v>EDT</v>
      </c>
      <c r="B9">
        <f>IF(C9="DST",-4,-5)</f>
        <v>-4</v>
      </c>
      <c r="C9" t="s">
        <v>8</v>
      </c>
      <c r="D9" s="1" t="s">
        <v>35</v>
      </c>
    </row>
    <row r="10" spans="1:4" x14ac:dyDescent="0.25">
      <c r="A10" t="str">
        <f>IF(B10=-6,"CST",IF(B10=-5,"CDT"))</f>
        <v>CDT</v>
      </c>
      <c r="B10">
        <f>IF(C10="DST",-5,-6)</f>
        <v>-5</v>
      </c>
      <c r="C10" t="s">
        <v>8</v>
      </c>
      <c r="D10" s="1" t="s">
        <v>35</v>
      </c>
    </row>
    <row r="11" spans="1:4" x14ac:dyDescent="0.25">
      <c r="A11" t="str">
        <f>IF(B11=-7,"MST",IF(B11=-6,"MDT"))</f>
        <v>MDT</v>
      </c>
      <c r="B11">
        <f>IF(C11="DST",-6,-7)</f>
        <v>-6</v>
      </c>
      <c r="C11" t="s">
        <v>8</v>
      </c>
      <c r="D11" s="1" t="s">
        <v>35</v>
      </c>
    </row>
    <row r="12" spans="1:4" x14ac:dyDescent="0.25">
      <c r="A12" t="str">
        <f>IF(B12=-8,"PST",IF(B12=-7,"PDT"))</f>
        <v>PDT</v>
      </c>
      <c r="B12">
        <f>IF(C12="DST",-7,-8)</f>
        <v>-7</v>
      </c>
      <c r="C12" t="s">
        <v>8</v>
      </c>
      <c r="D12" s="1" t="s">
        <v>35</v>
      </c>
    </row>
  </sheetData>
  <customSheetViews>
    <customSheetView guid="{6B6C704A-4C22-4616-B5BC-59850AE98E27}">
      <selection activeCell="A13" sqref="A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Abb23</cp:lastModifiedBy>
  <dcterms:created xsi:type="dcterms:W3CDTF">2017-08-24T14:12:39Z</dcterms:created>
  <dcterms:modified xsi:type="dcterms:W3CDTF">2017-09-26T18:10:15Z</dcterms:modified>
</cp:coreProperties>
</file>