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wat.kumar.charchy\Downloads\"/>
    </mc:Choice>
  </mc:AlternateContent>
  <xr:revisionPtr revIDLastSave="0" documentId="13_ncr:1_{FD577C28-E220-4C24-8F4B-DB55909218DC}" xr6:coauthVersionLast="47" xr6:coauthVersionMax="47" xr10:uidLastSave="{00000000-0000-0000-0000-000000000000}"/>
  <bookViews>
    <workbookView xWindow="-110" yWindow="-110" windowWidth="19420" windowHeight="10300" firstSheet="1" activeTab="3" xr2:uid="{4A937F47-83A9-452F-8683-B8DDFBD7BACA}"/>
  </bookViews>
  <sheets>
    <sheet name="Sheet1" sheetId="1" state="hidden" r:id="rId1"/>
    <sheet name="Assumptions" sheetId="5" r:id="rId2"/>
    <sheet name="Questions" sheetId="7" state="hidden" r:id="rId3"/>
    <sheet name="Explore_Datastudio" sheetId="8" r:id="rId4"/>
    <sheet name="Explore" sheetId="2" r:id="rId5"/>
    <sheet name="DataStudi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6" l="1"/>
  <c r="C34" i="2"/>
  <c r="C33" i="2"/>
  <c r="H15" i="6"/>
  <c r="H13" i="6"/>
  <c r="P15" i="6"/>
  <c r="P14" i="6"/>
  <c r="P13" i="6"/>
  <c r="B28" i="6" s="1"/>
  <c r="N15" i="6"/>
  <c r="N14" i="6"/>
  <c r="N13" i="6"/>
  <c r="H14" i="6"/>
  <c r="F15" i="6"/>
  <c r="F14" i="6"/>
  <c r="F13" i="6"/>
  <c r="D15" i="6"/>
  <c r="D14" i="6"/>
  <c r="D13" i="6"/>
  <c r="B30" i="6"/>
  <c r="B29" i="6"/>
  <c r="B25" i="6"/>
  <c r="B24" i="6"/>
  <c r="B23" i="6"/>
  <c r="L15" i="6"/>
  <c r="L14" i="6"/>
  <c r="L13" i="6"/>
  <c r="N5" i="6"/>
  <c r="L5" i="6"/>
  <c r="J5" i="6"/>
  <c r="H5" i="6"/>
  <c r="F5" i="6"/>
  <c r="D5" i="6"/>
  <c r="N4" i="6"/>
  <c r="L4" i="6"/>
  <c r="J4" i="6"/>
  <c r="H4" i="6"/>
  <c r="F4" i="6"/>
  <c r="D4" i="6"/>
  <c r="N3" i="6"/>
  <c r="N6" i="6" s="1"/>
  <c r="L3" i="6"/>
  <c r="L6" i="6" s="1"/>
  <c r="J3" i="6"/>
  <c r="J6" i="6" s="1"/>
  <c r="H3" i="6"/>
  <c r="H6" i="6" s="1"/>
  <c r="F3" i="6"/>
  <c r="F6" i="6" s="1"/>
  <c r="D3" i="6"/>
  <c r="B10" i="5"/>
  <c r="B9" i="5"/>
  <c r="B8" i="5"/>
  <c r="B5" i="5"/>
  <c r="B4" i="5"/>
  <c r="B3" i="5"/>
  <c r="H13" i="2"/>
  <c r="B30" i="2"/>
  <c r="C30" i="2" s="1"/>
  <c r="B29" i="2"/>
  <c r="C29" i="2" s="1"/>
  <c r="B28" i="2"/>
  <c r="C28" i="2" s="1"/>
  <c r="B25" i="2"/>
  <c r="C25" i="2" s="1"/>
  <c r="B24" i="2"/>
  <c r="C24" i="2" s="1"/>
  <c r="B23" i="2"/>
  <c r="C23" i="2" s="1"/>
  <c r="C38" i="2" l="1"/>
  <c r="B2" i="8" s="1"/>
  <c r="C28" i="6"/>
  <c r="C29" i="6"/>
  <c r="D6" i="6"/>
  <c r="B6" i="6" s="1"/>
  <c r="Q13" i="6"/>
  <c r="Q14" i="6"/>
  <c r="Q15" i="6"/>
  <c r="C30" i="6" s="1"/>
  <c r="C31" i="6" s="1"/>
  <c r="L16" i="6"/>
  <c r="N16" i="6"/>
  <c r="C26" i="2"/>
  <c r="C32" i="2" s="1"/>
  <c r="C35" i="2" s="1"/>
  <c r="C25" i="6"/>
  <c r="C24" i="6"/>
  <c r="C23" i="6"/>
  <c r="P16" i="6"/>
  <c r="H16" i="6"/>
  <c r="F16" i="6"/>
  <c r="D16" i="6"/>
  <c r="C31" i="2"/>
  <c r="D4" i="2"/>
  <c r="D5" i="2"/>
  <c r="D3" i="2"/>
  <c r="L5" i="2"/>
  <c r="L3" i="2"/>
  <c r="L4" i="2"/>
  <c r="H4" i="2"/>
  <c r="H5" i="2"/>
  <c r="H3" i="2"/>
  <c r="F5" i="2"/>
  <c r="F4" i="2"/>
  <c r="F3" i="2"/>
  <c r="P14" i="2"/>
  <c r="P15" i="2"/>
  <c r="N15" i="2"/>
  <c r="N14" i="2"/>
  <c r="N13" i="2"/>
  <c r="L13" i="2"/>
  <c r="L15" i="2"/>
  <c r="L14" i="2"/>
  <c r="J15" i="2"/>
  <c r="J14" i="2"/>
  <c r="H15" i="2"/>
  <c r="H14" i="2"/>
  <c r="D15" i="2"/>
  <c r="D14" i="2"/>
  <c r="D13" i="2"/>
  <c r="P13" i="2"/>
  <c r="J13" i="2"/>
  <c r="N4" i="2"/>
  <c r="N5" i="2"/>
  <c r="N3" i="2"/>
  <c r="J4" i="2"/>
  <c r="J5" i="2"/>
  <c r="J3" i="2"/>
  <c r="C24" i="1"/>
  <c r="C23" i="1"/>
  <c r="C22" i="1"/>
  <c r="C21" i="1"/>
  <c r="C20" i="1"/>
  <c r="C25" i="1" s="1"/>
  <c r="D25" i="1" s="1"/>
  <c r="E25" i="1" s="1"/>
  <c r="C15" i="1"/>
  <c r="C17" i="1" s="1"/>
  <c r="C14" i="1"/>
  <c r="C13" i="1"/>
  <c r="C12" i="1"/>
  <c r="C6" i="1"/>
  <c r="C5" i="1"/>
  <c r="C4" i="1"/>
  <c r="C8" i="1" s="1"/>
  <c r="C3" i="1"/>
  <c r="C26" i="6" l="1"/>
  <c r="C32" i="6" s="1"/>
  <c r="D16" i="2"/>
  <c r="B16" i="6"/>
  <c r="L16" i="2"/>
  <c r="P16" i="2"/>
  <c r="N16" i="2"/>
  <c r="J16" i="2"/>
  <c r="L6" i="2"/>
  <c r="N6" i="2"/>
  <c r="H6" i="2"/>
  <c r="F16" i="2"/>
  <c r="H16" i="2"/>
  <c r="J6" i="2"/>
  <c r="F6" i="2"/>
  <c r="D6" i="2"/>
  <c r="C27" i="1"/>
  <c r="D8" i="1"/>
  <c r="E8" i="1" s="1"/>
  <c r="C33" i="6" l="1"/>
  <c r="C35" i="6"/>
  <c r="C37" i="6" s="1"/>
  <c r="B3" i="8" s="1"/>
  <c r="B4" i="8" s="1"/>
  <c r="B16" i="2"/>
  <c r="B6" i="2"/>
  <c r="B5" i="8" l="1"/>
  <c r="B7" i="8" l="1"/>
</calcChain>
</file>

<file path=xl/sharedStrings.xml><?xml version="1.0" encoding="utf-8"?>
<sst xmlns="http://schemas.openxmlformats.org/spreadsheetml/2006/main" count="198" uniqueCount="90">
  <si>
    <t>Policy</t>
  </si>
  <si>
    <t>Inventory For data studio Estimate (PC)</t>
  </si>
  <si>
    <t>No of Inventory</t>
  </si>
  <si>
    <t>ADBT Effort In hrs</t>
  </si>
  <si>
    <t>OOTB Auto curated Datasets Updated</t>
  </si>
  <si>
    <t>OOTB Business ready curated Datasets updated</t>
  </si>
  <si>
    <t>New Auto curated datasets to be created</t>
  </si>
  <si>
    <t>New Business Ready cuarted datasets to be created</t>
  </si>
  <si>
    <t xml:space="preserve">Audit and Recon </t>
  </si>
  <si>
    <t>Total in hrs</t>
  </si>
  <si>
    <t>Inventory For data studio Estimate</t>
  </si>
  <si>
    <t>Inventory for Explore(Only PC)</t>
  </si>
  <si>
    <t xml:space="preserve">OOTB  Policy Liveboards to be updated </t>
  </si>
  <si>
    <t xml:space="preserve">New Policy Liveboards to be created </t>
  </si>
  <si>
    <t>OOTB Policy Worksheets to be updated</t>
  </si>
  <si>
    <t>OOTB Report update</t>
  </si>
  <si>
    <t>New Policy report creation</t>
  </si>
  <si>
    <t>Grand total in hrs</t>
  </si>
  <si>
    <t>Claims</t>
  </si>
  <si>
    <t>Simple</t>
  </si>
  <si>
    <t>Medium</t>
  </si>
  <si>
    <t>Complex</t>
  </si>
  <si>
    <t>Complexity</t>
  </si>
  <si>
    <t xml:space="preserve">Elements </t>
  </si>
  <si>
    <t>hrs</t>
  </si>
  <si>
    <t>TOTAL(HRS)</t>
  </si>
  <si>
    <t>No. of Reports</t>
  </si>
  <si>
    <t>No of Worksheet</t>
  </si>
  <si>
    <t>No of Tables</t>
  </si>
  <si>
    <t>Export/import</t>
  </si>
  <si>
    <t>Filter/Parameters</t>
  </si>
  <si>
    <t>No. of KPIs</t>
  </si>
  <si>
    <t>No of Joins</t>
  </si>
  <si>
    <t>No of Columns/Attributes</t>
  </si>
  <si>
    <t>No of Formulas</t>
  </si>
  <si>
    <t>Formulas</t>
  </si>
  <si>
    <t>Filters</t>
  </si>
  <si>
    <t>Phase(ADBT)</t>
  </si>
  <si>
    <t>Per LiveBoard</t>
  </si>
  <si>
    <t>Per Reports</t>
  </si>
  <si>
    <t>Reports</t>
  </si>
  <si>
    <t>Simple(50%)</t>
  </si>
  <si>
    <t>Medium(30%)</t>
  </si>
  <si>
    <t>Complex(20%)</t>
  </si>
  <si>
    <t>Liveboards</t>
  </si>
  <si>
    <t>Effrot(in  hrs)</t>
  </si>
  <si>
    <t>ASSUMPTIONS</t>
  </si>
  <si>
    <t>semi-structure or Unstructure data curation and remidiation in Data studio or Explore is Out of scope</t>
  </si>
  <si>
    <t>MSMM  will enable the datastudio and Explore access</t>
  </si>
  <si>
    <t>External  3rd party data push to Data studio  and  non core data creation in Datastuido or explore is out of scope in this estimation</t>
  </si>
  <si>
    <t xml:space="preserve">Only Claims data is in scope </t>
  </si>
  <si>
    <t xml:space="preserve">assumed 30 Liveboards will be created in Explore </t>
  </si>
  <si>
    <t>Explore effort Grand Total in hrs</t>
  </si>
  <si>
    <t>No. of joins</t>
  </si>
  <si>
    <t>No of Datasets</t>
  </si>
  <si>
    <t>No of Raw Tables</t>
  </si>
  <si>
    <t>Business Curated Datasets</t>
  </si>
  <si>
    <t>Per Autocurated datasets</t>
  </si>
  <si>
    <t>Per Business Curated Datasets</t>
  </si>
  <si>
    <t>How much dimensions and facts are in existing reports</t>
  </si>
  <si>
    <t xml:space="preserve">what are the type of sources and how many source tables involved </t>
  </si>
  <si>
    <t>how many measures report wise</t>
  </si>
  <si>
    <t>are there any reports built on DWH systems</t>
  </si>
  <si>
    <t xml:space="preserve">are there any views/aggregated materlized views if any </t>
  </si>
  <si>
    <t xml:space="preserve">what is the BI tool used </t>
  </si>
  <si>
    <t>is there any report specification/data model document for the ivos reports</t>
  </si>
  <si>
    <t xml:space="preserve">are there any 3rdparty data need to be integrated </t>
  </si>
  <si>
    <t>what is the timeline for this programme and when the gap analysis to be started</t>
  </si>
  <si>
    <t>Phase(DBUT)</t>
  </si>
  <si>
    <t>QA</t>
  </si>
  <si>
    <t>Deployment</t>
  </si>
  <si>
    <t>Grand Total</t>
  </si>
  <si>
    <t>Are there any   support from MSMM for gap analysis</t>
  </si>
  <si>
    <t>Autocurated datasets</t>
  </si>
  <si>
    <t>No of Transformations/Sql Query</t>
  </si>
  <si>
    <t>Functions</t>
  </si>
  <si>
    <t>Data Studio effort Grand Total in hrs</t>
  </si>
  <si>
    <t>Simple(40%)</t>
  </si>
  <si>
    <t>Complex(30%)</t>
  </si>
  <si>
    <t>Data Studio effort Grand Total in hrs(DBUT)</t>
  </si>
  <si>
    <t>Analysis</t>
  </si>
  <si>
    <t>Explore ADBT effort in hrs</t>
  </si>
  <si>
    <t>Datastudio ADBT effort in hrs</t>
  </si>
  <si>
    <t>Total in hrs(ADBT,Gap analysis,PMO)</t>
  </si>
  <si>
    <t>assumed 80 claims Reports will be created in Explore .Source of data will be Ivos (SQL server on-prem)</t>
  </si>
  <si>
    <t>PMO(scrum master,Lead,Architect)</t>
  </si>
  <si>
    <t>Gap Analysis(Inception)</t>
  </si>
  <si>
    <t>Phases</t>
  </si>
  <si>
    <t>Effort in Hrs</t>
  </si>
  <si>
    <t>30 Claims Autocurated datasets   and 10 Business Ready curated data sets (OOTB(4) and Custom)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</si>
</sst>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sz val="10"/>
      <color rgb="FFFF0000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3F3F76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6CF4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0" fillId="4" borderId="0" xfId="0" applyFill="1"/>
    <xf numFmtId="0" fontId="5" fillId="4" borderId="0" xfId="0" applyFont="1" applyFill="1"/>
    <xf numFmtId="0" fontId="6" fillId="5" borderId="9" xfId="0" applyFont="1" applyFill="1" applyBorder="1" applyAlignment="1">
      <alignment horizontal="center" vertical="center" wrapText="1" readingOrder="1"/>
    </xf>
    <xf numFmtId="0" fontId="6" fillId="5" borderId="10" xfId="0" applyFont="1" applyFill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center" vertical="center"/>
    </xf>
    <xf numFmtId="0" fontId="10" fillId="2" borderId="1" xfId="1" applyFont="1" applyAlignment="1">
      <alignment horizontal="center" vertical="center"/>
    </xf>
    <xf numFmtId="0" fontId="11" fillId="3" borderId="1" xfId="2" applyFont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0" fontId="6" fillId="7" borderId="14" xfId="2" applyFont="1" applyFill="1" applyBorder="1" applyAlignment="1">
      <alignment horizontal="center" vertical="center"/>
    </xf>
    <xf numFmtId="0" fontId="11" fillId="3" borderId="14" xfId="2" applyFont="1" applyBorder="1" applyAlignment="1">
      <alignment horizontal="center" vertical="center"/>
    </xf>
    <xf numFmtId="0" fontId="11" fillId="3" borderId="15" xfId="2" applyFont="1" applyBorder="1" applyAlignment="1">
      <alignment horizontal="center" vertical="center"/>
    </xf>
    <xf numFmtId="0" fontId="12" fillId="0" borderId="0" xfId="0" applyFont="1"/>
    <xf numFmtId="0" fontId="3" fillId="4" borderId="0" xfId="0" applyFont="1" applyFill="1"/>
    <xf numFmtId="0" fontId="0" fillId="8" borderId="0" xfId="0" applyFill="1"/>
    <xf numFmtId="0" fontId="6" fillId="5" borderId="4" xfId="0" applyFont="1" applyFill="1" applyBorder="1" applyAlignment="1">
      <alignment horizontal="center" vertical="center" readingOrder="1"/>
    </xf>
    <xf numFmtId="0" fontId="6" fillId="5" borderId="5" xfId="0" applyFont="1" applyFill="1" applyBorder="1" applyAlignment="1">
      <alignment horizontal="center" vertical="center" readingOrder="1"/>
    </xf>
    <xf numFmtId="0" fontId="6" fillId="5" borderId="4" xfId="0" applyFont="1" applyFill="1" applyBorder="1" applyAlignment="1">
      <alignment horizontal="center" vertical="center" wrapText="1" readingOrder="1"/>
    </xf>
    <xf numFmtId="0" fontId="6" fillId="5" borderId="5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readingOrder="1"/>
    </xf>
    <xf numFmtId="0" fontId="8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 readingOrder="1"/>
    </xf>
    <xf numFmtId="0" fontId="6" fillId="5" borderId="7" xfId="0" applyFont="1" applyFill="1" applyBorder="1" applyAlignment="1">
      <alignment horizontal="center" vertical="center" wrapText="1" readingOrder="1"/>
    </xf>
    <xf numFmtId="0" fontId="6" fillId="5" borderId="3" xfId="0" applyFont="1" applyFill="1" applyBorder="1" applyAlignment="1">
      <alignment horizontal="center" vertical="center" wrapText="1" readingOrder="1"/>
    </xf>
    <xf numFmtId="0" fontId="6" fillId="5" borderId="8" xfId="0" applyFont="1" applyFill="1" applyBorder="1" applyAlignment="1">
      <alignment horizontal="center" vertical="center" wrapText="1" readingOrder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DD36-0DE5-491C-B01E-978F9F35E28D}">
  <dimension ref="A1:E27"/>
  <sheetViews>
    <sheetView topLeftCell="A10" workbookViewId="0">
      <selection activeCell="A11" sqref="A11"/>
    </sheetView>
  </sheetViews>
  <sheetFormatPr defaultRowHeight="14.5" x14ac:dyDescent="0.35"/>
  <cols>
    <col min="1" max="1" width="48.08984375" customWidth="1"/>
    <col min="2" max="2" width="27.6328125" customWidth="1"/>
    <col min="3" max="3" width="31.6328125" customWidth="1"/>
  </cols>
  <sheetData>
    <row r="1" spans="1:5" x14ac:dyDescent="0.35">
      <c r="A1" s="1" t="s">
        <v>0</v>
      </c>
    </row>
    <row r="2" spans="1:5" ht="18.5" x14ac:dyDescent="0.45">
      <c r="A2" s="2" t="s">
        <v>1</v>
      </c>
      <c r="B2" s="2" t="s">
        <v>2</v>
      </c>
      <c r="C2" s="2" t="s">
        <v>3</v>
      </c>
    </row>
    <row r="3" spans="1:5" x14ac:dyDescent="0.35">
      <c r="A3" t="s">
        <v>4</v>
      </c>
      <c r="B3">
        <v>30</v>
      </c>
      <c r="C3">
        <f>B3*10</f>
        <v>300</v>
      </c>
    </row>
    <row r="4" spans="1:5" x14ac:dyDescent="0.35">
      <c r="A4" t="s">
        <v>5</v>
      </c>
      <c r="B4">
        <v>3</v>
      </c>
      <c r="C4">
        <f>B4*50</f>
        <v>150</v>
      </c>
    </row>
    <row r="5" spans="1:5" x14ac:dyDescent="0.35">
      <c r="A5" t="s">
        <v>6</v>
      </c>
      <c r="B5">
        <v>0</v>
      </c>
      <c r="C5">
        <f>B5*20</f>
        <v>0</v>
      </c>
    </row>
    <row r="6" spans="1:5" x14ac:dyDescent="0.35">
      <c r="A6" t="s">
        <v>7</v>
      </c>
      <c r="B6">
        <v>0</v>
      </c>
      <c r="C6">
        <f>B6*75</f>
        <v>0</v>
      </c>
    </row>
    <row r="7" spans="1:5" x14ac:dyDescent="0.35">
      <c r="A7" t="s">
        <v>8</v>
      </c>
      <c r="C7">
        <v>200</v>
      </c>
    </row>
    <row r="8" spans="1:5" x14ac:dyDescent="0.35">
      <c r="A8" s="1" t="s">
        <v>9</v>
      </c>
      <c r="C8" s="3">
        <f>SUM(C3:C7)</f>
        <v>650</v>
      </c>
      <c r="D8">
        <f>C8/8.85</f>
        <v>73.44632768361582</v>
      </c>
      <c r="E8">
        <f>D8*0.3</f>
        <v>22.033898305084744</v>
      </c>
    </row>
    <row r="9" spans="1:5" x14ac:dyDescent="0.35">
      <c r="A9" s="1"/>
      <c r="C9" s="3"/>
    </row>
    <row r="10" spans="1:5" x14ac:dyDescent="0.35">
      <c r="A10" s="1" t="s">
        <v>18</v>
      </c>
    </row>
    <row r="11" spans="1:5" x14ac:dyDescent="0.35">
      <c r="A11" s="1" t="s">
        <v>10</v>
      </c>
    </row>
    <row r="12" spans="1:5" x14ac:dyDescent="0.35">
      <c r="A12" t="s">
        <v>4</v>
      </c>
      <c r="B12">
        <v>30</v>
      </c>
      <c r="C12">
        <f>B12*10</f>
        <v>300</v>
      </c>
    </row>
    <row r="13" spans="1:5" x14ac:dyDescent="0.35">
      <c r="A13" t="s">
        <v>5</v>
      </c>
      <c r="B13">
        <v>4</v>
      </c>
      <c r="C13">
        <f>B13*50</f>
        <v>200</v>
      </c>
    </row>
    <row r="14" spans="1:5" x14ac:dyDescent="0.35">
      <c r="A14" t="s">
        <v>6</v>
      </c>
      <c r="B14">
        <v>10</v>
      </c>
      <c r="C14">
        <f>B14*20</f>
        <v>200</v>
      </c>
    </row>
    <row r="15" spans="1:5" x14ac:dyDescent="0.35">
      <c r="A15" t="s">
        <v>7</v>
      </c>
      <c r="B15">
        <v>2</v>
      </c>
      <c r="C15">
        <f>B15*75</f>
        <v>150</v>
      </c>
    </row>
    <row r="16" spans="1:5" x14ac:dyDescent="0.35">
      <c r="A16" t="s">
        <v>8</v>
      </c>
      <c r="C16">
        <v>200</v>
      </c>
    </row>
    <row r="17" spans="1:5" x14ac:dyDescent="0.35">
      <c r="A17" s="1" t="s">
        <v>9</v>
      </c>
      <c r="C17" s="3">
        <f>SUM(C12:C16)</f>
        <v>1050</v>
      </c>
    </row>
    <row r="19" spans="1:5" x14ac:dyDescent="0.35">
      <c r="A19" s="1" t="s">
        <v>11</v>
      </c>
    </row>
    <row r="20" spans="1:5" x14ac:dyDescent="0.35">
      <c r="A20" t="s">
        <v>12</v>
      </c>
      <c r="B20">
        <v>8</v>
      </c>
      <c r="C20">
        <f>B20*30</f>
        <v>240</v>
      </c>
    </row>
    <row r="21" spans="1:5" x14ac:dyDescent="0.35">
      <c r="A21" t="s">
        <v>13</v>
      </c>
      <c r="B21">
        <v>0</v>
      </c>
      <c r="C21">
        <f>B21*100</f>
        <v>0</v>
      </c>
    </row>
    <row r="22" spans="1:5" x14ac:dyDescent="0.35">
      <c r="A22" t="s">
        <v>14</v>
      </c>
      <c r="B22">
        <v>3</v>
      </c>
      <c r="C22">
        <f>B22*50</f>
        <v>150</v>
      </c>
    </row>
    <row r="23" spans="1:5" x14ac:dyDescent="0.35">
      <c r="A23" t="s">
        <v>15</v>
      </c>
      <c r="B23">
        <v>30</v>
      </c>
      <c r="C23">
        <f>B23*10</f>
        <v>300</v>
      </c>
    </row>
    <row r="24" spans="1:5" x14ac:dyDescent="0.35">
      <c r="A24" t="s">
        <v>16</v>
      </c>
      <c r="B24">
        <v>0</v>
      </c>
      <c r="C24">
        <f>B24*20</f>
        <v>0</v>
      </c>
    </row>
    <row r="25" spans="1:5" x14ac:dyDescent="0.35">
      <c r="A25" s="1" t="s">
        <v>9</v>
      </c>
      <c r="C25" s="3">
        <f>SUM(C20:C24)</f>
        <v>690</v>
      </c>
      <c r="D25">
        <f>C25/8.85</f>
        <v>77.966101694915253</v>
      </c>
      <c r="E25">
        <f>D25*0.3</f>
        <v>23.389830508474574</v>
      </c>
    </row>
    <row r="27" spans="1:5" ht="21" x14ac:dyDescent="0.5">
      <c r="A27" s="4" t="s">
        <v>17</v>
      </c>
      <c r="B27" s="4"/>
      <c r="C27" s="4">
        <f>C8+C25</f>
        <v>1340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D3DD-3481-440D-B5ED-749980EAC6B2}">
  <dimension ref="A1:B16"/>
  <sheetViews>
    <sheetView workbookViewId="0">
      <selection activeCell="A12" sqref="A12"/>
    </sheetView>
  </sheetViews>
  <sheetFormatPr defaultRowHeight="14.5" x14ac:dyDescent="0.35"/>
  <cols>
    <col min="1" max="1" width="105.1796875" bestFit="1" customWidth="1"/>
    <col min="2" max="2" width="12.453125" customWidth="1"/>
  </cols>
  <sheetData>
    <row r="1" spans="1:2" ht="23.5" x14ac:dyDescent="0.55000000000000004">
      <c r="A1" s="14" t="s">
        <v>46</v>
      </c>
    </row>
    <row r="2" spans="1:2" x14ac:dyDescent="0.35">
      <c r="A2" t="s">
        <v>84</v>
      </c>
      <c r="B2">
        <v>80</v>
      </c>
    </row>
    <row r="3" spans="1:2" x14ac:dyDescent="0.35">
      <c r="A3" t="s">
        <v>41</v>
      </c>
      <c r="B3">
        <f>B2*0.5</f>
        <v>40</v>
      </c>
    </row>
    <row r="4" spans="1:2" x14ac:dyDescent="0.35">
      <c r="A4" t="s">
        <v>42</v>
      </c>
      <c r="B4">
        <f>B2*0.3</f>
        <v>24</v>
      </c>
    </row>
    <row r="5" spans="1:2" x14ac:dyDescent="0.35">
      <c r="A5" t="s">
        <v>43</v>
      </c>
      <c r="B5">
        <f>B2*0.2</f>
        <v>16</v>
      </c>
    </row>
    <row r="7" spans="1:2" x14ac:dyDescent="0.35">
      <c r="A7" t="s">
        <v>51</v>
      </c>
      <c r="B7">
        <v>30</v>
      </c>
    </row>
    <row r="8" spans="1:2" x14ac:dyDescent="0.35">
      <c r="A8" t="s">
        <v>41</v>
      </c>
      <c r="B8">
        <f>B7*0.5</f>
        <v>15</v>
      </c>
    </row>
    <row r="9" spans="1:2" x14ac:dyDescent="0.35">
      <c r="A9" t="s">
        <v>42</v>
      </c>
      <c r="B9">
        <f>B7*0.3</f>
        <v>9</v>
      </c>
    </row>
    <row r="10" spans="1:2" x14ac:dyDescent="0.35">
      <c r="A10" t="s">
        <v>43</v>
      </c>
      <c r="B10">
        <f>B7*0.2</f>
        <v>6</v>
      </c>
    </row>
    <row r="12" spans="1:2" x14ac:dyDescent="0.35">
      <c r="A12" t="s">
        <v>50</v>
      </c>
    </row>
    <row r="13" spans="1:2" x14ac:dyDescent="0.35">
      <c r="A13" t="s">
        <v>49</v>
      </c>
    </row>
    <row r="14" spans="1:2" x14ac:dyDescent="0.35">
      <c r="A14" t="s">
        <v>47</v>
      </c>
    </row>
    <row r="15" spans="1:2" x14ac:dyDescent="0.35">
      <c r="A15" t="s">
        <v>48</v>
      </c>
    </row>
    <row r="16" spans="1:2" x14ac:dyDescent="0.35">
      <c r="A16" s="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FAB7-A628-431E-A3FD-1F322629F41A}">
  <dimension ref="A1:A10"/>
  <sheetViews>
    <sheetView workbookViewId="0">
      <selection activeCell="A10" sqref="A10"/>
    </sheetView>
  </sheetViews>
  <sheetFormatPr defaultRowHeight="14.5" x14ac:dyDescent="0.35"/>
  <cols>
    <col min="1" max="1" width="64.81640625" bestFit="1" customWidth="1"/>
  </cols>
  <sheetData>
    <row r="1" spans="1:1" x14ac:dyDescent="0.35">
      <c r="A1" t="s">
        <v>72</v>
      </c>
    </row>
    <row r="2" spans="1:1" x14ac:dyDescent="0.35">
      <c r="A2" t="s">
        <v>59</v>
      </c>
    </row>
    <row r="3" spans="1:1" x14ac:dyDescent="0.35">
      <c r="A3" t="s">
        <v>60</v>
      </c>
    </row>
    <row r="4" spans="1:1" x14ac:dyDescent="0.35">
      <c r="A4" t="s">
        <v>61</v>
      </c>
    </row>
    <row r="5" spans="1:1" x14ac:dyDescent="0.35">
      <c r="A5" t="s">
        <v>62</v>
      </c>
    </row>
    <row r="6" spans="1:1" x14ac:dyDescent="0.35">
      <c r="A6" s="3" t="s">
        <v>63</v>
      </c>
    </row>
    <row r="7" spans="1:1" x14ac:dyDescent="0.35">
      <c r="A7" t="s">
        <v>64</v>
      </c>
    </row>
    <row r="8" spans="1:1" x14ac:dyDescent="0.35">
      <c r="A8" t="s">
        <v>65</v>
      </c>
    </row>
    <row r="9" spans="1:1" x14ac:dyDescent="0.35">
      <c r="A9" t="s">
        <v>66</v>
      </c>
    </row>
    <row r="10" spans="1:1" x14ac:dyDescent="0.35">
      <c r="A10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F8C6-9C9F-4038-9D1D-BA7CB48ADD22}">
  <dimension ref="A1:B7"/>
  <sheetViews>
    <sheetView tabSelected="1" workbookViewId="0">
      <selection activeCell="B5" sqref="B5"/>
    </sheetView>
  </sheetViews>
  <sheetFormatPr defaultRowHeight="14.5" x14ac:dyDescent="0.35"/>
  <cols>
    <col min="1" max="1" width="29.90625" customWidth="1"/>
    <col min="2" max="2" width="10.54296875" bestFit="1" customWidth="1"/>
  </cols>
  <sheetData>
    <row r="1" spans="1:2" x14ac:dyDescent="0.35">
      <c r="A1" s="1" t="s">
        <v>87</v>
      </c>
      <c r="B1" s="1" t="s">
        <v>88</v>
      </c>
    </row>
    <row r="2" spans="1:2" x14ac:dyDescent="0.35">
      <c r="A2" t="s">
        <v>81</v>
      </c>
      <c r="B2">
        <f>Explore!C38</f>
        <v>1779.2</v>
      </c>
    </row>
    <row r="3" spans="1:2" x14ac:dyDescent="0.35">
      <c r="A3" t="s">
        <v>82</v>
      </c>
      <c r="B3">
        <f>DataStudio!C37</f>
        <v>2413.88</v>
      </c>
    </row>
    <row r="4" spans="1:2" x14ac:dyDescent="0.35">
      <c r="A4" t="s">
        <v>86</v>
      </c>
      <c r="B4">
        <f>SUM(B2:B3)*0.05</f>
        <v>209.654</v>
      </c>
    </row>
    <row r="5" spans="1:2" x14ac:dyDescent="0.35">
      <c r="A5" t="s">
        <v>85</v>
      </c>
      <c r="B5">
        <f>SUM(B2:B3)*0.2</f>
        <v>838.61599999999999</v>
      </c>
    </row>
    <row r="7" spans="1:2" x14ac:dyDescent="0.35">
      <c r="A7" s="1" t="s">
        <v>83</v>
      </c>
      <c r="B7" s="3">
        <f>SUM(B2:B5)</f>
        <v>5241.3500000000004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8E93-38A4-453F-8D52-02018ED81EB4}">
  <dimension ref="A1:Q38"/>
  <sheetViews>
    <sheetView topLeftCell="A21" workbookViewId="0">
      <selection activeCell="C34" sqref="C34"/>
    </sheetView>
  </sheetViews>
  <sheetFormatPr defaultRowHeight="14.5" x14ac:dyDescent="0.35"/>
  <cols>
    <col min="1" max="1" width="26.453125" customWidth="1"/>
    <col min="2" max="2" width="14.36328125" customWidth="1"/>
    <col min="3" max="3" width="13.54296875" customWidth="1"/>
    <col min="5" max="5" width="13.54296875" customWidth="1"/>
    <col min="7" max="7" width="14.1796875" customWidth="1"/>
    <col min="9" max="9" width="13.1796875" customWidth="1"/>
    <col min="10" max="10" width="12.26953125" customWidth="1"/>
    <col min="11" max="11" width="12.54296875" customWidth="1"/>
    <col min="12" max="12" width="12.36328125" customWidth="1"/>
    <col min="13" max="13" width="12.81640625" customWidth="1"/>
    <col min="14" max="14" width="11.26953125" customWidth="1"/>
  </cols>
  <sheetData>
    <row r="1" spans="1:17" x14ac:dyDescent="0.35">
      <c r="A1" s="25" t="s">
        <v>68</v>
      </c>
      <c r="B1" s="27" t="s">
        <v>22</v>
      </c>
      <c r="C1" s="17" t="s">
        <v>26</v>
      </c>
      <c r="D1" s="18"/>
      <c r="E1" s="19" t="s">
        <v>27</v>
      </c>
      <c r="F1" s="20"/>
      <c r="G1" s="19" t="s">
        <v>34</v>
      </c>
      <c r="H1" s="20"/>
      <c r="I1" s="19" t="s">
        <v>28</v>
      </c>
      <c r="J1" s="20"/>
      <c r="K1" s="19" t="s">
        <v>29</v>
      </c>
      <c r="L1" s="20"/>
      <c r="M1" s="17" t="s">
        <v>36</v>
      </c>
      <c r="N1" s="21"/>
      <c r="O1" t="s">
        <v>9</v>
      </c>
    </row>
    <row r="2" spans="1:17" x14ac:dyDescent="0.35">
      <c r="A2" s="26"/>
      <c r="B2" s="28"/>
      <c r="C2" s="5" t="s">
        <v>23</v>
      </c>
      <c r="D2" s="5" t="s">
        <v>24</v>
      </c>
      <c r="E2" s="5" t="s">
        <v>23</v>
      </c>
      <c r="F2" s="5" t="s">
        <v>24</v>
      </c>
      <c r="G2" s="5" t="s">
        <v>23</v>
      </c>
      <c r="H2" s="5" t="s">
        <v>24</v>
      </c>
      <c r="I2" s="5" t="s">
        <v>23</v>
      </c>
      <c r="J2" s="5" t="s">
        <v>24</v>
      </c>
      <c r="K2" s="5" t="s">
        <v>23</v>
      </c>
      <c r="L2" s="5" t="s">
        <v>24</v>
      </c>
      <c r="M2" s="5" t="s">
        <v>23</v>
      </c>
      <c r="N2" s="6" t="s">
        <v>24</v>
      </c>
    </row>
    <row r="3" spans="1:17" x14ac:dyDescent="0.35">
      <c r="A3" s="22" t="s">
        <v>38</v>
      </c>
      <c r="B3" s="7" t="s">
        <v>19</v>
      </c>
      <c r="C3" s="8">
        <v>3</v>
      </c>
      <c r="D3" s="9">
        <f>C3*(10/60)</f>
        <v>0.5</v>
      </c>
      <c r="E3" s="8">
        <v>2</v>
      </c>
      <c r="F3" s="9">
        <f>E3*0.15</f>
        <v>0.3</v>
      </c>
      <c r="G3" s="8">
        <v>2</v>
      </c>
      <c r="H3" s="9">
        <f>G3*0.15</f>
        <v>0.3</v>
      </c>
      <c r="I3" s="8">
        <v>2</v>
      </c>
      <c r="J3" s="9">
        <f>I3*0.15</f>
        <v>0.3</v>
      </c>
      <c r="K3" s="8">
        <v>1</v>
      </c>
      <c r="L3" s="9">
        <f>K3*0.15</f>
        <v>0.15</v>
      </c>
      <c r="M3" s="8">
        <v>2</v>
      </c>
      <c r="N3" s="9">
        <f>M3*0.15</f>
        <v>0.3</v>
      </c>
      <c r="O3">
        <v>5</v>
      </c>
    </row>
    <row r="4" spans="1:17" x14ac:dyDescent="0.35">
      <c r="A4" s="23"/>
      <c r="B4" s="7" t="s">
        <v>20</v>
      </c>
      <c r="C4" s="8">
        <v>5</v>
      </c>
      <c r="D4" s="9">
        <f>C4*0.1</f>
        <v>0.5</v>
      </c>
      <c r="E4" s="8">
        <v>4</v>
      </c>
      <c r="F4" s="9">
        <f>E4*0.15</f>
        <v>0.6</v>
      </c>
      <c r="G4" s="8">
        <v>4</v>
      </c>
      <c r="H4" s="9">
        <f t="shared" ref="H4:H5" si="0">G4*0.15</f>
        <v>0.6</v>
      </c>
      <c r="I4" s="8">
        <v>4</v>
      </c>
      <c r="J4" s="9">
        <f t="shared" ref="J4:J5" si="1">I4*0.15</f>
        <v>0.6</v>
      </c>
      <c r="K4" s="8">
        <v>3</v>
      </c>
      <c r="L4" s="9">
        <f>K4*0.15</f>
        <v>0.44999999999999996</v>
      </c>
      <c r="M4" s="8">
        <v>4</v>
      </c>
      <c r="N4" s="9">
        <f t="shared" ref="N4:N5" si="2">M4*0.15</f>
        <v>0.6</v>
      </c>
      <c r="O4">
        <v>7</v>
      </c>
    </row>
    <row r="5" spans="1:17" x14ac:dyDescent="0.35">
      <c r="A5" s="24"/>
      <c r="B5" s="7" t="s">
        <v>21</v>
      </c>
      <c r="C5" s="8">
        <v>7</v>
      </c>
      <c r="D5" s="9">
        <f>C5*0.15</f>
        <v>1.05</v>
      </c>
      <c r="E5" s="8">
        <v>6</v>
      </c>
      <c r="F5" s="9">
        <f>E5*0.15</f>
        <v>0.89999999999999991</v>
      </c>
      <c r="G5" s="8">
        <v>6</v>
      </c>
      <c r="H5" s="9">
        <f t="shared" si="0"/>
        <v>0.89999999999999991</v>
      </c>
      <c r="I5" s="8">
        <v>6</v>
      </c>
      <c r="J5" s="9">
        <f t="shared" si="1"/>
        <v>0.89999999999999991</v>
      </c>
      <c r="K5" s="8">
        <v>7</v>
      </c>
      <c r="L5" s="9">
        <f>K5*0.15</f>
        <v>1.05</v>
      </c>
      <c r="M5" s="8">
        <v>6</v>
      </c>
      <c r="N5" s="9">
        <f t="shared" si="2"/>
        <v>0.89999999999999991</v>
      </c>
      <c r="O5">
        <v>9</v>
      </c>
    </row>
    <row r="6" spans="1:17" ht="15" thickBot="1" x14ac:dyDescent="0.4">
      <c r="A6" s="10" t="s">
        <v>25</v>
      </c>
      <c r="B6" s="11">
        <f>SUM(D6:P6)</f>
        <v>10.899999999999999</v>
      </c>
      <c r="C6" s="12"/>
      <c r="D6" s="12">
        <f>SUM(D3:D5)</f>
        <v>2.0499999999999998</v>
      </c>
      <c r="E6" s="12"/>
      <c r="F6" s="12">
        <f>SUM(F3:F5)</f>
        <v>1.7999999999999998</v>
      </c>
      <c r="G6" s="12"/>
      <c r="H6" s="12">
        <f>SUM(H3:H5)</f>
        <v>1.7999999999999998</v>
      </c>
      <c r="I6" s="12"/>
      <c r="J6" s="12">
        <f>SUM(J3:J5)</f>
        <v>1.7999999999999998</v>
      </c>
      <c r="K6" s="12"/>
      <c r="L6" s="12">
        <f>SUM(L3:L5)</f>
        <v>1.65</v>
      </c>
      <c r="M6" s="12"/>
      <c r="N6" s="13">
        <f>SUM(N3:N5)</f>
        <v>1.7999999999999998</v>
      </c>
    </row>
    <row r="10" spans="1:17" ht="15" thickBot="1" x14ac:dyDescent="0.4"/>
    <row r="11" spans="1:17" x14ac:dyDescent="0.35">
      <c r="A11" s="25" t="s">
        <v>68</v>
      </c>
      <c r="B11" s="27" t="s">
        <v>22</v>
      </c>
      <c r="C11" s="17" t="s">
        <v>31</v>
      </c>
      <c r="D11" s="18"/>
      <c r="E11" s="19" t="s">
        <v>27</v>
      </c>
      <c r="F11" s="20"/>
      <c r="G11" s="19" t="s">
        <v>33</v>
      </c>
      <c r="H11" s="20"/>
      <c r="I11" s="19" t="s">
        <v>28</v>
      </c>
      <c r="J11" s="20"/>
      <c r="K11" s="19" t="s">
        <v>32</v>
      </c>
      <c r="L11" s="20"/>
      <c r="M11" s="17" t="s">
        <v>30</v>
      </c>
      <c r="N11" s="21"/>
      <c r="O11" s="17" t="s">
        <v>35</v>
      </c>
      <c r="P11" s="21"/>
      <c r="Q11" t="s">
        <v>9</v>
      </c>
    </row>
    <row r="12" spans="1:17" x14ac:dyDescent="0.35">
      <c r="A12" s="26"/>
      <c r="B12" s="28"/>
      <c r="C12" s="5" t="s">
        <v>23</v>
      </c>
      <c r="D12" s="5" t="s">
        <v>24</v>
      </c>
      <c r="E12" s="5" t="s">
        <v>23</v>
      </c>
      <c r="F12" s="5" t="s">
        <v>24</v>
      </c>
      <c r="G12" s="5" t="s">
        <v>23</v>
      </c>
      <c r="H12" s="5" t="s">
        <v>24</v>
      </c>
      <c r="I12" s="5" t="s">
        <v>23</v>
      </c>
      <c r="J12" s="5" t="s">
        <v>24</v>
      </c>
      <c r="K12" s="5" t="s">
        <v>23</v>
      </c>
      <c r="L12" s="5" t="s">
        <v>24</v>
      </c>
      <c r="M12" s="5" t="s">
        <v>23</v>
      </c>
      <c r="N12" s="6" t="s">
        <v>24</v>
      </c>
      <c r="O12" s="5" t="s">
        <v>23</v>
      </c>
      <c r="P12" s="6" t="s">
        <v>24</v>
      </c>
    </row>
    <row r="13" spans="1:17" x14ac:dyDescent="0.35">
      <c r="A13" s="22" t="s">
        <v>39</v>
      </c>
      <c r="B13" s="7" t="s">
        <v>19</v>
      </c>
      <c r="C13" s="8">
        <v>3</v>
      </c>
      <c r="D13" s="9">
        <f>C13*0.3</f>
        <v>0.89999999999999991</v>
      </c>
      <c r="E13" s="8">
        <v>1</v>
      </c>
      <c r="F13" s="9">
        <v>0.2</v>
      </c>
      <c r="G13" s="8">
        <v>10</v>
      </c>
      <c r="H13" s="9">
        <f>G13*0.15</f>
        <v>1.5</v>
      </c>
      <c r="I13" s="8">
        <v>2</v>
      </c>
      <c r="J13" s="9">
        <f>I13*0.15</f>
        <v>0.3</v>
      </c>
      <c r="K13" s="8">
        <v>1</v>
      </c>
      <c r="L13">
        <f>K13*0.3</f>
        <v>0.3</v>
      </c>
      <c r="M13" s="8">
        <v>3</v>
      </c>
      <c r="N13">
        <f>M13*0.3</f>
        <v>0.89999999999999991</v>
      </c>
      <c r="O13" s="8">
        <v>2</v>
      </c>
      <c r="P13">
        <f>O13*0.15</f>
        <v>0.3</v>
      </c>
      <c r="Q13">
        <v>7</v>
      </c>
    </row>
    <row r="14" spans="1:17" x14ac:dyDescent="0.35">
      <c r="A14" s="23"/>
      <c r="B14" s="7" t="s">
        <v>20</v>
      </c>
      <c r="C14" s="8">
        <v>5</v>
      </c>
      <c r="D14" s="9">
        <f>C14*0.3</f>
        <v>1.5</v>
      </c>
      <c r="E14" s="8">
        <v>2</v>
      </c>
      <c r="F14" s="9">
        <v>0.3</v>
      </c>
      <c r="G14" s="8">
        <v>20</v>
      </c>
      <c r="H14" s="9">
        <f>G14*0.3</f>
        <v>6</v>
      </c>
      <c r="I14" s="8">
        <v>4</v>
      </c>
      <c r="J14" s="9">
        <f>I14*0.3</f>
        <v>1.2</v>
      </c>
      <c r="K14" s="8">
        <v>3</v>
      </c>
      <c r="L14">
        <f>K14*0.3</f>
        <v>0.89999999999999991</v>
      </c>
      <c r="M14" s="8">
        <v>5</v>
      </c>
      <c r="N14">
        <f>M14*0.3</f>
        <v>1.5</v>
      </c>
      <c r="O14" s="8">
        <v>4</v>
      </c>
      <c r="P14">
        <f>O14*0.3</f>
        <v>1.2</v>
      </c>
      <c r="Q14">
        <v>12</v>
      </c>
    </row>
    <row r="15" spans="1:17" x14ac:dyDescent="0.35">
      <c r="A15" s="24"/>
      <c r="B15" s="7" t="s">
        <v>21</v>
      </c>
      <c r="C15" s="8">
        <v>7</v>
      </c>
      <c r="D15" s="9">
        <f>C15*0.45</f>
        <v>3.15</v>
      </c>
      <c r="E15" s="8">
        <v>4</v>
      </c>
      <c r="F15" s="9">
        <v>0.45</v>
      </c>
      <c r="G15" s="8">
        <v>30</v>
      </c>
      <c r="H15" s="9">
        <f>G15*0.3</f>
        <v>9</v>
      </c>
      <c r="I15" s="8">
        <v>6</v>
      </c>
      <c r="J15" s="9">
        <f>I15*0.3</f>
        <v>1.7999999999999998</v>
      </c>
      <c r="K15" s="8">
        <v>5</v>
      </c>
      <c r="L15">
        <f>K15*0.3</f>
        <v>1.5</v>
      </c>
      <c r="M15" s="8">
        <v>7</v>
      </c>
      <c r="N15">
        <f>M15*0.45</f>
        <v>3.15</v>
      </c>
      <c r="O15" s="8">
        <v>6</v>
      </c>
      <c r="P15">
        <f>O15*0.45</f>
        <v>2.7</v>
      </c>
      <c r="Q15">
        <v>22</v>
      </c>
    </row>
    <row r="16" spans="1:17" ht="15" thickBot="1" x14ac:dyDescent="0.4">
      <c r="A16" s="10" t="s">
        <v>25</v>
      </c>
      <c r="B16" s="11">
        <f>SUM(D16:P16)</f>
        <v>38.75</v>
      </c>
      <c r="C16" s="12"/>
      <c r="D16" s="12">
        <f>SUM(D13:D15)</f>
        <v>5.55</v>
      </c>
      <c r="E16" s="12"/>
      <c r="F16" s="12">
        <f>SUM(F13:F15)</f>
        <v>0.95</v>
      </c>
      <c r="G16" s="12"/>
      <c r="H16" s="12">
        <f>SUM(H13:H15)</f>
        <v>16.5</v>
      </c>
      <c r="I16" s="12"/>
      <c r="J16" s="12">
        <f>SUM(J13:J15)</f>
        <v>3.3</v>
      </c>
      <c r="K16" s="12"/>
      <c r="L16" s="12">
        <f>SUM(L13:L15)</f>
        <v>2.7</v>
      </c>
      <c r="M16" s="12"/>
      <c r="N16" s="13">
        <f>SUM(N13:N15)</f>
        <v>5.55</v>
      </c>
      <c r="P16">
        <f>SUM(P13:P15)</f>
        <v>4.2</v>
      </c>
    </row>
    <row r="22" spans="1:3" x14ac:dyDescent="0.35">
      <c r="A22" t="s">
        <v>40</v>
      </c>
      <c r="B22">
        <v>80</v>
      </c>
      <c r="C22" t="s">
        <v>45</v>
      </c>
    </row>
    <row r="23" spans="1:3" x14ac:dyDescent="0.35">
      <c r="A23" t="s">
        <v>41</v>
      </c>
      <c r="B23">
        <f>B22*0.5</f>
        <v>40</v>
      </c>
      <c r="C23">
        <f>B23*Q13</f>
        <v>280</v>
      </c>
    </row>
    <row r="24" spans="1:3" x14ac:dyDescent="0.35">
      <c r="A24" t="s">
        <v>42</v>
      </c>
      <c r="B24">
        <f>B22*0.3</f>
        <v>24</v>
      </c>
      <c r="C24">
        <f>B24*Q14</f>
        <v>288</v>
      </c>
    </row>
    <row r="25" spans="1:3" x14ac:dyDescent="0.35">
      <c r="A25" t="s">
        <v>43</v>
      </c>
      <c r="B25">
        <f>B22*0.2</f>
        <v>16</v>
      </c>
      <c r="C25">
        <f>B25*Q15</f>
        <v>352</v>
      </c>
    </row>
    <row r="26" spans="1:3" x14ac:dyDescent="0.35">
      <c r="A26" s="16" t="s">
        <v>9</v>
      </c>
      <c r="B26" s="16"/>
      <c r="C26" s="16">
        <f>SUM(C23:C25)</f>
        <v>920</v>
      </c>
    </row>
    <row r="27" spans="1:3" x14ac:dyDescent="0.35">
      <c r="A27" t="s">
        <v>44</v>
      </c>
      <c r="B27">
        <v>30</v>
      </c>
      <c r="C27" t="s">
        <v>45</v>
      </c>
    </row>
    <row r="28" spans="1:3" x14ac:dyDescent="0.35">
      <c r="A28" t="s">
        <v>41</v>
      </c>
      <c r="B28">
        <f>B27*0.5</f>
        <v>15</v>
      </c>
      <c r="C28">
        <f>B28*O3</f>
        <v>75</v>
      </c>
    </row>
    <row r="29" spans="1:3" x14ac:dyDescent="0.35">
      <c r="A29" t="s">
        <v>42</v>
      </c>
      <c r="B29">
        <f>B27*0.3</f>
        <v>9</v>
      </c>
      <c r="C29">
        <f>B29*O4</f>
        <v>63</v>
      </c>
    </row>
    <row r="30" spans="1:3" x14ac:dyDescent="0.35">
      <c r="A30" t="s">
        <v>43</v>
      </c>
      <c r="B30">
        <f>B27*0.2</f>
        <v>6</v>
      </c>
      <c r="C30">
        <f>B30*O5</f>
        <v>54</v>
      </c>
    </row>
    <row r="31" spans="1:3" x14ac:dyDescent="0.35">
      <c r="A31" s="16" t="s">
        <v>9</v>
      </c>
      <c r="B31" s="16"/>
      <c r="C31" s="16">
        <f>SUM(C28:C30)</f>
        <v>192</v>
      </c>
    </row>
    <row r="32" spans="1:3" x14ac:dyDescent="0.35">
      <c r="A32" t="s">
        <v>52</v>
      </c>
      <c r="C32" s="15">
        <f>C26+C31</f>
        <v>1112</v>
      </c>
    </row>
    <row r="33" spans="1:3" x14ac:dyDescent="0.35">
      <c r="A33" t="s">
        <v>80</v>
      </c>
      <c r="C33" s="15">
        <f>C32*0.3</f>
        <v>333.59999999999997</v>
      </c>
    </row>
    <row r="34" spans="1:3" x14ac:dyDescent="0.35">
      <c r="A34" t="s">
        <v>69</v>
      </c>
      <c r="C34">
        <f>C32*0.2</f>
        <v>222.4</v>
      </c>
    </row>
    <row r="35" spans="1:3" x14ac:dyDescent="0.35">
      <c r="A35" t="s">
        <v>70</v>
      </c>
      <c r="C35">
        <f>C32*0.1</f>
        <v>111.2</v>
      </c>
    </row>
    <row r="38" spans="1:3" x14ac:dyDescent="0.35">
      <c r="A38" t="s">
        <v>71</v>
      </c>
      <c r="C38">
        <f>SUM(C32:C35)</f>
        <v>1779.2</v>
      </c>
    </row>
  </sheetData>
  <mergeCells count="19">
    <mergeCell ref="A13:A15"/>
    <mergeCell ref="K1:L1"/>
    <mergeCell ref="M1:N1"/>
    <mergeCell ref="A3:A5"/>
    <mergeCell ref="A11:A12"/>
    <mergeCell ref="B11:B12"/>
    <mergeCell ref="C11:D11"/>
    <mergeCell ref="E11:F11"/>
    <mergeCell ref="G11:H11"/>
    <mergeCell ref="I11:J11"/>
    <mergeCell ref="K11:L11"/>
    <mergeCell ref="A1:A2"/>
    <mergeCell ref="B1:B2"/>
    <mergeCell ref="C1:D1"/>
    <mergeCell ref="E1:F1"/>
    <mergeCell ref="G1:H1"/>
    <mergeCell ref="I1:J1"/>
    <mergeCell ref="O11:P11"/>
    <mergeCell ref="M11:N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6284-5E59-4886-B18B-773DC82AE898}">
  <dimension ref="A1:Q37"/>
  <sheetViews>
    <sheetView topLeftCell="C1" workbookViewId="0">
      <selection activeCell="C34" sqref="C34"/>
    </sheetView>
  </sheetViews>
  <sheetFormatPr defaultRowHeight="14.5" x14ac:dyDescent="0.35"/>
  <cols>
    <col min="1" max="1" width="26.453125" customWidth="1"/>
    <col min="2" max="2" width="14.36328125" customWidth="1"/>
    <col min="3" max="3" width="13.54296875" customWidth="1"/>
    <col min="5" max="5" width="13.54296875" customWidth="1"/>
    <col min="7" max="7" width="14.1796875" customWidth="1"/>
    <col min="9" max="9" width="13.1796875" customWidth="1"/>
    <col min="10" max="10" width="12.26953125" customWidth="1"/>
    <col min="11" max="11" width="12.54296875" customWidth="1"/>
    <col min="12" max="12" width="12.36328125" customWidth="1"/>
    <col min="13" max="13" width="12.81640625" customWidth="1"/>
    <col min="14" max="14" width="11.26953125" customWidth="1"/>
  </cols>
  <sheetData>
    <row r="1" spans="1:17" x14ac:dyDescent="0.35">
      <c r="A1" s="25" t="s">
        <v>37</v>
      </c>
      <c r="B1" s="27" t="s">
        <v>22</v>
      </c>
      <c r="C1" s="17" t="s">
        <v>53</v>
      </c>
      <c r="D1" s="18"/>
      <c r="E1" s="19" t="s">
        <v>54</v>
      </c>
      <c r="F1" s="20"/>
      <c r="G1" s="19" t="s">
        <v>33</v>
      </c>
      <c r="H1" s="20"/>
      <c r="I1" s="19" t="s">
        <v>55</v>
      </c>
      <c r="J1" s="20"/>
      <c r="K1" s="19" t="s">
        <v>29</v>
      </c>
      <c r="L1" s="20"/>
      <c r="M1" s="17" t="s">
        <v>36</v>
      </c>
      <c r="N1" s="21"/>
      <c r="O1" t="s">
        <v>9</v>
      </c>
    </row>
    <row r="2" spans="1:17" x14ac:dyDescent="0.35">
      <c r="A2" s="26"/>
      <c r="B2" s="28"/>
      <c r="C2" s="5" t="s">
        <v>23</v>
      </c>
      <c r="D2" s="5" t="s">
        <v>24</v>
      </c>
      <c r="E2" s="5" t="s">
        <v>23</v>
      </c>
      <c r="F2" s="5" t="s">
        <v>24</v>
      </c>
      <c r="G2" s="5" t="s">
        <v>23</v>
      </c>
      <c r="H2" s="5" t="s">
        <v>24</v>
      </c>
      <c r="I2" s="5" t="s">
        <v>23</v>
      </c>
      <c r="J2" s="5" t="s">
        <v>24</v>
      </c>
      <c r="K2" s="5" t="s">
        <v>23</v>
      </c>
      <c r="L2" s="5" t="s">
        <v>24</v>
      </c>
      <c r="M2" s="5" t="s">
        <v>23</v>
      </c>
      <c r="N2" s="6" t="s">
        <v>24</v>
      </c>
    </row>
    <row r="3" spans="1:17" x14ac:dyDescent="0.35">
      <c r="A3" s="22" t="s">
        <v>57</v>
      </c>
      <c r="B3" s="7" t="s">
        <v>19</v>
      </c>
      <c r="C3" s="8">
        <v>3</v>
      </c>
      <c r="D3" s="9">
        <f>C3*(10/60)</f>
        <v>0.5</v>
      </c>
      <c r="E3" s="8">
        <v>2</v>
      </c>
      <c r="F3" s="9">
        <f>E3*0.15</f>
        <v>0.3</v>
      </c>
      <c r="G3" s="8">
        <v>2</v>
      </c>
      <c r="H3" s="9">
        <f>G3*0.15</f>
        <v>0.3</v>
      </c>
      <c r="I3" s="8">
        <v>2</v>
      </c>
      <c r="J3" s="9">
        <f>I3*0.15</f>
        <v>0.3</v>
      </c>
      <c r="K3" s="8">
        <v>1</v>
      </c>
      <c r="L3" s="9">
        <f>K3*0.15</f>
        <v>0.15</v>
      </c>
      <c r="M3" s="8">
        <v>2</v>
      </c>
      <c r="N3" s="9">
        <f>M3*0.15</f>
        <v>0.3</v>
      </c>
      <c r="O3">
        <v>3</v>
      </c>
    </row>
    <row r="4" spans="1:17" x14ac:dyDescent="0.35">
      <c r="A4" s="23"/>
      <c r="B4" s="7" t="s">
        <v>20</v>
      </c>
      <c r="C4" s="8">
        <v>5</v>
      </c>
      <c r="D4" s="9">
        <f>C4*0.1</f>
        <v>0.5</v>
      </c>
      <c r="E4" s="8">
        <v>4</v>
      </c>
      <c r="F4" s="9">
        <f>E4*0.15</f>
        <v>0.6</v>
      </c>
      <c r="G4" s="8">
        <v>4</v>
      </c>
      <c r="H4" s="9">
        <f t="shared" ref="H4:H5" si="0">G4*0.15</f>
        <v>0.6</v>
      </c>
      <c r="I4" s="8">
        <v>4</v>
      </c>
      <c r="J4" s="9">
        <f t="shared" ref="J4:J5" si="1">I4*0.15</f>
        <v>0.6</v>
      </c>
      <c r="K4" s="8">
        <v>3</v>
      </c>
      <c r="L4" s="9">
        <f>K4*0.15</f>
        <v>0.44999999999999996</v>
      </c>
      <c r="M4" s="8">
        <v>4</v>
      </c>
      <c r="N4" s="9">
        <f t="shared" ref="N4:N5" si="2">M4*0.15</f>
        <v>0.6</v>
      </c>
      <c r="O4">
        <v>6</v>
      </c>
    </row>
    <row r="5" spans="1:17" x14ac:dyDescent="0.35">
      <c r="A5" s="24"/>
      <c r="B5" s="7" t="s">
        <v>21</v>
      </c>
      <c r="C5" s="8">
        <v>7</v>
      </c>
      <c r="D5" s="9">
        <f>C5*0.15</f>
        <v>1.05</v>
      </c>
      <c r="E5" s="8">
        <v>6</v>
      </c>
      <c r="F5" s="9">
        <f>E5*0.15</f>
        <v>0.89999999999999991</v>
      </c>
      <c r="G5" s="8">
        <v>6</v>
      </c>
      <c r="H5" s="9">
        <f t="shared" si="0"/>
        <v>0.89999999999999991</v>
      </c>
      <c r="I5" s="8">
        <v>6</v>
      </c>
      <c r="J5" s="9">
        <f t="shared" si="1"/>
        <v>0.89999999999999991</v>
      </c>
      <c r="K5" s="8">
        <v>7</v>
      </c>
      <c r="L5" s="9">
        <f>K5*0.15</f>
        <v>1.05</v>
      </c>
      <c r="M5" s="8">
        <v>6</v>
      </c>
      <c r="N5" s="9">
        <f t="shared" si="2"/>
        <v>0.89999999999999991</v>
      </c>
      <c r="O5">
        <v>9</v>
      </c>
    </row>
    <row r="6" spans="1:17" ht="15" thickBot="1" x14ac:dyDescent="0.4">
      <c r="A6" s="10" t="s">
        <v>25</v>
      </c>
      <c r="B6" s="11">
        <f>SUM(D6:P6)</f>
        <v>10.899999999999999</v>
      </c>
      <c r="C6" s="12"/>
      <c r="D6" s="12">
        <f>SUM(D3:D5)</f>
        <v>2.0499999999999998</v>
      </c>
      <c r="E6" s="12"/>
      <c r="F6" s="12">
        <f>SUM(F3:F5)</f>
        <v>1.7999999999999998</v>
      </c>
      <c r="G6" s="12"/>
      <c r="H6" s="12">
        <f>SUM(H3:H5)</f>
        <v>1.7999999999999998</v>
      </c>
      <c r="I6" s="12"/>
      <c r="J6" s="12">
        <f>SUM(J3:J5)</f>
        <v>1.7999999999999998</v>
      </c>
      <c r="K6" s="12"/>
      <c r="L6" s="12">
        <f>SUM(L3:L5)</f>
        <v>1.65</v>
      </c>
      <c r="M6" s="12"/>
      <c r="N6" s="13">
        <f>SUM(N3:N5)</f>
        <v>1.7999999999999998</v>
      </c>
    </row>
    <row r="10" spans="1:17" ht="15" thickBot="1" x14ac:dyDescent="0.4"/>
    <row r="11" spans="1:17" ht="14.5" customHeight="1" x14ac:dyDescent="0.35">
      <c r="A11" s="25" t="s">
        <v>37</v>
      </c>
      <c r="B11" s="27" t="s">
        <v>22</v>
      </c>
      <c r="C11" s="17" t="s">
        <v>53</v>
      </c>
      <c r="D11" s="18"/>
      <c r="E11" s="19" t="s">
        <v>74</v>
      </c>
      <c r="F11" s="20"/>
      <c r="G11" s="19" t="s">
        <v>33</v>
      </c>
      <c r="H11" s="20"/>
      <c r="I11" s="19"/>
      <c r="J11" s="20"/>
      <c r="K11" s="19" t="s">
        <v>29</v>
      </c>
      <c r="L11" s="20"/>
      <c r="M11" s="17" t="s">
        <v>30</v>
      </c>
      <c r="N11" s="21"/>
      <c r="O11" s="17" t="s">
        <v>75</v>
      </c>
      <c r="P11" s="21"/>
      <c r="Q11" t="s">
        <v>9</v>
      </c>
    </row>
    <row r="12" spans="1:17" x14ac:dyDescent="0.35">
      <c r="A12" s="26"/>
      <c r="B12" s="28"/>
      <c r="C12" s="5" t="s">
        <v>23</v>
      </c>
      <c r="D12" s="5" t="s">
        <v>24</v>
      </c>
      <c r="E12" s="5" t="s">
        <v>23</v>
      </c>
      <c r="F12" s="5" t="s">
        <v>24</v>
      </c>
      <c r="G12" s="5" t="s">
        <v>23</v>
      </c>
      <c r="H12" s="5" t="s">
        <v>24</v>
      </c>
      <c r="I12" s="5"/>
      <c r="J12" s="5"/>
      <c r="K12" s="5" t="s">
        <v>23</v>
      </c>
      <c r="L12" s="5" t="s">
        <v>24</v>
      </c>
      <c r="M12" s="5" t="s">
        <v>23</v>
      </c>
      <c r="N12" s="6" t="s">
        <v>24</v>
      </c>
      <c r="O12" s="5" t="s">
        <v>23</v>
      </c>
      <c r="P12" s="6" t="s">
        <v>24</v>
      </c>
    </row>
    <row r="13" spans="1:17" x14ac:dyDescent="0.35">
      <c r="A13" s="22" t="s">
        <v>58</v>
      </c>
      <c r="B13" s="7" t="s">
        <v>19</v>
      </c>
      <c r="C13" s="8">
        <v>3</v>
      </c>
      <c r="D13" s="9">
        <f>C13*0.3</f>
        <v>0.89999999999999991</v>
      </c>
      <c r="E13" s="8">
        <v>1</v>
      </c>
      <c r="F13" s="9">
        <f>E13*0.3</f>
        <v>0.3</v>
      </c>
      <c r="G13" s="8">
        <v>15</v>
      </c>
      <c r="H13" s="9">
        <f>G13*1</f>
        <v>15</v>
      </c>
      <c r="I13" s="8"/>
      <c r="J13" s="9"/>
      <c r="K13" s="8">
        <v>1</v>
      </c>
      <c r="L13">
        <f>K13*0.3</f>
        <v>0.3</v>
      </c>
      <c r="M13" s="8">
        <v>3</v>
      </c>
      <c r="N13">
        <f>M13*0.3</f>
        <v>0.89999999999999991</v>
      </c>
      <c r="O13" s="8">
        <v>2</v>
      </c>
      <c r="P13">
        <f>O13*0.3</f>
        <v>0.6</v>
      </c>
      <c r="Q13">
        <f>D13+F13+H13+L13+N13+P13</f>
        <v>18</v>
      </c>
    </row>
    <row r="14" spans="1:17" x14ac:dyDescent="0.35">
      <c r="A14" s="23"/>
      <c r="B14" s="7" t="s">
        <v>20</v>
      </c>
      <c r="C14" s="8">
        <v>5</v>
      </c>
      <c r="D14" s="9">
        <f>C14*0.45</f>
        <v>2.25</v>
      </c>
      <c r="E14" s="8">
        <v>2</v>
      </c>
      <c r="F14" s="9">
        <f>E14*0.45</f>
        <v>0.9</v>
      </c>
      <c r="G14" s="8">
        <v>25</v>
      </c>
      <c r="H14" s="9">
        <f>G14*1</f>
        <v>25</v>
      </c>
      <c r="I14" s="8"/>
      <c r="J14" s="9"/>
      <c r="K14" s="8">
        <v>3</v>
      </c>
      <c r="L14">
        <f>K14*0.3</f>
        <v>0.89999999999999991</v>
      </c>
      <c r="M14" s="8">
        <v>5</v>
      </c>
      <c r="N14">
        <f>M14*0.45</f>
        <v>2.25</v>
      </c>
      <c r="O14" s="8">
        <v>4</v>
      </c>
      <c r="P14">
        <f>O14*0.45</f>
        <v>1.8</v>
      </c>
      <c r="Q14">
        <f t="shared" ref="Q14:Q15" si="3">D14+F14+H14+L14+N14+P14</f>
        <v>33.099999999999994</v>
      </c>
    </row>
    <row r="15" spans="1:17" x14ac:dyDescent="0.35">
      <c r="A15" s="24"/>
      <c r="B15" s="7" t="s">
        <v>21</v>
      </c>
      <c r="C15" s="8">
        <v>7</v>
      </c>
      <c r="D15" s="9">
        <f>C15*1.5</f>
        <v>10.5</v>
      </c>
      <c r="E15" s="8">
        <v>4</v>
      </c>
      <c r="F15" s="9">
        <f>E15*1.5</f>
        <v>6</v>
      </c>
      <c r="G15" s="8">
        <v>40</v>
      </c>
      <c r="H15" s="9">
        <f>G15*1</f>
        <v>40</v>
      </c>
      <c r="I15" s="8"/>
      <c r="J15" s="9"/>
      <c r="K15" s="8">
        <v>5</v>
      </c>
      <c r="L15">
        <f>K15*0.3</f>
        <v>1.5</v>
      </c>
      <c r="M15" s="8">
        <v>7</v>
      </c>
      <c r="N15">
        <f>M15*1</f>
        <v>7</v>
      </c>
      <c r="O15" s="8">
        <v>6</v>
      </c>
      <c r="P15">
        <f>O15*0.2</f>
        <v>1.2000000000000002</v>
      </c>
      <c r="Q15">
        <f t="shared" si="3"/>
        <v>66.2</v>
      </c>
    </row>
    <row r="16" spans="1:17" ht="15" thickBot="1" x14ac:dyDescent="0.4">
      <c r="A16" s="10" t="s">
        <v>25</v>
      </c>
      <c r="B16" s="11">
        <f>SUM(D16:P16)</f>
        <v>117.3</v>
      </c>
      <c r="C16" s="12"/>
      <c r="D16" s="12">
        <f>SUM(D13:D15)</f>
        <v>13.65</v>
      </c>
      <c r="E16" s="12"/>
      <c r="F16" s="12">
        <f>SUM(F13:F15)</f>
        <v>7.2</v>
      </c>
      <c r="G16" s="12"/>
      <c r="H16" s="12">
        <f>SUM(H13:H15)</f>
        <v>80</v>
      </c>
      <c r="I16" s="12"/>
      <c r="J16" s="12"/>
      <c r="K16" s="12"/>
      <c r="L16" s="12">
        <f>SUM(L13:L15)</f>
        <v>2.7</v>
      </c>
      <c r="M16" s="12"/>
      <c r="N16" s="13">
        <f>SUM(N13:N15)</f>
        <v>10.15</v>
      </c>
      <c r="P16">
        <f>SUM(P13:P15)</f>
        <v>3.6</v>
      </c>
    </row>
    <row r="22" spans="1:3" x14ac:dyDescent="0.35">
      <c r="A22" s="1" t="s">
        <v>73</v>
      </c>
      <c r="B22">
        <v>30</v>
      </c>
      <c r="C22" t="s">
        <v>45</v>
      </c>
    </row>
    <row r="23" spans="1:3" x14ac:dyDescent="0.35">
      <c r="A23" t="s">
        <v>41</v>
      </c>
      <c r="B23">
        <f>B22*0.5</f>
        <v>15</v>
      </c>
      <c r="C23">
        <f>B23*Q13</f>
        <v>270</v>
      </c>
    </row>
    <row r="24" spans="1:3" x14ac:dyDescent="0.35">
      <c r="A24" t="s">
        <v>42</v>
      </c>
      <c r="B24">
        <f>B22*0.3</f>
        <v>9</v>
      </c>
      <c r="C24">
        <f>B24*Q14</f>
        <v>297.89999999999998</v>
      </c>
    </row>
    <row r="25" spans="1:3" x14ac:dyDescent="0.35">
      <c r="A25" t="s">
        <v>43</v>
      </c>
      <c r="B25">
        <f>B22*0.2</f>
        <v>6</v>
      </c>
      <c r="C25">
        <f>B25*Q15</f>
        <v>397.20000000000005</v>
      </c>
    </row>
    <row r="26" spans="1:3" x14ac:dyDescent="0.35">
      <c r="A26" s="16" t="s">
        <v>9</v>
      </c>
      <c r="B26" s="16"/>
      <c r="C26" s="16">
        <f>SUM(C23:C25)</f>
        <v>965.1</v>
      </c>
    </row>
    <row r="27" spans="1:3" x14ac:dyDescent="0.35">
      <c r="A27" s="1" t="s">
        <v>56</v>
      </c>
      <c r="B27">
        <v>10</v>
      </c>
      <c r="C27" t="s">
        <v>45</v>
      </c>
    </row>
    <row r="28" spans="1:3" x14ac:dyDescent="0.35">
      <c r="A28" t="s">
        <v>77</v>
      </c>
      <c r="B28">
        <f>B27*P13</f>
        <v>6</v>
      </c>
      <c r="C28">
        <f>B28*Q13</f>
        <v>108</v>
      </c>
    </row>
    <row r="29" spans="1:3" x14ac:dyDescent="0.35">
      <c r="A29" t="s">
        <v>42</v>
      </c>
      <c r="B29">
        <f>B27*0.3</f>
        <v>3</v>
      </c>
      <c r="C29">
        <f>B29*Q14</f>
        <v>99.299999999999983</v>
      </c>
    </row>
    <row r="30" spans="1:3" x14ac:dyDescent="0.35">
      <c r="A30" t="s">
        <v>78</v>
      </c>
      <c r="B30">
        <f>B27*0.2</f>
        <v>2</v>
      </c>
      <c r="C30">
        <f>B30*Q15</f>
        <v>132.4</v>
      </c>
    </row>
    <row r="31" spans="1:3" x14ac:dyDescent="0.35">
      <c r="A31" s="16" t="s">
        <v>9</v>
      </c>
      <c r="B31" s="16"/>
      <c r="C31" s="16">
        <f>SUM(C28:C30)</f>
        <v>339.7</v>
      </c>
    </row>
    <row r="32" spans="1:3" x14ac:dyDescent="0.35">
      <c r="A32" t="s">
        <v>79</v>
      </c>
      <c r="C32" s="15">
        <f>C26+C31</f>
        <v>1304.8</v>
      </c>
    </row>
    <row r="33" spans="1:3" x14ac:dyDescent="0.35">
      <c r="A33" t="s">
        <v>80</v>
      </c>
      <c r="C33">
        <f>C32*0.45</f>
        <v>587.16</v>
      </c>
    </row>
    <row r="34" spans="1:3" x14ac:dyDescent="0.35">
      <c r="A34" t="s">
        <v>69</v>
      </c>
      <c r="C34">
        <f>C32*0.3</f>
        <v>391.44</v>
      </c>
    </row>
    <row r="35" spans="1:3" x14ac:dyDescent="0.35">
      <c r="A35" t="s">
        <v>70</v>
      </c>
      <c r="C35">
        <f>C32*0.1</f>
        <v>130.47999999999999</v>
      </c>
    </row>
    <row r="37" spans="1:3" x14ac:dyDescent="0.35">
      <c r="A37" t="s">
        <v>76</v>
      </c>
      <c r="C37">
        <f>SUM(C32:C35)</f>
        <v>2413.88</v>
      </c>
    </row>
  </sheetData>
  <mergeCells count="19">
    <mergeCell ref="O11:P11"/>
    <mergeCell ref="A13:A15"/>
    <mergeCell ref="K1:L1"/>
    <mergeCell ref="M1:N1"/>
    <mergeCell ref="A3:A5"/>
    <mergeCell ref="A11:A12"/>
    <mergeCell ref="B11:B12"/>
    <mergeCell ref="C11:D11"/>
    <mergeCell ref="E11:F11"/>
    <mergeCell ref="G11:H11"/>
    <mergeCell ref="I11:J11"/>
    <mergeCell ref="K11:L11"/>
    <mergeCell ref="A1:A2"/>
    <mergeCell ref="B1:B2"/>
    <mergeCell ref="C1:D1"/>
    <mergeCell ref="E1:F1"/>
    <mergeCell ref="G1:H1"/>
    <mergeCell ref="I1:J1"/>
    <mergeCell ref="M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Assumptions</vt:lpstr>
      <vt:lpstr>Questions</vt:lpstr>
      <vt:lpstr>Explore_Datastudio</vt:lpstr>
      <vt:lpstr>Explore</vt:lpstr>
      <vt:lpstr>DataStudio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Charchy, Saswat</dc:creator>
  <cp:lastModifiedBy>Kumar Charchy, Saswat</cp:lastModifiedBy>
  <dcterms:created xsi:type="dcterms:W3CDTF">2024-08-28T11:08:25Z</dcterms:created>
  <dcterms:modified xsi:type="dcterms:W3CDTF">2024-10-29T13:41:14Z</dcterms:modified>
</cp:coreProperties>
</file>