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enovo\Documents\Assessment Spatial\"/>
    </mc:Choice>
  </mc:AlternateContent>
  <xr:revisionPtr revIDLastSave="0" documentId="13_ncr:1_{365D4652-D97F-44A8-BD3C-4977DA947E27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Sheet1!$A$1:$G$75</definedName>
  </definedNames>
  <calcPr calcId="191029"/>
</workbook>
</file>

<file path=xl/calcChain.xml><?xml version="1.0" encoding="utf-8"?>
<calcChain xmlns="http://schemas.openxmlformats.org/spreadsheetml/2006/main">
  <c r="B33" i="2" l="1"/>
  <c r="B32" i="2"/>
  <c r="C27" i="2" s="1"/>
  <c r="B31" i="2"/>
  <c r="B29" i="2"/>
  <c r="B28" i="2"/>
  <c r="B30" i="2"/>
  <c r="B27" i="2"/>
  <c r="B26" i="2"/>
  <c r="D46" i="2"/>
  <c r="C38" i="2"/>
  <c r="C39" i="2"/>
  <c r="C40" i="2"/>
  <c r="C41" i="2"/>
  <c r="C42" i="2"/>
  <c r="C43" i="2"/>
  <c r="C44" i="2"/>
  <c r="C37" i="2"/>
  <c r="D2" i="2"/>
  <c r="D3" i="2"/>
  <c r="D4" i="2"/>
  <c r="D5" i="2"/>
  <c r="F5" i="2" s="1"/>
  <c r="D6" i="2"/>
  <c r="D7" i="2"/>
  <c r="D8" i="2"/>
  <c r="F2" i="2"/>
  <c r="F6" i="2"/>
  <c r="E8" i="2"/>
  <c r="C3" i="2"/>
  <c r="C4" i="2"/>
  <c r="F4" i="2" s="1"/>
  <c r="C5" i="2"/>
  <c r="C6" i="2"/>
  <c r="C7" i="2"/>
  <c r="C8" i="2"/>
  <c r="C2" i="2"/>
  <c r="F8" i="2"/>
  <c r="C33" i="2" l="1"/>
  <c r="C31" i="2"/>
  <c r="C30" i="2"/>
  <c r="C29" i="2"/>
  <c r="C26" i="2"/>
  <c r="C32" i="2"/>
  <c r="C28" i="2"/>
  <c r="F3" i="2"/>
  <c r="F7" i="2"/>
  <c r="F10" i="2"/>
</calcChain>
</file>

<file path=xl/sharedStrings.xml><?xml version="1.0" encoding="utf-8"?>
<sst xmlns="http://schemas.openxmlformats.org/spreadsheetml/2006/main" count="349" uniqueCount="110">
  <si>
    <t>plant</t>
  </si>
  <si>
    <t>capacity_mw</t>
  </si>
  <si>
    <t>status</t>
  </si>
  <si>
    <t>longitude</t>
  </si>
  <si>
    <t>latitude</t>
  </si>
  <si>
    <t>type</t>
  </si>
  <si>
    <t>links</t>
  </si>
  <si>
    <t>Musi Green Hybrid</t>
  </si>
  <si>
    <t>construction</t>
  </si>
  <si>
    <t>https://assets.bbhub.io/professional/sites/24/BNEF-IESR-Scaling-Up-Solar-in-Indonesia_FINAL.pdf</t>
  </si>
  <si>
    <t>Cirata Floating PV</t>
  </si>
  <si>
    <t>planned</t>
  </si>
  <si>
    <t>West Kalimantan</t>
  </si>
  <si>
    <t>Lampung PV + storage</t>
  </si>
  <si>
    <t>Singkarak</t>
  </si>
  <si>
    <t>Bangka</t>
  </si>
  <si>
    <t>Saguling</t>
  </si>
  <si>
    <t>Ombilin</t>
  </si>
  <si>
    <t>Tanjung Enim</t>
  </si>
  <si>
    <t>Batam</t>
  </si>
  <si>
    <t>Diesel conversion</t>
  </si>
  <si>
    <t>Labuan Bajo</t>
  </si>
  <si>
    <t>West Java</t>
  </si>
  <si>
    <t>Central Java</t>
  </si>
  <si>
    <t>East Java</t>
  </si>
  <si>
    <t>Tambora</t>
  </si>
  <si>
    <t>Kayan</t>
  </si>
  <si>
    <t>https://www.power-technology.com/marketdata/kayan-hydro-power-plant-indonesia/</t>
  </si>
  <si>
    <t>Cisokan</t>
  </si>
  <si>
    <t>https://en.wikipedia.org/wiki/Upper_Cisokan_Pumped_Storage_Power_Plant</t>
  </si>
  <si>
    <t>Asahan III</t>
  </si>
  <si>
    <t>https://www.idnfinancials.com/news/43203/asahan-hydropower-plant-optimistic-operate</t>
  </si>
  <si>
    <t>Sukabumi</t>
  </si>
  <si>
    <t>https://www.thejakartapost.com/opinion/2022/12/26/renewable-energy-bill-an-ambitious-attempt-at-energy-transition.html</t>
  </si>
  <si>
    <t>Asahan I</t>
  </si>
  <si>
    <t>existing</t>
  </si>
  <si>
    <t>Hydro</t>
  </si>
  <si>
    <t>https://datasets.wri.org/dataset/globalpowerplantdatabase</t>
  </si>
  <si>
    <t>Bakaru</t>
  </si>
  <si>
    <t>Balambano</t>
  </si>
  <si>
    <t>Bengkok+Dago/saguling</t>
  </si>
  <si>
    <t>Besai - Way Kanan</t>
  </si>
  <si>
    <t>Bili bili</t>
  </si>
  <si>
    <t>Cikalong/saguling</t>
  </si>
  <si>
    <t>CirataI &amp; II</t>
  </si>
  <si>
    <t>Darajat 1</t>
  </si>
  <si>
    <t>Geothermal</t>
  </si>
  <si>
    <t>Dieng</t>
  </si>
  <si>
    <t>Giringan - Pamekasan</t>
  </si>
  <si>
    <t>Golang - Pamekasan</t>
  </si>
  <si>
    <t>Gunung Salak</t>
  </si>
  <si>
    <t>Jatiluhur</t>
  </si>
  <si>
    <t>Kamojang 4</t>
  </si>
  <si>
    <t>Ketenger / mrica</t>
  </si>
  <si>
    <t>Klambu/Mrica</t>
  </si>
  <si>
    <t>Koto Panjang Kampar</t>
  </si>
  <si>
    <t>Kracak/saguling</t>
  </si>
  <si>
    <t>Lahendong (Binary Cycle)</t>
  </si>
  <si>
    <t>Lahendong IV</t>
  </si>
  <si>
    <t>Lamajan/saguling</t>
  </si>
  <si>
    <t>Larona</t>
  </si>
  <si>
    <t>Lau Renun</t>
  </si>
  <si>
    <t>Lodoyo - Brantas</t>
  </si>
  <si>
    <t>Maninjau III</t>
  </si>
  <si>
    <t>Mendalan - Brantas</t>
  </si>
  <si>
    <t>Musi</t>
  </si>
  <si>
    <t>Ngebel - Pamekasan</t>
  </si>
  <si>
    <t>PB. Sudirman/Mrica</t>
  </si>
  <si>
    <t>Pejengkolan/Mrica</t>
  </si>
  <si>
    <t>Plengan/Saguling</t>
  </si>
  <si>
    <t>Riam Kanan/pangeran Muhamad Nur</t>
  </si>
  <si>
    <t>Sempor/Mrica</t>
  </si>
  <si>
    <t>Sengguruh - Brantas</t>
  </si>
  <si>
    <t>Sidorejo/Mrica</t>
  </si>
  <si>
    <t>Sigura gura (asahan II)</t>
  </si>
  <si>
    <t>Sipansihaporas</t>
  </si>
  <si>
    <t>Sutami / Karangkates - Brantas</t>
  </si>
  <si>
    <t>Tangga (asahan II)</t>
  </si>
  <si>
    <t>Timo / Mrica</t>
  </si>
  <si>
    <t>Tulungagung - Brantas</t>
  </si>
  <si>
    <t>Ubrug/saguling</t>
  </si>
  <si>
    <t>Ulubelu 1 &amp; 2</t>
  </si>
  <si>
    <t>Wayang Windu</t>
  </si>
  <si>
    <t>Wlingi - Brantas</t>
  </si>
  <si>
    <t>Wonorejo - Pamekasan</t>
  </si>
  <si>
    <t>East Bali</t>
  </si>
  <si>
    <t>West Bali</t>
  </si>
  <si>
    <t>Darajat 2 3</t>
  </si>
  <si>
    <t>Kamojang 1 2 3</t>
  </si>
  <si>
    <t>Power Plant</t>
  </si>
  <si>
    <t>Capacity Factor</t>
  </si>
  <si>
    <t>Capacity (GW)</t>
  </si>
  <si>
    <t>Generation (GW)</t>
  </si>
  <si>
    <t>Biomass</t>
  </si>
  <si>
    <t>Solar</t>
  </si>
  <si>
    <t>Unspecified</t>
  </si>
  <si>
    <t>% of renewables</t>
  </si>
  <si>
    <t>% of total</t>
  </si>
  <si>
    <t>Microhydro</t>
  </si>
  <si>
    <t>Onshore wind</t>
  </si>
  <si>
    <t>Waste/biomass</t>
  </si>
  <si>
    <t>Gas</t>
  </si>
  <si>
    <t>Unspecified renewables</t>
  </si>
  <si>
    <t>Oil</t>
  </si>
  <si>
    <t>Coal</t>
  </si>
  <si>
    <t>Wind</t>
  </si>
  <si>
    <t>Generated Power (TWh)</t>
  </si>
  <si>
    <t>Capacity (MW)</t>
  </si>
  <si>
    <t>Other renewables</t>
  </si>
  <si>
    <t>Steam (coal, oil/gas)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</si>
</sst>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u/>
      <sz val="10"/>
      <color theme="10"/>
      <name val="Arial"/>
      <scheme val="minor"/>
    </font>
    <font>
      <sz val="8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8"/>
      <color rgb="FF000000"/>
      <name val="Helvetica Neue"/>
    </font>
    <font>
      <sz val="8"/>
      <color rgb="FF000000"/>
      <name val="Helvetica Neue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vertical="top" wrapText="1"/>
    </xf>
    <xf numFmtId="0" fontId="2" fillId="0" borderId="1" xfId="1" applyBorder="1" applyAlignment="1">
      <alignment vertical="top" wrapText="1"/>
    </xf>
    <xf numFmtId="0" fontId="3" fillId="3" borderId="1" xfId="0" applyFont="1" applyFill="1" applyBorder="1" applyAlignment="1">
      <alignment horizontal="right" vertical="top" wrapText="1"/>
    </xf>
    <xf numFmtId="0" fontId="4" fillId="4" borderId="1" xfId="0" applyFont="1" applyFill="1" applyBorder="1" applyAlignment="1">
      <alignment vertical="top" wrapText="1"/>
    </xf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0" fontId="8" fillId="0" borderId="2" xfId="0" applyFont="1" applyBorder="1"/>
    <xf numFmtId="0" fontId="8" fillId="0" borderId="4" xfId="0" applyFont="1" applyBorder="1"/>
    <xf numFmtId="0" fontId="9" fillId="6" borderId="2" xfId="0" applyFont="1" applyFill="1" applyBorder="1"/>
    <xf numFmtId="0" fontId="9" fillId="6" borderId="3" xfId="0" applyFont="1" applyFill="1" applyBorder="1"/>
    <xf numFmtId="0" fontId="8" fillId="0" borderId="6" xfId="0" applyFont="1" applyFill="1" applyBorder="1"/>
    <xf numFmtId="0" fontId="9" fillId="6" borderId="3" xfId="0" applyNumberFormat="1" applyFont="1" applyFill="1" applyBorder="1"/>
    <xf numFmtId="0" fontId="8" fillId="0" borderId="3" xfId="0" applyNumberFormat="1" applyFont="1" applyBorder="1"/>
    <xf numFmtId="0" fontId="8" fillId="0" borderId="5" xfId="0" applyNumberFormat="1" applyFont="1" applyBorder="1"/>
    <xf numFmtId="10" fontId="0" fillId="0" borderId="0" xfId="2" applyNumberFormat="1" applyFont="1"/>
    <xf numFmtId="0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2030</a:t>
            </a:r>
            <a:r>
              <a:rPr lang="en-US" sz="1000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Indonesia Energy Mix</a:t>
            </a:r>
            <a:endParaRPr lang="en-US" sz="1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41238323711145E-2"/>
          <c:y val="0.18745912231181827"/>
          <c:w val="0.85277600534260689"/>
          <c:h val="0.4864199447023238"/>
        </c:manualLayout>
      </c:layout>
      <c:ofPieChart>
        <c:ofPieType val="pie"/>
        <c:varyColors val="1"/>
        <c:ser>
          <c:idx val="0"/>
          <c:order val="0"/>
          <c:tx>
            <c:strRef>
              <c:f>Sheet2!$B$13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B8B-4A27-AC76-18180C9BAC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0C-4171-B009-31EFF08B62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B8B-4A27-AC76-18180C9BAC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B8B-4A27-AC76-18180C9BAC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8B-4A27-AC76-18180C9BAC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B-4A27-AC76-18180C9BAC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0C-4171-B009-31EFF08B62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0C-4171-B009-31EFF08B62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8B-4A27-AC76-18180C9BACD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B-4A27-AC76-18180C9BACD6}"/>
              </c:ext>
            </c:extLst>
          </c:dPt>
          <c:dLbls>
            <c:dLbl>
              <c:idx val="0"/>
              <c:layout>
                <c:manualLayout>
                  <c:x val="3.2166544789722348E-2"/>
                  <c:y val="5.32958425676602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8B-4A27-AC76-18180C9BACD6}"/>
                </c:ext>
              </c:extLst>
            </c:dLbl>
            <c:dLbl>
              <c:idx val="2"/>
              <c:layout>
                <c:manualLayout>
                  <c:x val="2.2724016422435187E-2"/>
                  <c:y val="-0.189026732022840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8B-4A27-AC76-18180C9BACD6}"/>
                </c:ext>
              </c:extLst>
            </c:dLbl>
            <c:dLbl>
              <c:idx val="3"/>
              <c:layout>
                <c:manualLayout>
                  <c:x val="2.0302081284885486E-2"/>
                  <c:y val="-3.30818708806480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8B-4A27-AC76-18180C9BACD6}"/>
                </c:ext>
              </c:extLst>
            </c:dLbl>
            <c:dLbl>
              <c:idx val="4"/>
              <c:layout>
                <c:manualLayout>
                  <c:x val="1.2579756848386903E-2"/>
                  <c:y val="5.56178396367390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8B-4A27-AC76-18180C9BACD6}"/>
                </c:ext>
              </c:extLst>
            </c:dLbl>
            <c:dLbl>
              <c:idx val="5"/>
              <c:layout>
                <c:manualLayout>
                  <c:x val="-6.6743212533339341E-2"/>
                  <c:y val="0.132215227796106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8B-4A27-AC76-18180C9BACD6}"/>
                </c:ext>
              </c:extLst>
            </c:dLbl>
            <c:dLbl>
              <c:idx val="8"/>
              <c:layout>
                <c:manualLayout>
                  <c:x val="-1.0227819836200011E-2"/>
                  <c:y val="-1.52794120831919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8B-4A27-AC76-18180C9BAC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baseline="0"/>
                      <a:t>Renewables
</a:t>
                    </a:r>
                    <a:fld id="{5CD97F87-4B19-46B5-90D9-4E2053B36E3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8B-4A27-AC76-18180C9BACD6}"/>
                </c:ext>
              </c:extLst>
            </c:dLbl>
            <c:numFmt formatCode="0.00%" sourceLinked="0"/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Sheet2!$A$14:$A$22</c:f>
              <c:strCache>
                <c:ptCount val="9"/>
                <c:pt idx="0">
                  <c:v>Hydro</c:v>
                </c:pt>
                <c:pt idx="1">
                  <c:v>Geothermal</c:v>
                </c:pt>
                <c:pt idx="2">
                  <c:v>Solar</c:v>
                </c:pt>
                <c:pt idx="3">
                  <c:v>Onshore wind</c:v>
                </c:pt>
                <c:pt idx="4">
                  <c:v>Waste/biomass</c:v>
                </c:pt>
                <c:pt idx="5">
                  <c:v>Unspecified renewables</c:v>
                </c:pt>
                <c:pt idx="6">
                  <c:v>Gas</c:v>
                </c:pt>
                <c:pt idx="7">
                  <c:v>Oil</c:v>
                </c:pt>
                <c:pt idx="8">
                  <c:v>Coal</c:v>
                </c:pt>
              </c:strCache>
            </c:strRef>
          </c:cat>
          <c:val>
            <c:numRef>
              <c:f>Sheet2!$B$14:$B$22</c:f>
              <c:numCache>
                <c:formatCode>0.00%</c:formatCode>
                <c:ptCount val="9"/>
                <c:pt idx="0">
                  <c:v>9.9400000000000002E-2</c:v>
                </c:pt>
                <c:pt idx="1">
                  <c:v>9.7100000000000006E-2</c:v>
                </c:pt>
                <c:pt idx="2">
                  <c:v>5.8999999999999999E-3</c:v>
                </c:pt>
                <c:pt idx="3">
                  <c:v>6.8999999999999999E-3</c:v>
                </c:pt>
                <c:pt idx="4">
                  <c:v>8.6999999999999994E-3</c:v>
                </c:pt>
                <c:pt idx="5">
                  <c:v>1.2E-2</c:v>
                </c:pt>
                <c:pt idx="6">
                  <c:v>0.12640000000000001</c:v>
                </c:pt>
                <c:pt idx="7">
                  <c:v>4.1000000000000003E-3</c:v>
                </c:pt>
                <c:pt idx="8">
                  <c:v>0.63949999999999996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B-4A27-AC76-18180C9B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40"/>
        <c:splitType val="cust"/>
        <c:custSplit>
          <c:secondPiePt val="0"/>
          <c:secondPiePt val="1"/>
          <c:secondPiePt val="2"/>
          <c:secondPiePt val="3"/>
          <c:secondPiePt val="4"/>
          <c:secondPiePt val="5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493013640228448E-2"/>
          <c:y val="0.85273492488611979"/>
          <c:w val="0.97856985517606609"/>
          <c:h val="0.1426809988233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Power</a:t>
            </a:r>
            <a:r>
              <a:rPr lang="en-US" sz="1000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Plant Capacity - Indonesia, 2020</a:t>
            </a:r>
            <a:endParaRPr lang="en-US" sz="1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9532919839944698"/>
          <c:y val="1.3720469031172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542679407352889"/>
          <c:y val="0.19203254884180879"/>
          <c:w val="0.43078227286092829"/>
          <c:h val="0.54130167278085817"/>
        </c:manualLayout>
      </c:layout>
      <c:pieChart>
        <c:varyColors val="1"/>
        <c:ser>
          <c:idx val="0"/>
          <c:order val="0"/>
          <c:tx>
            <c:strRef>
              <c:f>Sheet2!$C$25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AF-4CDD-93D2-F36DB53C675E}"/>
              </c:ext>
            </c:extLst>
          </c:dPt>
          <c:dPt>
            <c:idx val="1"/>
            <c:bubble3D val="0"/>
            <c:spPr>
              <a:solidFill>
                <a:srgbClr val="CC00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AF-4CDD-93D2-F36DB53C67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AF-4CDD-93D2-F36DB53C675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AF-4CDD-93D2-F36DB53C675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AF-4CDD-93D2-F36DB53C675E}"/>
              </c:ext>
            </c:extLst>
          </c:dPt>
          <c:dPt>
            <c:idx val="5"/>
            <c:bubble3D val="0"/>
            <c:spPr>
              <a:solidFill>
                <a:schemeClr val="bg2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AF-4CDD-93D2-F36DB53C675E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AF-4CDD-93D2-F36DB53C675E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AF-4CDD-93D2-F36DB53C67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BAF-4CDD-93D2-F36DB53C67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BAF-4CDD-93D2-F36DB53C675E}"/>
              </c:ext>
            </c:extLst>
          </c:dPt>
          <c:dLbls>
            <c:dLbl>
              <c:idx val="0"/>
              <c:layout>
                <c:manualLayout>
                  <c:x val="-2.911763812392994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AF-4CDD-93D2-F36DB53C675E}"/>
                </c:ext>
              </c:extLst>
            </c:dLbl>
            <c:dLbl>
              <c:idx val="1"/>
              <c:layout>
                <c:manualLayout>
                  <c:x val="-1.455881906196497E-2"/>
                  <c:y val="-2.744093806234568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AF-4CDD-93D2-F36DB53C675E}"/>
                </c:ext>
              </c:extLst>
            </c:dLbl>
            <c:dLbl>
              <c:idx val="2"/>
              <c:layout>
                <c:manualLayout>
                  <c:x val="0.15305917048545323"/>
                  <c:y val="-4.57348967705761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AF-4CDD-93D2-F36DB53C675E}"/>
                </c:ext>
              </c:extLst>
            </c:dLbl>
            <c:dLbl>
              <c:idx val="3"/>
              <c:layout>
                <c:manualLayout>
                  <c:x val="0.10089447894043896"/>
                  <c:y val="5.25951312861625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660680973557868"/>
                      <c:h val="0.106539622085705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BAF-4CDD-93D2-F36DB53C675E}"/>
                </c:ext>
              </c:extLst>
            </c:dLbl>
            <c:dLbl>
              <c:idx val="4"/>
              <c:layout>
                <c:manualLayout>
                  <c:x val="8.227652929217201E-2"/>
                  <c:y val="0.153211904181429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52423326896504"/>
                      <c:h val="0.106539622085705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BAF-4CDD-93D2-F36DB53C675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00420658161794"/>
                      <c:h val="0.124833580793936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EBAF-4CDD-93D2-F36DB53C6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Sheet2!$A$26:$A$33</c:f>
              <c:strCache>
                <c:ptCount val="8"/>
                <c:pt idx="0">
                  <c:v>Hydro</c:v>
                </c:pt>
                <c:pt idx="1">
                  <c:v>Geothermal</c:v>
                </c:pt>
                <c:pt idx="2">
                  <c:v>Solar</c:v>
                </c:pt>
                <c:pt idx="3">
                  <c:v>Other renewables</c:v>
                </c:pt>
                <c:pt idx="4">
                  <c:v>Waste/biomass</c:v>
                </c:pt>
                <c:pt idx="5">
                  <c:v>Gas</c:v>
                </c:pt>
                <c:pt idx="6">
                  <c:v>Oil</c:v>
                </c:pt>
                <c:pt idx="7">
                  <c:v>Steam (coal, oil/gas)</c:v>
                </c:pt>
              </c:strCache>
            </c:strRef>
          </c:cat>
          <c:val>
            <c:numRef>
              <c:f>Sheet2!$C$26:$C$33</c:f>
              <c:numCache>
                <c:formatCode>0.00%</c:formatCode>
                <c:ptCount val="8"/>
                <c:pt idx="0">
                  <c:v>8.2849328755892598E-2</c:v>
                </c:pt>
                <c:pt idx="1">
                  <c:v>3.9113419758147167E-2</c:v>
                </c:pt>
                <c:pt idx="2">
                  <c:v>1.2653079524492727E-3</c:v>
                </c:pt>
                <c:pt idx="3">
                  <c:v>2.0987587108013939E-3</c:v>
                </c:pt>
                <c:pt idx="4">
                  <c:v>1.9154155564664892E-3</c:v>
                </c:pt>
                <c:pt idx="5">
                  <c:v>0.29425679570608732</c:v>
                </c:pt>
                <c:pt idx="6">
                  <c:v>7.0181998104119694E-2</c:v>
                </c:pt>
                <c:pt idx="7">
                  <c:v>0.5083189754560361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BAF-4CDD-93D2-F36DB53C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798469100586973E-3"/>
          <c:y val="0.83444111415970412"/>
          <c:w val="0.98650699689907095"/>
          <c:h val="0.1564119064861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000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Electricity</a:t>
            </a:r>
            <a:r>
              <a:rPr lang="en-US" sz="1000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Generation - Indonesia, 2020</a:t>
            </a:r>
            <a:endParaRPr lang="en-US" sz="1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921908906211726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08145415772104"/>
          <c:y val="0.18488116068824731"/>
          <c:w val="0.47655797466895294"/>
          <c:h val="0.60282881306503366"/>
        </c:manualLayout>
      </c:layout>
      <c:pieChart>
        <c:varyColors val="1"/>
        <c:ser>
          <c:idx val="1"/>
          <c:order val="0"/>
          <c:tx>
            <c:strRef>
              <c:f>Sheet2!$C$36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70B-4D64-AED7-FC5F61C46CA3}"/>
              </c:ext>
            </c:extLst>
          </c:dPt>
          <c:dPt>
            <c:idx val="1"/>
            <c:bubble3D val="0"/>
            <c:spPr>
              <a:solidFill>
                <a:srgbClr val="CC00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70B-4D64-AED7-FC5F61C46C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0B-4D64-AED7-FC5F61C46CA3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70B-4D64-AED7-FC5F61C46CA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0B-4D64-AED7-FC5F61C46CA3}"/>
              </c:ext>
            </c:extLst>
          </c:dPt>
          <c:dPt>
            <c:idx val="5"/>
            <c:bubble3D val="0"/>
            <c:spPr>
              <a:solidFill>
                <a:schemeClr val="bg2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0B-4D64-AED7-FC5F61C46CA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70B-4D64-AED7-FC5F61C46CA3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0B-4D64-AED7-FC5F61C46CA3}"/>
              </c:ext>
            </c:extLst>
          </c:dPt>
          <c:dLbls>
            <c:dLbl>
              <c:idx val="0"/>
              <c:layout>
                <c:manualLayout>
                  <c:x val="-6.7097201381498719E-17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0B-4D64-AED7-FC5F61C46CA3}"/>
                </c:ext>
              </c:extLst>
            </c:dLbl>
            <c:dLbl>
              <c:idx val="1"/>
              <c:layout>
                <c:manualLayout>
                  <c:x val="1.6666666666666666E-2"/>
                  <c:y val="-4.16666666666666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0B-4D64-AED7-FC5F61C46CA3}"/>
                </c:ext>
              </c:extLst>
            </c:dLbl>
            <c:dLbl>
              <c:idx val="2"/>
              <c:layout>
                <c:manualLayout>
                  <c:x val="0.15833333333333333"/>
                  <c:y val="-6.94444444444444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0B-4D64-AED7-FC5F61C46CA3}"/>
                </c:ext>
              </c:extLst>
            </c:dLbl>
            <c:dLbl>
              <c:idx val="3"/>
              <c:layout>
                <c:manualLayout>
                  <c:x val="0.10555555555555546"/>
                  <c:y val="4.62962962962962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0B-4D64-AED7-FC5F61C46CA3}"/>
                </c:ext>
              </c:extLst>
            </c:dLbl>
            <c:dLbl>
              <c:idx val="4"/>
              <c:layout>
                <c:manualLayout>
                  <c:x val="5.4410455180761076E-2"/>
                  <c:y val="0.1203703703703703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Calibri" panose="020F0502020204030204" pitchFamily="34" charset="0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020561663376608"/>
                      <c:h val="0.121736293379994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70B-4D64-AED7-FC5F61C46CA3}"/>
                </c:ext>
              </c:extLst>
            </c:dLbl>
            <c:dLbl>
              <c:idx val="5"/>
              <c:layout>
                <c:manualLayout>
                  <c:x val="-1.0185067526415994E-16"/>
                  <c:y val="5.0925925925925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0B-4D64-AED7-FC5F61C46C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Sheet2!$A$37:$A$44</c:f>
              <c:strCache>
                <c:ptCount val="8"/>
                <c:pt idx="0">
                  <c:v>Hydro</c:v>
                </c:pt>
                <c:pt idx="1">
                  <c:v>Geothermal</c:v>
                </c:pt>
                <c:pt idx="2">
                  <c:v>Solar</c:v>
                </c:pt>
                <c:pt idx="3">
                  <c:v>Onshore wind</c:v>
                </c:pt>
                <c:pt idx="4">
                  <c:v>Waste/biomass</c:v>
                </c:pt>
                <c:pt idx="5">
                  <c:v>Gas</c:v>
                </c:pt>
                <c:pt idx="6">
                  <c:v>Oil</c:v>
                </c:pt>
                <c:pt idx="7">
                  <c:v>Coal</c:v>
                </c:pt>
              </c:strCache>
            </c:strRef>
          </c:cat>
          <c:val>
            <c:numRef>
              <c:f>Sheet2!$C$37:$C$44</c:f>
              <c:numCache>
                <c:formatCode>0.00%</c:formatCode>
                <c:ptCount val="8"/>
                <c:pt idx="0">
                  <c:v>8.3354464646741538E-2</c:v>
                </c:pt>
                <c:pt idx="1">
                  <c:v>5.3329723876556573E-2</c:v>
                </c:pt>
                <c:pt idx="2">
                  <c:v>5.8596560964410303E-4</c:v>
                </c:pt>
                <c:pt idx="3">
                  <c:v>1.6276822490113971E-3</c:v>
                </c:pt>
                <c:pt idx="4">
                  <c:v>4.9567207856736545E-2</c:v>
                </c:pt>
                <c:pt idx="5">
                  <c:v>0.16465976300946453</c:v>
                </c:pt>
                <c:pt idx="6">
                  <c:v>2.7091486022492853E-2</c:v>
                </c:pt>
                <c:pt idx="7">
                  <c:v>0.61978370672935235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B-4D64-AED7-FC5F61C4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977521937724247E-2"/>
          <c:y val="0.8327529892096821"/>
          <c:w val="0.96004466794426591"/>
          <c:h val="0.1394692330125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421698</xdr:colOff>
      <xdr:row>39</xdr:row>
      <xdr:rowOff>156922</xdr:rowOff>
    </xdr:from>
    <xdr:to>
      <xdr:col>12</xdr:col>
      <xdr:colOff>246785</xdr:colOff>
      <xdr:row>57</xdr:row>
      <xdr:rowOff>41018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001C-304C-E7C2-6D9F-29D055675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605928</xdr:colOff>
      <xdr:row>15</xdr:row>
      <xdr:rowOff>86313</xdr:rowOff>
    </xdr:from>
    <xdr:to>
      <xdr:col>12</xdr:col>
      <xdr:colOff>441114</xdr:colOff>
      <xdr:row>32</xdr:row>
      <xdr:rowOff>98691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9CCDD-7DEF-47FB-8855-21230C8E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621196</xdr:colOff>
      <xdr:row>15</xdr:row>
      <xdr:rowOff>84620</xdr:rowOff>
    </xdr:from>
    <xdr:to>
      <xdr:col>6</xdr:col>
      <xdr:colOff>595400</xdr:colOff>
      <xdr:row>32</xdr:row>
      <xdr:rowOff>95396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8D372-5D9F-6420-412F-C21C3390C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B9B05-9678-4092-9C63-699014F1E49D}" name="Table1" displayName="Table1" ref="A1:F8" totalsRowShown="0">
  <autoFilter ref="A1:F8" xr:uid="{AC9B9B05-9678-4092-9C63-699014F1E49D}"/>
  <tableColumns count="6">
    <tableColumn id="1" xr3:uid="{372F1FD4-56B8-448E-8B00-B8467227178D}" name="Power Plant"/>
    <tableColumn id="6" xr3:uid="{630FD35B-8984-436B-A86B-24E3E1FFC076}" name="% of total"/>
    <tableColumn id="2" xr3:uid="{A59683E4-5897-40AB-A9C0-57B586F44CF4}" name="% of renewables" dataDxfId="4">
      <calculatedColumnFormula>Table1[[#This Row],[% of total]]*100/52</calculatedColumnFormula>
    </tableColumn>
    <tableColumn id="3" xr3:uid="{AE8C2EAB-45AC-405E-B4CF-7E53EC144328}" name="Generation (GW)" dataDxfId="3">
      <calculatedColumnFormula>16.25*C2</calculatedColumnFormula>
    </tableColumn>
    <tableColumn id="4" xr3:uid="{2E078416-BA1E-4C8E-B607-8CF65E9405A4}" name="Capacity Factor" dataDxfId="2"/>
    <tableColumn id="5" xr3:uid="{E580865C-A58B-43B5-BC80-198691AB3671}" name="Capacity (GW)" dataDxfId="1">
      <calculatedColumnFormula>D2/E2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53E496-D844-4016-9E88-718B21529C8C}" name="Table13" displayName="Table13" ref="A13:B22" totalsRowShown="0">
  <autoFilter ref="A13:B22" xr:uid="{5653E496-D844-4016-9E88-718B21529C8C}"/>
  <tableColumns count="2">
    <tableColumn id="1" xr3:uid="{CA796538-0A46-4936-8E7D-623D067B2287}" name="Power Plant"/>
    <tableColumn id="6" xr3:uid="{17E6F094-9BAE-455D-AE1C-88D10E08902B}" name="% of tota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atasets.wri.org/dataset/globalpowerplantdatabase" TargetMode="External"/><Relationship Id="rId21" Type="http://schemas.openxmlformats.org/officeDocument/2006/relationships/hyperlink" Target="https://en.wikipedia.org/wiki/Upper_Cisokan_Pumped_Storage_Power_Plant" TargetMode="External"/><Relationship Id="rId42" Type="http://schemas.openxmlformats.org/officeDocument/2006/relationships/hyperlink" Target="https://datasets.wri.org/dataset/globalpowerplantdatabase" TargetMode="External"/><Relationship Id="rId47" Type="http://schemas.openxmlformats.org/officeDocument/2006/relationships/hyperlink" Target="https://datasets.wri.org/dataset/globalpowerplantdatabase" TargetMode="External"/><Relationship Id="rId63" Type="http://schemas.openxmlformats.org/officeDocument/2006/relationships/hyperlink" Target="https://datasets.wri.org/dataset/globalpowerplantdatabase" TargetMode="External"/><Relationship Id="rId68" Type="http://schemas.openxmlformats.org/officeDocument/2006/relationships/hyperlink" Target="https://datasets.wri.org/dataset/globalpowerplantdatabase" TargetMode="External"/><Relationship Id="rId2" Type="http://schemas.openxmlformats.org/officeDocument/2006/relationships/hyperlink" Target="https://assets.bbhub.io/professional/sites/24/BNEF-IESR-Scaling-Up-Solar-in-Indonesia_FINAL.pdf" TargetMode="External"/><Relationship Id="rId16" Type="http://schemas.openxmlformats.org/officeDocument/2006/relationships/hyperlink" Target="https://assets.bbhub.io/professional/sites/24/BNEF-IESR-Scaling-Up-Solar-in-Indonesia_FINAL.pdf" TargetMode="External"/><Relationship Id="rId29" Type="http://schemas.openxmlformats.org/officeDocument/2006/relationships/hyperlink" Target="https://datasets.wri.org/dataset/globalpowerplantdatabase" TargetMode="External"/><Relationship Id="rId11" Type="http://schemas.openxmlformats.org/officeDocument/2006/relationships/hyperlink" Target="https://assets.bbhub.io/professional/sites/24/BNEF-IESR-Scaling-Up-Solar-in-Indonesia_FINAL.pdf" TargetMode="External"/><Relationship Id="rId24" Type="http://schemas.openxmlformats.org/officeDocument/2006/relationships/hyperlink" Target="https://datasets.wri.org/dataset/globalpowerplantdatabase" TargetMode="External"/><Relationship Id="rId32" Type="http://schemas.openxmlformats.org/officeDocument/2006/relationships/hyperlink" Target="https://datasets.wri.org/dataset/globalpowerplantdatabase" TargetMode="External"/><Relationship Id="rId37" Type="http://schemas.openxmlformats.org/officeDocument/2006/relationships/hyperlink" Target="https://datasets.wri.org/dataset/globalpowerplantdatabase" TargetMode="External"/><Relationship Id="rId40" Type="http://schemas.openxmlformats.org/officeDocument/2006/relationships/hyperlink" Target="https://datasets.wri.org/dataset/globalpowerplantdatabase" TargetMode="External"/><Relationship Id="rId45" Type="http://schemas.openxmlformats.org/officeDocument/2006/relationships/hyperlink" Target="https://datasets.wri.org/dataset/globalpowerplantdatabase" TargetMode="External"/><Relationship Id="rId53" Type="http://schemas.openxmlformats.org/officeDocument/2006/relationships/hyperlink" Target="https://datasets.wri.org/dataset/globalpowerplantdatabase" TargetMode="External"/><Relationship Id="rId58" Type="http://schemas.openxmlformats.org/officeDocument/2006/relationships/hyperlink" Target="https://datasets.wri.org/dataset/globalpowerplantdatabase" TargetMode="External"/><Relationship Id="rId66" Type="http://schemas.openxmlformats.org/officeDocument/2006/relationships/hyperlink" Target="https://datasets.wri.org/dataset/globalpowerplantdatabase" TargetMode="External"/><Relationship Id="rId74" Type="http://schemas.openxmlformats.org/officeDocument/2006/relationships/hyperlink" Target="https://datasets.wri.org/dataset/globalpowerplantdatabase" TargetMode="External"/><Relationship Id="rId5" Type="http://schemas.openxmlformats.org/officeDocument/2006/relationships/hyperlink" Target="https://assets.bbhub.io/professional/sites/24/BNEF-IESR-Scaling-Up-Solar-in-Indonesia_FINAL.pdf" TargetMode="External"/><Relationship Id="rId61" Type="http://schemas.openxmlformats.org/officeDocument/2006/relationships/hyperlink" Target="https://datasets.wri.org/dataset/globalpowerplantdatabase" TargetMode="External"/><Relationship Id="rId19" Type="http://schemas.openxmlformats.org/officeDocument/2006/relationships/hyperlink" Target="https://assets.bbhub.io/professional/sites/24/BNEF-IESR-Scaling-Up-Solar-in-Indonesia_FINAL.pdf" TargetMode="External"/><Relationship Id="rId14" Type="http://schemas.openxmlformats.org/officeDocument/2006/relationships/hyperlink" Target="https://assets.bbhub.io/professional/sites/24/BNEF-IESR-Scaling-Up-Solar-in-Indonesia_FINAL.pdf" TargetMode="External"/><Relationship Id="rId22" Type="http://schemas.openxmlformats.org/officeDocument/2006/relationships/hyperlink" Target="https://www.idnfinancials.com/news/43203/asahan-hydropower-plant-optimistic-operate" TargetMode="External"/><Relationship Id="rId27" Type="http://schemas.openxmlformats.org/officeDocument/2006/relationships/hyperlink" Target="https://datasets.wri.org/dataset/globalpowerplantdatabase" TargetMode="External"/><Relationship Id="rId30" Type="http://schemas.openxmlformats.org/officeDocument/2006/relationships/hyperlink" Target="https://datasets.wri.org/dataset/globalpowerplantdatabase" TargetMode="External"/><Relationship Id="rId35" Type="http://schemas.openxmlformats.org/officeDocument/2006/relationships/hyperlink" Target="https://datasets.wri.org/dataset/globalpowerplantdatabase" TargetMode="External"/><Relationship Id="rId43" Type="http://schemas.openxmlformats.org/officeDocument/2006/relationships/hyperlink" Target="https://datasets.wri.org/dataset/globalpowerplantdatabase" TargetMode="External"/><Relationship Id="rId48" Type="http://schemas.openxmlformats.org/officeDocument/2006/relationships/hyperlink" Target="https://datasets.wri.org/dataset/globalpowerplantdatabase" TargetMode="External"/><Relationship Id="rId56" Type="http://schemas.openxmlformats.org/officeDocument/2006/relationships/hyperlink" Target="https://datasets.wri.org/dataset/globalpowerplantdatabase" TargetMode="External"/><Relationship Id="rId64" Type="http://schemas.openxmlformats.org/officeDocument/2006/relationships/hyperlink" Target="https://datasets.wri.org/dataset/globalpowerplantdatabase" TargetMode="External"/><Relationship Id="rId69" Type="http://schemas.openxmlformats.org/officeDocument/2006/relationships/hyperlink" Target="https://datasets.wri.org/dataset/globalpowerplantdatabase" TargetMode="External"/><Relationship Id="rId8" Type="http://schemas.openxmlformats.org/officeDocument/2006/relationships/hyperlink" Target="https://assets.bbhub.io/professional/sites/24/BNEF-IESR-Scaling-Up-Solar-in-Indonesia_FINAL.pdf" TargetMode="External"/><Relationship Id="rId51" Type="http://schemas.openxmlformats.org/officeDocument/2006/relationships/hyperlink" Target="https://datasets.wri.org/dataset/globalpowerplantdatabase" TargetMode="External"/><Relationship Id="rId72" Type="http://schemas.openxmlformats.org/officeDocument/2006/relationships/hyperlink" Target="https://datasets.wri.org/dataset/globalpowerplantdatabase" TargetMode="External"/><Relationship Id="rId3" Type="http://schemas.openxmlformats.org/officeDocument/2006/relationships/hyperlink" Target="https://assets.bbhub.io/professional/sites/24/BNEF-IESR-Scaling-Up-Solar-in-Indonesia_FINAL.pdf" TargetMode="External"/><Relationship Id="rId12" Type="http://schemas.openxmlformats.org/officeDocument/2006/relationships/hyperlink" Target="https://assets.bbhub.io/professional/sites/24/BNEF-IESR-Scaling-Up-Solar-in-Indonesia_FINAL.pdf" TargetMode="External"/><Relationship Id="rId17" Type="http://schemas.openxmlformats.org/officeDocument/2006/relationships/hyperlink" Target="https://assets.bbhub.io/professional/sites/24/BNEF-IESR-Scaling-Up-Solar-in-Indonesia_FINAL.pdf" TargetMode="External"/><Relationship Id="rId25" Type="http://schemas.openxmlformats.org/officeDocument/2006/relationships/hyperlink" Target="https://datasets.wri.org/dataset/globalpowerplantdatabase" TargetMode="External"/><Relationship Id="rId33" Type="http://schemas.openxmlformats.org/officeDocument/2006/relationships/hyperlink" Target="https://datasets.wri.org/dataset/globalpowerplantdatabase" TargetMode="External"/><Relationship Id="rId38" Type="http://schemas.openxmlformats.org/officeDocument/2006/relationships/hyperlink" Target="https://datasets.wri.org/dataset/globalpowerplantdatabase" TargetMode="External"/><Relationship Id="rId46" Type="http://schemas.openxmlformats.org/officeDocument/2006/relationships/hyperlink" Target="https://datasets.wri.org/dataset/globalpowerplantdatabase" TargetMode="External"/><Relationship Id="rId59" Type="http://schemas.openxmlformats.org/officeDocument/2006/relationships/hyperlink" Target="https://datasets.wri.org/dataset/globalpowerplantdatabase" TargetMode="External"/><Relationship Id="rId67" Type="http://schemas.openxmlformats.org/officeDocument/2006/relationships/hyperlink" Target="https://datasets.wri.org/dataset/globalpowerplantdatabase" TargetMode="External"/><Relationship Id="rId20" Type="http://schemas.openxmlformats.org/officeDocument/2006/relationships/hyperlink" Target="https://www.power-technology.com/marketdata/kayan-hydro-power-plant-indonesia/" TargetMode="External"/><Relationship Id="rId41" Type="http://schemas.openxmlformats.org/officeDocument/2006/relationships/hyperlink" Target="https://datasets.wri.org/dataset/globalpowerplantdatabase" TargetMode="External"/><Relationship Id="rId54" Type="http://schemas.openxmlformats.org/officeDocument/2006/relationships/hyperlink" Target="https://datasets.wri.org/dataset/globalpowerplantdatabase" TargetMode="External"/><Relationship Id="rId62" Type="http://schemas.openxmlformats.org/officeDocument/2006/relationships/hyperlink" Target="https://datasets.wri.org/dataset/globalpowerplantdatabase" TargetMode="External"/><Relationship Id="rId70" Type="http://schemas.openxmlformats.org/officeDocument/2006/relationships/hyperlink" Target="https://datasets.wri.org/dataset/globalpowerplantdatabase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assets.bbhub.io/professional/sites/24/BNEF-IESR-Scaling-Up-Solar-in-Indonesia_FINAL.pdf" TargetMode="External"/><Relationship Id="rId6" Type="http://schemas.openxmlformats.org/officeDocument/2006/relationships/hyperlink" Target="https://assets.bbhub.io/professional/sites/24/BNEF-IESR-Scaling-Up-Solar-in-Indonesia_FINAL.pdf" TargetMode="External"/><Relationship Id="rId15" Type="http://schemas.openxmlformats.org/officeDocument/2006/relationships/hyperlink" Target="https://assets.bbhub.io/professional/sites/24/BNEF-IESR-Scaling-Up-Solar-in-Indonesia_FINAL.pdf" TargetMode="External"/><Relationship Id="rId23" Type="http://schemas.openxmlformats.org/officeDocument/2006/relationships/hyperlink" Target="https://www.thejakartapost.com/opinion/2022/12/26/renewable-energy-bill-an-ambitious-attempt-at-energy-transition.html" TargetMode="External"/><Relationship Id="rId28" Type="http://schemas.openxmlformats.org/officeDocument/2006/relationships/hyperlink" Target="https://datasets.wri.org/dataset/globalpowerplantdatabase" TargetMode="External"/><Relationship Id="rId36" Type="http://schemas.openxmlformats.org/officeDocument/2006/relationships/hyperlink" Target="https://datasets.wri.org/dataset/globalpowerplantdatabase" TargetMode="External"/><Relationship Id="rId49" Type="http://schemas.openxmlformats.org/officeDocument/2006/relationships/hyperlink" Target="https://datasets.wri.org/dataset/globalpowerplantdatabase" TargetMode="External"/><Relationship Id="rId57" Type="http://schemas.openxmlformats.org/officeDocument/2006/relationships/hyperlink" Target="https://datasets.wri.org/dataset/globalpowerplantdatabase" TargetMode="External"/><Relationship Id="rId10" Type="http://schemas.openxmlformats.org/officeDocument/2006/relationships/hyperlink" Target="https://assets.bbhub.io/professional/sites/24/BNEF-IESR-Scaling-Up-Solar-in-Indonesia_FINAL.pdf" TargetMode="External"/><Relationship Id="rId31" Type="http://schemas.openxmlformats.org/officeDocument/2006/relationships/hyperlink" Target="https://datasets.wri.org/dataset/globalpowerplantdatabase" TargetMode="External"/><Relationship Id="rId44" Type="http://schemas.openxmlformats.org/officeDocument/2006/relationships/hyperlink" Target="https://datasets.wri.org/dataset/globalpowerplantdatabase" TargetMode="External"/><Relationship Id="rId52" Type="http://schemas.openxmlformats.org/officeDocument/2006/relationships/hyperlink" Target="https://datasets.wri.org/dataset/globalpowerplantdatabase" TargetMode="External"/><Relationship Id="rId60" Type="http://schemas.openxmlformats.org/officeDocument/2006/relationships/hyperlink" Target="https://datasets.wri.org/dataset/globalpowerplantdatabase" TargetMode="External"/><Relationship Id="rId65" Type="http://schemas.openxmlformats.org/officeDocument/2006/relationships/hyperlink" Target="https://datasets.wri.org/dataset/globalpowerplantdatabase" TargetMode="External"/><Relationship Id="rId73" Type="http://schemas.openxmlformats.org/officeDocument/2006/relationships/hyperlink" Target="https://datasets.wri.org/dataset/globalpowerplantdatabase" TargetMode="External"/><Relationship Id="rId4" Type="http://schemas.openxmlformats.org/officeDocument/2006/relationships/hyperlink" Target="https://assets.bbhub.io/professional/sites/24/BNEF-IESR-Scaling-Up-Solar-in-Indonesia_FINAL.pdf" TargetMode="External"/><Relationship Id="rId9" Type="http://schemas.openxmlformats.org/officeDocument/2006/relationships/hyperlink" Target="https://assets.bbhub.io/professional/sites/24/BNEF-IESR-Scaling-Up-Solar-in-Indonesia_FINAL.pdf" TargetMode="External"/><Relationship Id="rId13" Type="http://schemas.openxmlformats.org/officeDocument/2006/relationships/hyperlink" Target="https://assets.bbhub.io/professional/sites/24/BNEF-IESR-Scaling-Up-Solar-in-Indonesia_FINAL.pdf" TargetMode="External"/><Relationship Id="rId18" Type="http://schemas.openxmlformats.org/officeDocument/2006/relationships/hyperlink" Target="https://assets.bbhub.io/professional/sites/24/BNEF-IESR-Scaling-Up-Solar-in-Indonesia_FINAL.pdf" TargetMode="External"/><Relationship Id="rId39" Type="http://schemas.openxmlformats.org/officeDocument/2006/relationships/hyperlink" Target="https://datasets.wri.org/dataset/globalpowerplantdatabase" TargetMode="External"/><Relationship Id="rId34" Type="http://schemas.openxmlformats.org/officeDocument/2006/relationships/hyperlink" Target="https://datasets.wri.org/dataset/globalpowerplantdatabase" TargetMode="External"/><Relationship Id="rId50" Type="http://schemas.openxmlformats.org/officeDocument/2006/relationships/hyperlink" Target="https://datasets.wri.org/dataset/globalpowerplantdatabase" TargetMode="External"/><Relationship Id="rId55" Type="http://schemas.openxmlformats.org/officeDocument/2006/relationships/hyperlink" Target="https://datasets.wri.org/dataset/globalpowerplantdatabase" TargetMode="External"/><Relationship Id="rId7" Type="http://schemas.openxmlformats.org/officeDocument/2006/relationships/hyperlink" Target="https://assets.bbhub.io/professional/sites/24/BNEF-IESR-Scaling-Up-Solar-in-Indonesia_FINAL.pdf" TargetMode="External"/><Relationship Id="rId71" Type="http://schemas.openxmlformats.org/officeDocument/2006/relationships/hyperlink" Target="https://datasets.wri.org/dataset/globalpowerplantdatab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5"/>
  <sheetViews>
    <sheetView workbookViewId="0">
      <selection activeCell="E14" sqref="E14"/>
    </sheetView>
  </sheetViews>
  <sheetFormatPr defaultColWidth="12.6328125" defaultRowHeight="15.75" customHeight="1"/>
  <cols>
    <col min="1" max="1" width="19.36328125" customWidth="1"/>
    <col min="7" max="7" width="82.90625" customWidth="1"/>
    <col min="10" max="10" width="21.36328125" bestFit="1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2" t="s">
        <v>34</v>
      </c>
      <c r="B2" s="3">
        <v>180</v>
      </c>
      <c r="C2" s="4" t="s">
        <v>35</v>
      </c>
      <c r="D2" s="3">
        <v>99.259</v>
      </c>
      <c r="E2" s="3">
        <v>2.5112999999999999</v>
      </c>
      <c r="F2" s="4" t="s">
        <v>36</v>
      </c>
      <c r="G2" s="5" t="s">
        <v>37</v>
      </c>
    </row>
    <row r="3" spans="1:7" ht="15.75" customHeight="1">
      <c r="A3" s="2" t="s">
        <v>30</v>
      </c>
      <c r="B3" s="3">
        <v>174</v>
      </c>
      <c r="C3" s="4" t="s">
        <v>11</v>
      </c>
      <c r="D3" s="6">
        <v>99.420389999999998</v>
      </c>
      <c r="E3" s="6">
        <v>2.58358</v>
      </c>
      <c r="F3" s="4" t="s">
        <v>36</v>
      </c>
      <c r="G3" s="5" t="s">
        <v>31</v>
      </c>
    </row>
    <row r="4" spans="1:7" ht="15.75" customHeight="1">
      <c r="A4" s="2" t="s">
        <v>38</v>
      </c>
      <c r="B4" s="3">
        <v>126</v>
      </c>
      <c r="C4" s="4" t="s">
        <v>35</v>
      </c>
      <c r="D4" s="3">
        <v>119.60420000000001</v>
      </c>
      <c r="E4" s="3">
        <v>-3.1141000000000001</v>
      </c>
      <c r="F4" s="4" t="s">
        <v>36</v>
      </c>
      <c r="G4" s="5" t="s">
        <v>37</v>
      </c>
    </row>
    <row r="5" spans="1:7" ht="15.75" customHeight="1">
      <c r="A5" s="2" t="s">
        <v>39</v>
      </c>
      <c r="B5" s="3">
        <v>130</v>
      </c>
      <c r="C5" s="4" t="s">
        <v>35</v>
      </c>
      <c r="D5" s="3">
        <v>121.357</v>
      </c>
      <c r="E5" s="3">
        <v>-2.5213000000000001</v>
      </c>
      <c r="F5" s="4" t="s">
        <v>36</v>
      </c>
      <c r="G5" s="5" t="s">
        <v>37</v>
      </c>
    </row>
    <row r="6" spans="1:7" ht="15.75" customHeight="1">
      <c r="A6" s="2" t="s">
        <v>15</v>
      </c>
      <c r="B6" s="3">
        <v>10</v>
      </c>
      <c r="C6" s="4" t="s">
        <v>11</v>
      </c>
      <c r="D6" s="6">
        <v>105.77758</v>
      </c>
      <c r="E6" s="6">
        <v>-1.45485</v>
      </c>
      <c r="F6" s="4" t="s">
        <v>94</v>
      </c>
      <c r="G6" s="5" t="s">
        <v>9</v>
      </c>
    </row>
    <row r="7" spans="1:7" ht="15.75" customHeight="1">
      <c r="A7" s="2" t="s">
        <v>19</v>
      </c>
      <c r="B7" s="3">
        <v>1692</v>
      </c>
      <c r="C7" s="4" t="s">
        <v>11</v>
      </c>
      <c r="D7" s="6">
        <v>104.4361</v>
      </c>
      <c r="E7" s="6">
        <v>1.1216999999999999</v>
      </c>
      <c r="F7" s="4" t="s">
        <v>94</v>
      </c>
      <c r="G7" s="5" t="s">
        <v>9</v>
      </c>
    </row>
    <row r="8" spans="1:7" ht="15.75" customHeight="1">
      <c r="A8" s="2" t="s">
        <v>40</v>
      </c>
      <c r="B8" s="3">
        <v>3.85</v>
      </c>
      <c r="C8" s="4" t="s">
        <v>35</v>
      </c>
      <c r="D8" s="3">
        <v>107.5564</v>
      </c>
      <c r="E8" s="3">
        <v>-6.6246999999999998</v>
      </c>
      <c r="F8" s="4" t="s">
        <v>36</v>
      </c>
      <c r="G8" s="5" t="s">
        <v>37</v>
      </c>
    </row>
    <row r="9" spans="1:7" ht="15.75" customHeight="1">
      <c r="A9" s="2" t="s">
        <v>41</v>
      </c>
      <c r="B9" s="3">
        <v>92.8</v>
      </c>
      <c r="C9" s="4" t="s">
        <v>35</v>
      </c>
      <c r="D9" s="3">
        <v>104.8051</v>
      </c>
      <c r="E9" s="3">
        <v>-4.9821999999999997</v>
      </c>
      <c r="F9" s="4" t="s">
        <v>36</v>
      </c>
      <c r="G9" s="5" t="s">
        <v>37</v>
      </c>
    </row>
    <row r="10" spans="1:7" ht="15.75" customHeight="1">
      <c r="A10" s="2" t="s">
        <v>42</v>
      </c>
      <c r="B10" s="3">
        <v>20.100000000000001</v>
      </c>
      <c r="C10" s="4" t="s">
        <v>35</v>
      </c>
      <c r="D10" s="3">
        <v>119.5817</v>
      </c>
      <c r="E10" s="3">
        <v>-5.2778999999999998</v>
      </c>
      <c r="F10" s="4" t="s">
        <v>36</v>
      </c>
      <c r="G10" s="5" t="s">
        <v>37</v>
      </c>
    </row>
    <row r="11" spans="1:7" ht="15.75" customHeight="1">
      <c r="A11" s="2" t="s">
        <v>23</v>
      </c>
      <c r="B11" s="3">
        <v>50</v>
      </c>
      <c r="C11" s="4" t="s">
        <v>11</v>
      </c>
      <c r="D11" s="7"/>
      <c r="E11" s="7"/>
      <c r="F11" s="4" t="s">
        <v>94</v>
      </c>
      <c r="G11" s="5" t="s">
        <v>9</v>
      </c>
    </row>
    <row r="12" spans="1:7" ht="15.75" customHeight="1">
      <c r="A12" s="2" t="s">
        <v>43</v>
      </c>
      <c r="B12" s="3">
        <v>19.2</v>
      </c>
      <c r="C12" s="4" t="s">
        <v>35</v>
      </c>
      <c r="D12" s="3">
        <v>107.6186</v>
      </c>
      <c r="E12" s="3">
        <v>-6.9039000000000001</v>
      </c>
      <c r="F12" s="4" t="s">
        <v>36</v>
      </c>
      <c r="G12" s="5" t="s">
        <v>37</v>
      </c>
    </row>
    <row r="13" spans="1:7" ht="15.75" customHeight="1">
      <c r="A13" s="2" t="s">
        <v>10</v>
      </c>
      <c r="B13" s="3">
        <v>145</v>
      </c>
      <c r="C13" s="4" t="s">
        <v>11</v>
      </c>
      <c r="D13" s="6">
        <v>107.284362</v>
      </c>
      <c r="E13" s="6">
        <v>-6.7293909999999997</v>
      </c>
      <c r="F13" s="4" t="s">
        <v>94</v>
      </c>
      <c r="G13" s="5" t="s">
        <v>9</v>
      </c>
    </row>
    <row r="14" spans="1:7" ht="12.5">
      <c r="A14" s="2" t="s">
        <v>44</v>
      </c>
      <c r="B14" s="3">
        <v>1008</v>
      </c>
      <c r="C14" s="4" t="s">
        <v>35</v>
      </c>
      <c r="D14" s="3">
        <v>107.36709999999999</v>
      </c>
      <c r="E14" s="3">
        <v>-6.7004000000000001</v>
      </c>
      <c r="F14" s="4" t="s">
        <v>36</v>
      </c>
      <c r="G14" s="5" t="s">
        <v>37</v>
      </c>
    </row>
    <row r="15" spans="1:7" ht="12.5">
      <c r="A15" s="2" t="s">
        <v>28</v>
      </c>
      <c r="B15" s="3">
        <v>1040</v>
      </c>
      <c r="C15" s="4" t="s">
        <v>11</v>
      </c>
      <c r="D15" s="6">
        <v>107.2186</v>
      </c>
      <c r="E15" s="6">
        <v>-6.9478</v>
      </c>
      <c r="F15" s="4" t="s">
        <v>36</v>
      </c>
      <c r="G15" s="5" t="s">
        <v>29</v>
      </c>
    </row>
    <row r="16" spans="1:7" ht="12.5">
      <c r="A16" s="2" t="s">
        <v>45</v>
      </c>
      <c r="B16" s="3">
        <v>55</v>
      </c>
      <c r="C16" s="4" t="s">
        <v>35</v>
      </c>
      <c r="D16" s="3">
        <v>107.7394</v>
      </c>
      <c r="E16" s="3">
        <v>-7.2172999999999998</v>
      </c>
      <c r="F16" s="4" t="s">
        <v>46</v>
      </c>
      <c r="G16" s="5" t="s">
        <v>37</v>
      </c>
    </row>
    <row r="17" spans="1:7" ht="12.5">
      <c r="A17" s="2" t="s">
        <v>87</v>
      </c>
      <c r="B17" s="3">
        <v>215</v>
      </c>
      <c r="C17" s="4" t="s">
        <v>35</v>
      </c>
      <c r="D17" s="3">
        <v>107.7394</v>
      </c>
      <c r="E17" s="3">
        <v>-7.2172999999999998</v>
      </c>
      <c r="F17" s="4" t="s">
        <v>46</v>
      </c>
      <c r="G17" s="5" t="s">
        <v>37</v>
      </c>
    </row>
    <row r="18" spans="1:7" ht="12.5">
      <c r="A18" s="2" t="s">
        <v>47</v>
      </c>
      <c r="B18" s="3">
        <v>60</v>
      </c>
      <c r="C18" s="4" t="s">
        <v>35</v>
      </c>
      <c r="D18" s="3">
        <v>109.9119</v>
      </c>
      <c r="E18" s="3">
        <v>-7.2061000000000002</v>
      </c>
      <c r="F18" s="4" t="s">
        <v>46</v>
      </c>
      <c r="G18" s="5" t="s">
        <v>37</v>
      </c>
    </row>
    <row r="19" spans="1:7" ht="12.5">
      <c r="A19" s="2" t="s">
        <v>20</v>
      </c>
      <c r="B19" s="3">
        <v>155</v>
      </c>
      <c r="C19" s="4" t="s">
        <v>11</v>
      </c>
      <c r="D19" s="7"/>
      <c r="E19" s="7"/>
      <c r="F19" s="4" t="s">
        <v>94</v>
      </c>
      <c r="G19" s="5" t="s">
        <v>9</v>
      </c>
    </row>
    <row r="20" spans="1:7" ht="12.5">
      <c r="A20" s="2" t="s">
        <v>85</v>
      </c>
      <c r="B20" s="3">
        <v>25</v>
      </c>
      <c r="C20" s="4" t="s">
        <v>11</v>
      </c>
      <c r="D20" s="6">
        <v>115.5650753</v>
      </c>
      <c r="E20" s="6">
        <v>-8.2523779630000007</v>
      </c>
      <c r="F20" s="4" t="s">
        <v>94</v>
      </c>
      <c r="G20" s="5" t="s">
        <v>9</v>
      </c>
    </row>
    <row r="21" spans="1:7" ht="12.5">
      <c r="A21" s="2" t="s">
        <v>24</v>
      </c>
      <c r="B21" s="3">
        <v>50</v>
      </c>
      <c r="C21" s="4" t="s">
        <v>11</v>
      </c>
      <c r="D21" s="7"/>
      <c r="E21" s="7"/>
      <c r="F21" s="4" t="s">
        <v>94</v>
      </c>
      <c r="G21" s="5" t="s">
        <v>9</v>
      </c>
    </row>
    <row r="22" spans="1:7" ht="12.5">
      <c r="A22" s="2" t="s">
        <v>48</v>
      </c>
      <c r="B22" s="3">
        <v>3.2</v>
      </c>
      <c r="C22" s="4" t="s">
        <v>35</v>
      </c>
      <c r="D22" s="3">
        <v>111.67149999999999</v>
      </c>
      <c r="E22" s="3">
        <v>-7.7201000000000004</v>
      </c>
      <c r="F22" s="4" t="s">
        <v>36</v>
      </c>
      <c r="G22" s="5" t="s">
        <v>37</v>
      </c>
    </row>
    <row r="23" spans="1:7" ht="12.5">
      <c r="A23" s="2" t="s">
        <v>49</v>
      </c>
      <c r="B23" s="3">
        <v>2.7</v>
      </c>
      <c r="C23" s="4" t="s">
        <v>35</v>
      </c>
      <c r="D23" s="3">
        <v>111.1317</v>
      </c>
      <c r="E23" s="3">
        <v>-8.1408000000000005</v>
      </c>
      <c r="F23" s="4" t="s">
        <v>36</v>
      </c>
      <c r="G23" s="5" t="s">
        <v>37</v>
      </c>
    </row>
    <row r="24" spans="1:7" ht="12.5">
      <c r="A24" s="2" t="s">
        <v>50</v>
      </c>
      <c r="B24" s="3">
        <v>375</v>
      </c>
      <c r="C24" s="4" t="s">
        <v>35</v>
      </c>
      <c r="D24" s="3">
        <v>106.648</v>
      </c>
      <c r="E24" s="3">
        <v>-6.7416</v>
      </c>
      <c r="F24" s="4" t="s">
        <v>46</v>
      </c>
      <c r="G24" s="5" t="s">
        <v>37</v>
      </c>
    </row>
    <row r="25" spans="1:7" ht="12.5">
      <c r="A25" s="2" t="s">
        <v>51</v>
      </c>
      <c r="B25" s="3">
        <v>186</v>
      </c>
      <c r="C25" s="4" t="s">
        <v>35</v>
      </c>
      <c r="D25" s="3">
        <v>107.389</v>
      </c>
      <c r="E25" s="3">
        <v>-6.5229999999999997</v>
      </c>
      <c r="F25" s="4" t="s">
        <v>36</v>
      </c>
      <c r="G25" s="5" t="s">
        <v>37</v>
      </c>
    </row>
    <row r="26" spans="1:7" ht="12.5">
      <c r="A26" s="2" t="s">
        <v>88</v>
      </c>
      <c r="B26" s="3">
        <v>140</v>
      </c>
      <c r="C26" s="4" t="s">
        <v>35</v>
      </c>
      <c r="D26" s="3">
        <v>107.45529999999999</v>
      </c>
      <c r="E26" s="3">
        <v>-6.4238999999999997</v>
      </c>
      <c r="F26" s="4" t="s">
        <v>46</v>
      </c>
      <c r="G26" s="5" t="s">
        <v>37</v>
      </c>
    </row>
    <row r="27" spans="1:7" ht="12.5">
      <c r="A27" s="2" t="s">
        <v>52</v>
      </c>
      <c r="B27" s="3">
        <v>60</v>
      </c>
      <c r="C27" s="4" t="s">
        <v>35</v>
      </c>
      <c r="D27" s="3">
        <v>107.45529999999999</v>
      </c>
      <c r="E27" s="3">
        <v>-6.4238999999999997</v>
      </c>
      <c r="F27" s="4" t="s">
        <v>46</v>
      </c>
      <c r="G27" s="5" t="s">
        <v>37</v>
      </c>
    </row>
    <row r="28" spans="1:7" ht="12.5">
      <c r="A28" s="2" t="s">
        <v>26</v>
      </c>
      <c r="B28" s="3">
        <v>9000</v>
      </c>
      <c r="C28" s="4" t="s">
        <v>11</v>
      </c>
      <c r="D28" s="6">
        <v>117.3638874</v>
      </c>
      <c r="E28" s="6">
        <v>2.8649644090000002</v>
      </c>
      <c r="F28" s="4" t="s">
        <v>36</v>
      </c>
      <c r="G28" s="5" t="s">
        <v>27</v>
      </c>
    </row>
    <row r="29" spans="1:7" ht="12.5">
      <c r="A29" s="2" t="s">
        <v>53</v>
      </c>
      <c r="B29" s="3">
        <v>8.0399999999999991</v>
      </c>
      <c r="C29" s="4" t="s">
        <v>35</v>
      </c>
      <c r="D29" s="3">
        <v>109.2778</v>
      </c>
      <c r="E29" s="3">
        <v>-7.5096999999999996</v>
      </c>
      <c r="F29" s="4" t="s">
        <v>36</v>
      </c>
      <c r="G29" s="5" t="s">
        <v>37</v>
      </c>
    </row>
    <row r="30" spans="1:7" ht="12.5">
      <c r="A30" s="2" t="s">
        <v>54</v>
      </c>
      <c r="B30" s="3">
        <v>1.117</v>
      </c>
      <c r="C30" s="4" t="s">
        <v>35</v>
      </c>
      <c r="D30" s="3">
        <v>110.79640000000001</v>
      </c>
      <c r="E30" s="3">
        <v>-7.0068999999999999</v>
      </c>
      <c r="F30" s="4" t="s">
        <v>36</v>
      </c>
      <c r="G30" s="5" t="s">
        <v>37</v>
      </c>
    </row>
    <row r="31" spans="1:7" ht="12.5">
      <c r="A31" s="2" t="s">
        <v>55</v>
      </c>
      <c r="B31" s="3">
        <v>114</v>
      </c>
      <c r="C31" s="4" t="s">
        <v>35</v>
      </c>
      <c r="D31" s="3">
        <v>100.8814</v>
      </c>
      <c r="E31" s="3">
        <v>0.29049999999999998</v>
      </c>
      <c r="F31" s="4" t="s">
        <v>36</v>
      </c>
      <c r="G31" s="5" t="s">
        <v>37</v>
      </c>
    </row>
    <row r="32" spans="1:7" ht="12.5">
      <c r="A32" s="2" t="s">
        <v>56</v>
      </c>
      <c r="B32" s="3">
        <v>18.899999999999999</v>
      </c>
      <c r="C32" s="4" t="s">
        <v>35</v>
      </c>
      <c r="D32" s="3">
        <v>107.6186</v>
      </c>
      <c r="E32" s="3">
        <v>-6.9039000000000001</v>
      </c>
      <c r="F32" s="4" t="s">
        <v>36</v>
      </c>
      <c r="G32" s="5" t="s">
        <v>37</v>
      </c>
    </row>
    <row r="33" spans="1:7" ht="12.5">
      <c r="A33" s="2" t="s">
        <v>21</v>
      </c>
      <c r="B33" s="3">
        <v>70</v>
      </c>
      <c r="C33" s="4" t="s">
        <v>11</v>
      </c>
      <c r="D33" s="6">
        <v>119.74541000000001</v>
      </c>
      <c r="E33" s="6">
        <v>-8.5284999999999993</v>
      </c>
      <c r="F33" s="4" t="s">
        <v>94</v>
      </c>
      <c r="G33" s="5" t="s">
        <v>9</v>
      </c>
    </row>
    <row r="34" spans="1:7" ht="12.5">
      <c r="A34" s="2" t="s">
        <v>57</v>
      </c>
      <c r="B34" s="3">
        <v>20</v>
      </c>
      <c r="C34" s="4" t="s">
        <v>35</v>
      </c>
      <c r="D34" s="3">
        <v>124.83920000000001</v>
      </c>
      <c r="E34" s="3">
        <v>1.3346</v>
      </c>
      <c r="F34" s="4" t="s">
        <v>46</v>
      </c>
      <c r="G34" s="5" t="s">
        <v>37</v>
      </c>
    </row>
    <row r="35" spans="1:7" ht="12.5">
      <c r="A35" s="2" t="s">
        <v>58</v>
      </c>
      <c r="B35" s="3">
        <v>80</v>
      </c>
      <c r="C35" s="4" t="s">
        <v>35</v>
      </c>
      <c r="D35" s="3">
        <v>124.82250000000001</v>
      </c>
      <c r="E35" s="3">
        <v>1.2542</v>
      </c>
      <c r="F35" s="4" t="s">
        <v>46</v>
      </c>
      <c r="G35" s="5" t="s">
        <v>37</v>
      </c>
    </row>
    <row r="36" spans="1:7" ht="12.5">
      <c r="A36" s="2" t="s">
        <v>59</v>
      </c>
      <c r="B36" s="3">
        <v>19.559999999999999</v>
      </c>
      <c r="C36" s="4" t="s">
        <v>35</v>
      </c>
      <c r="D36" s="3">
        <v>107.6186</v>
      </c>
      <c r="E36" s="3">
        <v>-6.9039000000000001</v>
      </c>
      <c r="F36" s="4" t="s">
        <v>36</v>
      </c>
      <c r="G36" s="5" t="s">
        <v>37</v>
      </c>
    </row>
    <row r="37" spans="1:7" ht="12.5">
      <c r="A37" s="2" t="s">
        <v>13</v>
      </c>
      <c r="B37" s="3">
        <v>100</v>
      </c>
      <c r="C37" s="4" t="s">
        <v>11</v>
      </c>
      <c r="D37" s="6">
        <v>104.7308</v>
      </c>
      <c r="E37" s="6">
        <v>-2.9708000000000001</v>
      </c>
      <c r="F37" s="4" t="s">
        <v>94</v>
      </c>
      <c r="G37" s="5" t="s">
        <v>9</v>
      </c>
    </row>
    <row r="38" spans="1:7" ht="12.5">
      <c r="A38" s="2" t="s">
        <v>60</v>
      </c>
      <c r="B38" s="3">
        <v>165</v>
      </c>
      <c r="C38" s="4" t="s">
        <v>35</v>
      </c>
      <c r="D38" s="3">
        <v>121.5783</v>
      </c>
      <c r="E38" s="3">
        <v>-2.8193999999999999</v>
      </c>
      <c r="F38" s="4" t="s">
        <v>36</v>
      </c>
      <c r="G38" s="5" t="s">
        <v>37</v>
      </c>
    </row>
    <row r="39" spans="1:7" ht="12.5">
      <c r="A39" s="2" t="s">
        <v>61</v>
      </c>
      <c r="B39" s="3">
        <v>82</v>
      </c>
      <c r="C39" s="4" t="s">
        <v>35</v>
      </c>
      <c r="D39" s="3">
        <v>98.064999999999998</v>
      </c>
      <c r="E39" s="3">
        <v>3.0823999999999998</v>
      </c>
      <c r="F39" s="4" t="s">
        <v>36</v>
      </c>
      <c r="G39" s="5" t="s">
        <v>37</v>
      </c>
    </row>
    <row r="40" spans="1:7" ht="12.5">
      <c r="A40" s="2" t="s">
        <v>62</v>
      </c>
      <c r="B40" s="3">
        <v>4.5</v>
      </c>
      <c r="C40" s="4" t="s">
        <v>35</v>
      </c>
      <c r="D40" s="3">
        <v>112.21729999999999</v>
      </c>
      <c r="E40" s="3">
        <v>-8.1613000000000007</v>
      </c>
      <c r="F40" s="4" t="s">
        <v>36</v>
      </c>
      <c r="G40" s="5" t="s">
        <v>37</v>
      </c>
    </row>
    <row r="41" spans="1:7" ht="12.5">
      <c r="A41" s="2" t="s">
        <v>63</v>
      </c>
      <c r="B41" s="3">
        <v>123</v>
      </c>
      <c r="C41" s="4" t="s">
        <v>35</v>
      </c>
      <c r="D41" s="3">
        <v>100.152</v>
      </c>
      <c r="E41" s="3">
        <v>-0.2923</v>
      </c>
      <c r="F41" s="4" t="s">
        <v>36</v>
      </c>
      <c r="G41" s="5" t="s">
        <v>37</v>
      </c>
    </row>
    <row r="42" spans="1:7" ht="12.5">
      <c r="A42" s="2" t="s">
        <v>64</v>
      </c>
      <c r="B42" s="3">
        <v>23</v>
      </c>
      <c r="C42" s="4" t="s">
        <v>35</v>
      </c>
      <c r="D42" s="3">
        <v>112.33159999999999</v>
      </c>
      <c r="E42" s="3">
        <v>-7.8540000000000001</v>
      </c>
      <c r="F42" s="4" t="s">
        <v>36</v>
      </c>
      <c r="G42" s="5" t="s">
        <v>37</v>
      </c>
    </row>
    <row r="43" spans="1:7" ht="12.5">
      <c r="A43" s="2" t="s">
        <v>65</v>
      </c>
      <c r="B43" s="3">
        <v>215.47499999999999</v>
      </c>
      <c r="C43" s="4" t="s">
        <v>35</v>
      </c>
      <c r="D43" s="3">
        <v>102.435</v>
      </c>
      <c r="E43" s="3">
        <v>-3.766</v>
      </c>
      <c r="F43" s="4" t="s">
        <v>36</v>
      </c>
      <c r="G43" s="5" t="s">
        <v>37</v>
      </c>
    </row>
    <row r="44" spans="1:7" ht="12.5">
      <c r="A44" s="2" t="s">
        <v>7</v>
      </c>
      <c r="B44" s="3">
        <v>10.5</v>
      </c>
      <c r="C44" s="4" t="s">
        <v>8</v>
      </c>
      <c r="D44" s="6">
        <v>103.57323</v>
      </c>
      <c r="E44" s="6">
        <v>-3.2258900000000001</v>
      </c>
      <c r="F44" s="4" t="s">
        <v>94</v>
      </c>
      <c r="G44" s="5" t="s">
        <v>9</v>
      </c>
    </row>
    <row r="45" spans="1:7" ht="12.5">
      <c r="A45" s="2" t="s">
        <v>66</v>
      </c>
      <c r="B45" s="3">
        <v>2.2000000000000002</v>
      </c>
      <c r="C45" s="4" t="s">
        <v>35</v>
      </c>
      <c r="D45" s="3">
        <v>111.61669999999999</v>
      </c>
      <c r="E45" s="3">
        <v>-7.7891000000000004</v>
      </c>
      <c r="F45" s="4" t="s">
        <v>36</v>
      </c>
      <c r="G45" s="5" t="s">
        <v>37</v>
      </c>
    </row>
    <row r="46" spans="1:7" ht="12.5">
      <c r="A46" s="2" t="s">
        <v>17</v>
      </c>
      <c r="B46" s="3">
        <v>100</v>
      </c>
      <c r="C46" s="4" t="s">
        <v>8</v>
      </c>
      <c r="D46" s="6">
        <v>100.75700860000001</v>
      </c>
      <c r="E46" s="6">
        <v>-0.62772627530000003</v>
      </c>
      <c r="F46" s="4" t="s">
        <v>94</v>
      </c>
      <c r="G46" s="5" t="s">
        <v>9</v>
      </c>
    </row>
    <row r="47" spans="1:7" ht="12.5">
      <c r="A47" s="2" t="s">
        <v>67</v>
      </c>
      <c r="B47" s="3">
        <v>180.9</v>
      </c>
      <c r="C47" s="4" t="s">
        <v>35</v>
      </c>
      <c r="D47" s="3">
        <v>109.6054</v>
      </c>
      <c r="E47" s="3">
        <v>-7.3926999999999996</v>
      </c>
      <c r="F47" s="4" t="s">
        <v>36</v>
      </c>
      <c r="G47" s="5" t="s">
        <v>37</v>
      </c>
    </row>
    <row r="48" spans="1:7" ht="12.5">
      <c r="A48" s="2" t="s">
        <v>68</v>
      </c>
      <c r="B48" s="3">
        <v>1.4</v>
      </c>
      <c r="C48" s="4" t="s">
        <v>35</v>
      </c>
      <c r="D48" s="3">
        <v>109.8006</v>
      </c>
      <c r="E48" s="3">
        <v>-7.5693999999999999</v>
      </c>
      <c r="F48" s="4" t="s">
        <v>36</v>
      </c>
      <c r="G48" s="5" t="s">
        <v>37</v>
      </c>
    </row>
    <row r="49" spans="1:7" ht="12.5">
      <c r="A49" s="2" t="s">
        <v>69</v>
      </c>
      <c r="B49" s="3">
        <v>6.87</v>
      </c>
      <c r="C49" s="4" t="s">
        <v>35</v>
      </c>
      <c r="D49" s="3">
        <v>107.6186</v>
      </c>
      <c r="E49" s="3">
        <v>-6.9039000000000001</v>
      </c>
      <c r="F49" s="4" t="s">
        <v>36</v>
      </c>
      <c r="G49" s="5" t="s">
        <v>37</v>
      </c>
    </row>
    <row r="50" spans="1:7" ht="21">
      <c r="A50" s="2" t="s">
        <v>70</v>
      </c>
      <c r="B50" s="3">
        <v>30</v>
      </c>
      <c r="C50" s="4" t="s">
        <v>35</v>
      </c>
      <c r="D50" s="3">
        <v>115.0074</v>
      </c>
      <c r="E50" s="3">
        <v>-3.5156000000000001</v>
      </c>
      <c r="F50" s="4" t="s">
        <v>36</v>
      </c>
      <c r="G50" s="5" t="s">
        <v>37</v>
      </c>
    </row>
    <row r="51" spans="1:7" ht="12.5">
      <c r="A51" s="2" t="s">
        <v>16</v>
      </c>
      <c r="B51" s="3">
        <v>700.72</v>
      </c>
      <c r="C51" s="4" t="s">
        <v>35</v>
      </c>
      <c r="D51" s="3">
        <v>107.3663</v>
      </c>
      <c r="E51" s="3">
        <v>-6.9126000000000003</v>
      </c>
      <c r="F51" s="4" t="s">
        <v>36</v>
      </c>
      <c r="G51" s="5" t="s">
        <v>37</v>
      </c>
    </row>
    <row r="52" spans="1:7" ht="12.5">
      <c r="A52" s="2" t="s">
        <v>16</v>
      </c>
      <c r="B52" s="3">
        <v>60</v>
      </c>
      <c r="C52" s="4" t="s">
        <v>11</v>
      </c>
      <c r="D52" s="6">
        <v>107.42723599999999</v>
      </c>
      <c r="E52" s="6">
        <v>-6.9336799999999998</v>
      </c>
      <c r="F52" s="4" t="s">
        <v>94</v>
      </c>
      <c r="G52" s="5" t="s">
        <v>9</v>
      </c>
    </row>
    <row r="53" spans="1:7" ht="12.5">
      <c r="A53" s="2" t="s">
        <v>71</v>
      </c>
      <c r="B53" s="3">
        <v>1</v>
      </c>
      <c r="C53" s="4" t="s">
        <v>35</v>
      </c>
      <c r="D53" s="3">
        <v>109.3331</v>
      </c>
      <c r="E53" s="3">
        <v>-7.4733000000000001</v>
      </c>
      <c r="F53" s="4" t="s">
        <v>36</v>
      </c>
      <c r="G53" s="5" t="s">
        <v>37</v>
      </c>
    </row>
    <row r="54" spans="1:7" ht="12.5">
      <c r="A54" s="2" t="s">
        <v>72</v>
      </c>
      <c r="B54" s="3">
        <v>29</v>
      </c>
      <c r="C54" s="4" t="s">
        <v>35</v>
      </c>
      <c r="D54" s="3">
        <v>112.551</v>
      </c>
      <c r="E54" s="3">
        <v>-8.1763999999999992</v>
      </c>
      <c r="F54" s="4" t="s">
        <v>36</v>
      </c>
      <c r="G54" s="5" t="s">
        <v>37</v>
      </c>
    </row>
    <row r="55" spans="1:7" ht="12.5">
      <c r="A55" s="2" t="s">
        <v>73</v>
      </c>
      <c r="B55" s="3">
        <v>1.4</v>
      </c>
      <c r="C55" s="4" t="s">
        <v>35</v>
      </c>
      <c r="D55" s="3">
        <v>110.26220000000001</v>
      </c>
      <c r="E55" s="3">
        <v>-7.4763999999999999</v>
      </c>
      <c r="F55" s="4" t="s">
        <v>36</v>
      </c>
      <c r="G55" s="5" t="s">
        <v>37</v>
      </c>
    </row>
    <row r="56" spans="1:7" ht="12.5">
      <c r="A56" s="2" t="s">
        <v>74</v>
      </c>
      <c r="B56" s="3">
        <v>286</v>
      </c>
      <c r="C56" s="4" t="s">
        <v>35</v>
      </c>
      <c r="D56" s="3">
        <v>99.279300000000006</v>
      </c>
      <c r="E56" s="3">
        <v>2.5196000000000001</v>
      </c>
      <c r="F56" s="4" t="s">
        <v>36</v>
      </c>
      <c r="G56" s="5" t="s">
        <v>37</v>
      </c>
    </row>
    <row r="57" spans="1:7" ht="12.5">
      <c r="A57" s="2" t="s">
        <v>14</v>
      </c>
      <c r="B57" s="3">
        <v>90</v>
      </c>
      <c r="C57" s="4" t="s">
        <v>11</v>
      </c>
      <c r="D57" s="6">
        <v>100.54112000000001</v>
      </c>
      <c r="E57" s="6">
        <v>-0.60963599999999996</v>
      </c>
      <c r="F57" s="4" t="s">
        <v>94</v>
      </c>
      <c r="G57" s="5" t="s">
        <v>9</v>
      </c>
    </row>
    <row r="58" spans="1:7" ht="12.5">
      <c r="A58" s="2" t="s">
        <v>14</v>
      </c>
      <c r="B58" s="3">
        <v>175</v>
      </c>
      <c r="C58" s="4" t="s">
        <v>35</v>
      </c>
      <c r="D58" s="3">
        <v>100.60339999999999</v>
      </c>
      <c r="E58" s="3">
        <v>-0.69089999999999996</v>
      </c>
      <c r="F58" s="4" t="s">
        <v>36</v>
      </c>
      <c r="G58" s="5" t="s">
        <v>37</v>
      </c>
    </row>
    <row r="59" spans="1:7" ht="12.5">
      <c r="A59" s="2" t="s">
        <v>75</v>
      </c>
      <c r="B59" s="3">
        <v>50</v>
      </c>
      <c r="C59" s="4" t="s">
        <v>35</v>
      </c>
      <c r="D59" s="3">
        <v>98.779200000000003</v>
      </c>
      <c r="E59" s="3">
        <v>1.7426999999999999</v>
      </c>
      <c r="F59" s="4" t="s">
        <v>36</v>
      </c>
      <c r="G59" s="5" t="s">
        <v>37</v>
      </c>
    </row>
    <row r="60" spans="1:7" ht="25">
      <c r="A60" s="2" t="s">
        <v>32</v>
      </c>
      <c r="B60" s="3">
        <v>150</v>
      </c>
      <c r="C60" s="4" t="s">
        <v>11</v>
      </c>
      <c r="D60" s="6">
        <v>106.46509</v>
      </c>
      <c r="E60" s="6">
        <v>-7.1354199999999999</v>
      </c>
      <c r="F60" s="4" t="s">
        <v>105</v>
      </c>
      <c r="G60" s="5" t="s">
        <v>33</v>
      </c>
    </row>
    <row r="61" spans="1:7" ht="21">
      <c r="A61" s="2" t="s">
        <v>76</v>
      </c>
      <c r="B61" s="3">
        <v>105</v>
      </c>
      <c r="C61" s="4" t="s">
        <v>35</v>
      </c>
      <c r="D61" s="3">
        <v>112.4443</v>
      </c>
      <c r="E61" s="3">
        <v>-8.1606000000000005</v>
      </c>
      <c r="F61" s="4" t="s">
        <v>36</v>
      </c>
      <c r="G61" s="5" t="s">
        <v>37</v>
      </c>
    </row>
    <row r="62" spans="1:7" ht="12.5">
      <c r="A62" s="2" t="s">
        <v>25</v>
      </c>
      <c r="B62" s="3">
        <v>10</v>
      </c>
      <c r="C62" s="4" t="s">
        <v>11</v>
      </c>
      <c r="D62" s="7"/>
      <c r="E62" s="7"/>
      <c r="F62" s="4" t="s">
        <v>94</v>
      </c>
      <c r="G62" s="5" t="s">
        <v>9</v>
      </c>
    </row>
    <row r="63" spans="1:7" ht="12.5">
      <c r="A63" s="2" t="s">
        <v>77</v>
      </c>
      <c r="B63" s="3">
        <v>317</v>
      </c>
      <c r="C63" s="4" t="s">
        <v>35</v>
      </c>
      <c r="D63" s="3">
        <v>99.302800000000005</v>
      </c>
      <c r="E63" s="3">
        <v>2.5478999999999998</v>
      </c>
      <c r="F63" s="4" t="s">
        <v>36</v>
      </c>
      <c r="G63" s="5" t="s">
        <v>37</v>
      </c>
    </row>
    <row r="64" spans="1:7" ht="12.5">
      <c r="A64" s="2" t="s">
        <v>18</v>
      </c>
      <c r="B64" s="3">
        <v>100</v>
      </c>
      <c r="C64" s="4" t="s">
        <v>8</v>
      </c>
      <c r="D64" s="6">
        <v>103.7776331</v>
      </c>
      <c r="E64" s="6">
        <v>-3.741023378</v>
      </c>
      <c r="F64" s="4" t="s">
        <v>94</v>
      </c>
      <c r="G64" s="5" t="s">
        <v>9</v>
      </c>
    </row>
    <row r="65" spans="1:7" ht="12.5">
      <c r="A65" s="2" t="s">
        <v>78</v>
      </c>
      <c r="B65" s="3">
        <v>12</v>
      </c>
      <c r="C65" s="4" t="s">
        <v>35</v>
      </c>
      <c r="D65" s="3">
        <v>110.40689999999999</v>
      </c>
      <c r="E65" s="3">
        <v>-6.9485000000000001</v>
      </c>
      <c r="F65" s="4" t="s">
        <v>36</v>
      </c>
      <c r="G65" s="5" t="s">
        <v>37</v>
      </c>
    </row>
    <row r="66" spans="1:7" ht="12.5">
      <c r="A66" s="2" t="s">
        <v>79</v>
      </c>
      <c r="B66" s="3">
        <v>36</v>
      </c>
      <c r="C66" s="4" t="s">
        <v>35</v>
      </c>
      <c r="D66" s="3">
        <v>111.9025</v>
      </c>
      <c r="E66" s="3">
        <v>-8.0656999999999996</v>
      </c>
      <c r="F66" s="4" t="s">
        <v>36</v>
      </c>
      <c r="G66" s="5" t="s">
        <v>37</v>
      </c>
    </row>
    <row r="67" spans="1:7" ht="12.5">
      <c r="A67" s="2" t="s">
        <v>80</v>
      </c>
      <c r="B67" s="3">
        <v>18.36</v>
      </c>
      <c r="C67" s="4" t="s">
        <v>35</v>
      </c>
      <c r="D67" s="3">
        <v>107.6186</v>
      </c>
      <c r="E67" s="3">
        <v>-6.9039000000000001</v>
      </c>
      <c r="F67" s="4" t="s">
        <v>36</v>
      </c>
      <c r="G67" s="5" t="s">
        <v>37</v>
      </c>
    </row>
    <row r="68" spans="1:7" ht="12.5">
      <c r="A68" s="2" t="s">
        <v>81</v>
      </c>
      <c r="B68" s="3">
        <v>110</v>
      </c>
      <c r="C68" s="4" t="s">
        <v>35</v>
      </c>
      <c r="D68" s="3">
        <v>104.5733</v>
      </c>
      <c r="E68" s="3">
        <v>-5.3095999999999997</v>
      </c>
      <c r="F68" s="4" t="s">
        <v>46</v>
      </c>
      <c r="G68" s="5" t="s">
        <v>37</v>
      </c>
    </row>
    <row r="69" spans="1:7" ht="12.5">
      <c r="A69" s="2" t="s">
        <v>82</v>
      </c>
      <c r="B69" s="3">
        <v>227</v>
      </c>
      <c r="C69" s="4" t="s">
        <v>35</v>
      </c>
      <c r="D69" s="3">
        <v>107.6258</v>
      </c>
      <c r="E69" s="3">
        <v>-7.1966000000000001</v>
      </c>
      <c r="F69" s="4" t="s">
        <v>46</v>
      </c>
      <c r="G69" s="5" t="s">
        <v>37</v>
      </c>
    </row>
    <row r="70" spans="1:7" ht="12.5">
      <c r="A70" s="2" t="s">
        <v>86</v>
      </c>
      <c r="B70" s="3">
        <v>25</v>
      </c>
      <c r="C70" s="4" t="s">
        <v>11</v>
      </c>
      <c r="D70" s="7"/>
      <c r="E70" s="7"/>
      <c r="F70" s="4" t="s">
        <v>94</v>
      </c>
      <c r="G70" s="5" t="s">
        <v>9</v>
      </c>
    </row>
    <row r="71" spans="1:7" ht="12.5">
      <c r="A71" s="2" t="s">
        <v>22</v>
      </c>
      <c r="B71" s="3">
        <v>50</v>
      </c>
      <c r="C71" s="4" t="s">
        <v>11</v>
      </c>
      <c r="D71" s="6">
        <v>108.1781</v>
      </c>
      <c r="E71" s="6">
        <v>-6.4511000000000003</v>
      </c>
      <c r="F71" s="4" t="s">
        <v>94</v>
      </c>
      <c r="G71" s="5" t="s">
        <v>9</v>
      </c>
    </row>
    <row r="72" spans="1:7" ht="12.5">
      <c r="A72" s="2" t="s">
        <v>22</v>
      </c>
      <c r="B72" s="3">
        <v>5</v>
      </c>
      <c r="C72" s="4" t="s">
        <v>11</v>
      </c>
      <c r="D72" s="7"/>
      <c r="E72" s="7"/>
      <c r="F72" s="4" t="s">
        <v>94</v>
      </c>
      <c r="G72" s="5" t="s">
        <v>9</v>
      </c>
    </row>
    <row r="73" spans="1:7" ht="12.5">
      <c r="A73" s="2" t="s">
        <v>12</v>
      </c>
      <c r="B73" s="3">
        <v>100</v>
      </c>
      <c r="C73" s="4" t="s">
        <v>11</v>
      </c>
      <c r="D73" s="6">
        <v>109.354</v>
      </c>
      <c r="E73" s="6">
        <v>-5.96E-2</v>
      </c>
      <c r="F73" s="4" t="s">
        <v>94</v>
      </c>
      <c r="G73" s="5" t="s">
        <v>9</v>
      </c>
    </row>
    <row r="74" spans="1:7" ht="12.5">
      <c r="A74" s="2" t="s">
        <v>83</v>
      </c>
      <c r="B74" s="3">
        <v>54</v>
      </c>
      <c r="C74" s="4" t="s">
        <v>35</v>
      </c>
      <c r="D74" s="3">
        <v>112.33110000000001</v>
      </c>
      <c r="E74" s="3">
        <v>-8.0776000000000003</v>
      </c>
      <c r="F74" s="4" t="s">
        <v>36</v>
      </c>
      <c r="G74" s="5" t="s">
        <v>37</v>
      </c>
    </row>
    <row r="75" spans="1:7" ht="15.75" customHeight="1">
      <c r="A75" s="2" t="s">
        <v>84</v>
      </c>
      <c r="B75" s="3">
        <v>6.3</v>
      </c>
      <c r="C75" s="4" t="s">
        <v>35</v>
      </c>
      <c r="D75" s="3">
        <v>112.2869</v>
      </c>
      <c r="E75" s="3">
        <v>-8.1135999999999999</v>
      </c>
      <c r="F75" s="4" t="s">
        <v>36</v>
      </c>
      <c r="G75" s="5" t="s">
        <v>37</v>
      </c>
    </row>
  </sheetData>
  <autoFilter ref="A1:G75" xr:uid="{00000000-0001-0000-0000-000000000000}">
    <sortState xmlns:xlrd2="http://schemas.microsoft.com/office/spreadsheetml/2017/richdata2" ref="A2:G75">
      <sortCondition ref="A1:A75"/>
    </sortState>
  </autoFilter>
  <hyperlinks>
    <hyperlink ref="G44" r:id="rId1" xr:uid="{37189548-0766-4B1F-8EAD-7F5B6704AEC4}"/>
    <hyperlink ref="G13" r:id="rId2" xr:uid="{7E4B35EC-6A3B-4CD3-AB81-47BC92287CD0}"/>
    <hyperlink ref="G73" r:id="rId3" xr:uid="{46A969EE-3F91-441F-916C-5D939FC44A64}"/>
    <hyperlink ref="G37" r:id="rId4" xr:uid="{DD59BE20-536A-4692-8F6D-531D1040EE1A}"/>
    <hyperlink ref="G57" r:id="rId5" xr:uid="{AE8AF0F0-F8F1-4636-9BCC-F5CCD2FA580D}"/>
    <hyperlink ref="G6" r:id="rId6" xr:uid="{ABA87ED7-B1C2-4B01-A798-0E71A97D17E6}"/>
    <hyperlink ref="G20" r:id="rId7" xr:uid="{AC5EFF49-39FB-4CDF-8657-593C8FC8E0B6}"/>
    <hyperlink ref="G70" r:id="rId8" xr:uid="{63053E9D-5D99-46C3-B16D-1EFED83D427B}"/>
    <hyperlink ref="G52" r:id="rId9" xr:uid="{7B751D01-8BBC-49D8-96A0-7724ED7D6A0E}"/>
    <hyperlink ref="G46" r:id="rId10" xr:uid="{F5E0138C-3836-4068-93B0-B7D225BE8556}"/>
    <hyperlink ref="G64" r:id="rId11" xr:uid="{C52FE849-9DD4-4C7A-996F-35CAD52916D5}"/>
    <hyperlink ref="G7" r:id="rId12" xr:uid="{69DC0700-B400-44E2-AD6D-00AF670CE811}"/>
    <hyperlink ref="G19" r:id="rId13" xr:uid="{30658EFA-C4EA-4295-9699-ABD7771FEB7A}"/>
    <hyperlink ref="G33" r:id="rId14" xr:uid="{2F9B9383-6607-418B-99E3-0E198415F50B}"/>
    <hyperlink ref="G71" r:id="rId15" xr:uid="{F507AFA9-4ABB-4CFB-A729-B1B3D8CE268B}"/>
    <hyperlink ref="G11" r:id="rId16" xr:uid="{8C835D07-CF5E-4371-B465-AFEC6A5AC683}"/>
    <hyperlink ref="G21" r:id="rId17" xr:uid="{16E57ABE-92FA-4B59-A98C-91A505151615}"/>
    <hyperlink ref="G62" r:id="rId18" xr:uid="{08112697-5AD9-4076-AAF6-10F4BC7D84F8}"/>
    <hyperlink ref="G72" r:id="rId19" xr:uid="{7CC78B5E-9769-425F-A7C0-466668D57287}"/>
    <hyperlink ref="G28" r:id="rId20" xr:uid="{15736A82-1172-4EE2-927D-692B4D8792A0}"/>
    <hyperlink ref="G15" r:id="rId21" xr:uid="{C6C0CF3E-BFA0-4C7A-B7F2-D7113A72B512}"/>
    <hyperlink ref="G3" r:id="rId22" xr:uid="{E3D3050F-F7BA-4549-8709-8380FDC0B74B}"/>
    <hyperlink ref="G60" r:id="rId23" xr:uid="{D3C284DB-95B5-4039-A298-6940E551B9D6}"/>
    <hyperlink ref="G2" r:id="rId24" xr:uid="{F2D5D74E-9E78-41EC-AE65-93E475F2BCD8}"/>
    <hyperlink ref="G4" r:id="rId25" xr:uid="{FF1CC6FD-5F02-4013-B1AC-559A0BCACFE0}"/>
    <hyperlink ref="G5" r:id="rId26" xr:uid="{27970668-4804-4BA7-A06F-6608B19D888B}"/>
    <hyperlink ref="G8" r:id="rId27" xr:uid="{3817F3C8-ABE8-4A13-85D0-EF89C520F4A6}"/>
    <hyperlink ref="G9" r:id="rId28" xr:uid="{CAEB72F1-33E8-4C34-A5A6-60CCB30F268B}"/>
    <hyperlink ref="G10" r:id="rId29" xr:uid="{72E40E1C-DF6A-4CEA-A25D-E17E9ABA11DA}"/>
    <hyperlink ref="G12" r:id="rId30" xr:uid="{B3C8747B-0B12-43EB-9A80-A5440802D415}"/>
    <hyperlink ref="G14" r:id="rId31" xr:uid="{9BA4228E-B3EF-4875-BAB5-2D4C122A4E74}"/>
    <hyperlink ref="G16" r:id="rId32" xr:uid="{D6E3F6B5-E572-49B9-B65F-C0A3B90072A4}"/>
    <hyperlink ref="G17" r:id="rId33" xr:uid="{EA1AA960-9DDF-4C0E-BB52-A6B6FB5C272C}"/>
    <hyperlink ref="G18" r:id="rId34" xr:uid="{62FC43DE-3D95-4FB8-8583-0F985682A4AC}"/>
    <hyperlink ref="G22" r:id="rId35" xr:uid="{4B4A8F87-6944-44F1-BF22-EDB29C86536C}"/>
    <hyperlink ref="G23" r:id="rId36" xr:uid="{4FECE550-451B-4D8C-BA62-D72A1E4BBA35}"/>
    <hyperlink ref="G24" r:id="rId37" xr:uid="{55E71ED8-F020-487F-81FD-068DF198013C}"/>
    <hyperlink ref="G25" r:id="rId38" xr:uid="{F69D68C8-C55F-4F9F-9993-8CCA03EDC5A9}"/>
    <hyperlink ref="G26" r:id="rId39" xr:uid="{A0172C49-3196-416C-A8DF-94AA0AB56161}"/>
    <hyperlink ref="G27" r:id="rId40" xr:uid="{D6A9415E-802D-49D4-95CD-8D0F81AD8ADA}"/>
    <hyperlink ref="G29" r:id="rId41" xr:uid="{99597E2C-D02D-45DD-9851-60E92897E729}"/>
    <hyperlink ref="G30" r:id="rId42" xr:uid="{112FFEB6-60D1-45F2-85EE-016756D8A0FF}"/>
    <hyperlink ref="G31" r:id="rId43" xr:uid="{8A8F6812-D7E0-480F-9779-529B5E391848}"/>
    <hyperlink ref="G32" r:id="rId44" xr:uid="{82D2D677-2EF7-4BB7-B44B-FA12FDB47D46}"/>
    <hyperlink ref="G34" r:id="rId45" xr:uid="{5AD55D24-DA0A-479B-931A-DB973BCCE880}"/>
    <hyperlink ref="G35" r:id="rId46" xr:uid="{20B3C863-8464-48FE-A89C-31E5E763638F}"/>
    <hyperlink ref="G36" r:id="rId47" xr:uid="{1DDABA52-2BEE-42F6-9D37-2171CE27180E}"/>
    <hyperlink ref="G38" r:id="rId48" xr:uid="{3E505025-C9B9-42BD-80FA-67A89B668AAE}"/>
    <hyperlink ref="G39" r:id="rId49" xr:uid="{3EAFB873-8269-4AEF-B684-74D07F12D566}"/>
    <hyperlink ref="G40" r:id="rId50" xr:uid="{565BFCCC-D26E-4356-ACC9-2F1B3E6B80D6}"/>
    <hyperlink ref="G41" r:id="rId51" xr:uid="{533BEFEB-8C4C-4814-8C4E-D25177151AFA}"/>
    <hyperlink ref="G42" r:id="rId52" xr:uid="{DB98CF88-4229-4D04-9B02-272AC4746528}"/>
    <hyperlink ref="G43" r:id="rId53" xr:uid="{9FFFF99B-2072-4C26-8377-9EC327CF2C7F}"/>
    <hyperlink ref="G45" r:id="rId54" xr:uid="{34B75F59-7FB8-47D3-94E0-F74B2E66AA80}"/>
    <hyperlink ref="G47" r:id="rId55" xr:uid="{85BF3C37-50AF-46D5-A94B-79C9A027674B}"/>
    <hyperlink ref="G48" r:id="rId56" xr:uid="{C1174F9D-93C5-4007-A4D4-B6FDDEEE5B60}"/>
    <hyperlink ref="G49" r:id="rId57" xr:uid="{DC18071F-3996-48CF-BE22-44C744823766}"/>
    <hyperlink ref="G50" r:id="rId58" xr:uid="{81A68F65-6775-4D60-A647-A485A396D3F2}"/>
    <hyperlink ref="G51" r:id="rId59" xr:uid="{62886D0D-3A52-47AF-B2B4-4405A12E3750}"/>
    <hyperlink ref="G53" r:id="rId60" xr:uid="{7F6DB106-0D6B-4A43-B9F4-0EA31BF82244}"/>
    <hyperlink ref="G54" r:id="rId61" xr:uid="{9350054F-9CAA-4325-88BC-E4F740A5A8EC}"/>
    <hyperlink ref="G55" r:id="rId62" xr:uid="{EFDCB4FA-4F90-4DAE-8E31-E94EAFDFBEA7}"/>
    <hyperlink ref="G56" r:id="rId63" xr:uid="{6511E5A5-8717-4D88-9680-CA074621B112}"/>
    <hyperlink ref="G58" r:id="rId64" xr:uid="{4CF8FC2A-3783-4DA7-B1E5-D344BC1A3B35}"/>
    <hyperlink ref="G59" r:id="rId65" xr:uid="{477C6B11-D993-4D09-9CAE-66AB31B3BB3C}"/>
    <hyperlink ref="G61" r:id="rId66" xr:uid="{B8EE21C3-D769-483A-9EA6-34401B77DF48}"/>
    <hyperlink ref="G63" r:id="rId67" xr:uid="{76215B21-848B-4914-BE65-8225B771644A}"/>
    <hyperlink ref="G65" r:id="rId68" xr:uid="{97CE3F2E-1B42-4D3D-AC88-D9CB094AA5FB}"/>
    <hyperlink ref="G66" r:id="rId69" xr:uid="{F456AC3E-E9E3-4ABB-B1A7-3928DFAFAB92}"/>
    <hyperlink ref="G67" r:id="rId70" xr:uid="{EA09A277-7CF2-48DA-BACC-BAEF71B444E4}"/>
    <hyperlink ref="G68" r:id="rId71" xr:uid="{6214DC36-9FDD-4EA2-A98C-C2596438574F}"/>
    <hyperlink ref="G69" r:id="rId72" xr:uid="{CE1C61F8-B9C5-4868-AB07-D79540EBEF4F}"/>
    <hyperlink ref="G74" r:id="rId73" xr:uid="{97DB0FEF-6B0A-4C07-876E-4885A90B3B40}"/>
    <hyperlink ref="G75" r:id="rId74" xr:uid="{32C6E8FA-42DF-4140-A164-A2B3218DF102}"/>
  </hyperlinks>
  <pageMargins left="0.7" right="0.7" top="0.75" bottom="0.75" header="0.3" footer="0.3"/>
  <pageSetup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E408-0425-4438-83E2-43608222C312}">
  <dimension ref="A1:F46"/>
  <sheetViews>
    <sheetView tabSelected="1" topLeftCell="A26" zoomScale="120" zoomScaleNormal="120" workbookViewId="0">
      <selection activeCell="E37" sqref="E37"/>
    </sheetView>
  </sheetViews>
  <sheetFormatPr defaultRowHeight="12.5"/>
  <cols>
    <col min="1" max="1" width="19.90625" bestFit="1" customWidth="1"/>
    <col min="2" max="2" width="22" bestFit="1" customWidth="1"/>
    <col min="3" max="3" width="17.26953125" bestFit="1" customWidth="1"/>
    <col min="4" max="4" width="17.7265625" bestFit="1" customWidth="1"/>
    <col min="5" max="5" width="16.7265625" bestFit="1" customWidth="1"/>
    <col min="6" max="6" width="15.6328125" bestFit="1" customWidth="1"/>
  </cols>
  <sheetData>
    <row r="1" spans="1:6">
      <c r="A1" t="s">
        <v>89</v>
      </c>
      <c r="B1" t="s">
        <v>97</v>
      </c>
      <c r="C1" t="s">
        <v>96</v>
      </c>
      <c r="D1" t="s">
        <v>92</v>
      </c>
      <c r="E1" t="s">
        <v>90</v>
      </c>
      <c r="F1" t="s">
        <v>91</v>
      </c>
    </row>
    <row r="2" spans="1:6">
      <c r="A2" t="s">
        <v>36</v>
      </c>
      <c r="B2" s="8">
        <v>0.23</v>
      </c>
      <c r="C2" s="8">
        <f>Table1[[#This Row],[% of total]]*100/52</f>
        <v>0.44230769230769229</v>
      </c>
      <c r="D2" s="9">
        <f t="shared" ref="D2:D8" si="0">16.25*C2</f>
        <v>7.1875</v>
      </c>
      <c r="E2" s="9">
        <v>0.36</v>
      </c>
      <c r="F2" s="9">
        <f t="shared" ref="F2:F8" si="1">D2/E2</f>
        <v>19.965277777777779</v>
      </c>
    </row>
    <row r="3" spans="1:6">
      <c r="A3" t="s">
        <v>98</v>
      </c>
      <c r="B3" s="8">
        <v>0.03</v>
      </c>
      <c r="C3" s="8">
        <f>Table1[[#This Row],[% of total]]*100/52</f>
        <v>5.7692307692307696E-2</v>
      </c>
      <c r="D3" s="9">
        <f t="shared" si="0"/>
        <v>0.9375</v>
      </c>
      <c r="E3" s="9">
        <v>0.76</v>
      </c>
      <c r="F3" s="9">
        <f>D3/E3</f>
        <v>1.2335526315789473</v>
      </c>
    </row>
    <row r="4" spans="1:6">
      <c r="A4" t="s">
        <v>46</v>
      </c>
      <c r="B4" s="8">
        <v>0.08</v>
      </c>
      <c r="C4" s="8">
        <f>Table1[[#This Row],[% of total]]*100/52</f>
        <v>0.15384615384615385</v>
      </c>
      <c r="D4" s="9">
        <f t="shared" si="0"/>
        <v>2.5</v>
      </c>
      <c r="E4" s="9">
        <v>0.8</v>
      </c>
      <c r="F4" s="9">
        <f t="shared" si="1"/>
        <v>3.125</v>
      </c>
    </row>
    <row r="5" spans="1:6">
      <c r="A5" t="s">
        <v>93</v>
      </c>
      <c r="B5" s="8">
        <v>0.02</v>
      </c>
      <c r="C5" s="8">
        <f>Table1[[#This Row],[% of total]]*100/52</f>
        <v>3.8461538461538464E-2</v>
      </c>
      <c r="D5" s="9">
        <f t="shared" si="0"/>
        <v>0.625</v>
      </c>
      <c r="E5" s="9">
        <v>0.76</v>
      </c>
      <c r="F5" s="9">
        <f t="shared" si="1"/>
        <v>0.82236842105263153</v>
      </c>
    </row>
    <row r="6" spans="1:6">
      <c r="A6" t="s">
        <v>99</v>
      </c>
      <c r="B6" s="8">
        <v>0.01</v>
      </c>
      <c r="C6" s="8">
        <f>Table1[[#This Row],[% of total]]*100/52</f>
        <v>1.9230769230769232E-2</v>
      </c>
      <c r="D6" s="9">
        <f t="shared" si="0"/>
        <v>0.3125</v>
      </c>
      <c r="E6" s="9">
        <v>0.34</v>
      </c>
      <c r="F6" s="9">
        <f t="shared" si="1"/>
        <v>0.91911764705882348</v>
      </c>
    </row>
    <row r="7" spans="1:6">
      <c r="A7" t="s">
        <v>94</v>
      </c>
      <c r="B7" s="8">
        <v>0.12</v>
      </c>
      <c r="C7" s="8">
        <f>Table1[[#This Row],[% of total]]*100/52</f>
        <v>0.23076923076923078</v>
      </c>
      <c r="D7" s="9">
        <f t="shared" si="0"/>
        <v>3.75</v>
      </c>
      <c r="E7" s="9">
        <v>0.1885</v>
      </c>
      <c r="F7" s="9">
        <f t="shared" si="1"/>
        <v>19.893899204244033</v>
      </c>
    </row>
    <row r="8" spans="1:6">
      <c r="A8" t="s">
        <v>95</v>
      </c>
      <c r="B8" s="8">
        <v>0.03</v>
      </c>
      <c r="C8" s="8">
        <f>Table1[[#This Row],[% of total]]*100/52</f>
        <v>5.7692307692307696E-2</v>
      </c>
      <c r="D8" s="9">
        <f t="shared" si="0"/>
        <v>0.9375</v>
      </c>
      <c r="E8" s="9">
        <f>AVERAGE(E2:E7)</f>
        <v>0.53474999999999995</v>
      </c>
      <c r="F8" s="9">
        <f t="shared" si="1"/>
        <v>1.7531556802244042</v>
      </c>
    </row>
    <row r="10" spans="1:6">
      <c r="C10" s="8"/>
      <c r="F10" s="9">
        <f>SUM(Table1[Capacity (GW)])</f>
        <v>47.712371361936611</v>
      </c>
    </row>
    <row r="11" spans="1:6">
      <c r="C11" s="8"/>
      <c r="D11" s="9"/>
    </row>
    <row r="12" spans="1:6">
      <c r="A12">
        <v>2030</v>
      </c>
    </row>
    <row r="13" spans="1:6">
      <c r="A13" t="s">
        <v>89</v>
      </c>
      <c r="B13" t="s">
        <v>97</v>
      </c>
    </row>
    <row r="14" spans="1:6">
      <c r="A14" t="s">
        <v>36</v>
      </c>
      <c r="B14" s="10">
        <v>9.9400000000000002E-2</v>
      </c>
      <c r="C14" s="8"/>
      <c r="D14" s="9"/>
      <c r="E14" s="9"/>
      <c r="F14" s="9"/>
    </row>
    <row r="15" spans="1:6">
      <c r="A15" t="s">
        <v>46</v>
      </c>
      <c r="B15" s="10">
        <v>9.7100000000000006E-2</v>
      </c>
      <c r="C15" s="8"/>
      <c r="D15" s="9"/>
      <c r="E15" s="9"/>
      <c r="F15" s="9"/>
    </row>
    <row r="16" spans="1:6">
      <c r="A16" t="s">
        <v>94</v>
      </c>
      <c r="B16" s="10">
        <v>5.8999999999999999E-3</v>
      </c>
      <c r="C16" s="8"/>
      <c r="D16" s="9"/>
      <c r="E16" s="9"/>
      <c r="F16" s="9"/>
    </row>
    <row r="17" spans="1:6">
      <c r="A17" t="s">
        <v>99</v>
      </c>
      <c r="B17" s="10">
        <v>6.8999999999999999E-3</v>
      </c>
      <c r="C17" s="8"/>
      <c r="D17" s="9"/>
      <c r="E17" s="9"/>
      <c r="F17" s="9"/>
    </row>
    <row r="18" spans="1:6">
      <c r="A18" t="s">
        <v>100</v>
      </c>
      <c r="B18" s="10">
        <v>8.6999999999999994E-3</v>
      </c>
      <c r="C18" s="8"/>
      <c r="D18" s="9"/>
      <c r="E18" s="9"/>
      <c r="F18" s="9"/>
    </row>
    <row r="19" spans="1:6">
      <c r="A19" t="s">
        <v>102</v>
      </c>
      <c r="B19" s="10">
        <v>1.2E-2</v>
      </c>
      <c r="C19" s="8"/>
      <c r="D19" s="9"/>
      <c r="E19" s="9"/>
      <c r="F19" s="9"/>
    </row>
    <row r="20" spans="1:6">
      <c r="A20" t="s">
        <v>101</v>
      </c>
      <c r="B20" s="10">
        <v>0.12640000000000001</v>
      </c>
      <c r="C20" s="8"/>
      <c r="D20" s="9"/>
      <c r="E20" s="9"/>
      <c r="F20" s="9"/>
    </row>
    <row r="21" spans="1:6">
      <c r="A21" t="s">
        <v>103</v>
      </c>
      <c r="B21" s="10">
        <v>4.1000000000000003E-3</v>
      </c>
      <c r="C21" s="8"/>
      <c r="D21" s="9"/>
      <c r="E21" s="9"/>
      <c r="F21" s="9"/>
    </row>
    <row r="22" spans="1:6">
      <c r="A22" t="s">
        <v>104</v>
      </c>
      <c r="B22" s="10">
        <v>0.63949999999999996</v>
      </c>
      <c r="C22" s="8"/>
      <c r="D22" s="9"/>
      <c r="E22" s="9"/>
      <c r="F22" s="9"/>
    </row>
    <row r="24" spans="1:6">
      <c r="A24">
        <v>2020</v>
      </c>
      <c r="B24" s="8"/>
    </row>
    <row r="25" spans="1:6" ht="13">
      <c r="A25" s="13" t="s">
        <v>89</v>
      </c>
      <c r="B25" s="14" t="s">
        <v>107</v>
      </c>
      <c r="C25" s="16" t="s">
        <v>97</v>
      </c>
    </row>
    <row r="26" spans="1:6">
      <c r="A26" s="11" t="s">
        <v>36</v>
      </c>
      <c r="B26" s="17">
        <f>3584.07+1589.97</f>
        <v>5174.04</v>
      </c>
      <c r="C26" s="19">
        <f>B26/SUM($B$26:$B$33)</f>
        <v>8.2849328755892598E-2</v>
      </c>
    </row>
    <row r="27" spans="1:6">
      <c r="A27" s="11" t="s">
        <v>46</v>
      </c>
      <c r="B27" s="17">
        <f>579.26+1863.42</f>
        <v>2442.6800000000003</v>
      </c>
      <c r="C27" s="19">
        <f t="shared" ref="C27:C33" si="2">B27/SUM($B$26:$B$33)</f>
        <v>3.9113419758147167E-2</v>
      </c>
    </row>
    <row r="28" spans="1:6">
      <c r="A28" s="11" t="s">
        <v>94</v>
      </c>
      <c r="B28" s="17">
        <f>16.71+0.75+61.56</f>
        <v>79.02000000000001</v>
      </c>
      <c r="C28" s="19">
        <f t="shared" si="2"/>
        <v>1.2653079524492727E-3</v>
      </c>
    </row>
    <row r="29" spans="1:6">
      <c r="A29" s="11" t="s">
        <v>108</v>
      </c>
      <c r="B29" s="17">
        <f>130.6+0.47</f>
        <v>131.07</v>
      </c>
      <c r="C29" s="19">
        <f t="shared" si="2"/>
        <v>2.0987587108013939E-3</v>
      </c>
    </row>
    <row r="30" spans="1:6">
      <c r="A30" s="11" t="s">
        <v>100</v>
      </c>
      <c r="B30" s="17">
        <f>0.5+119.12</f>
        <v>119.62</v>
      </c>
      <c r="C30" s="19">
        <f t="shared" si="2"/>
        <v>1.9154155564664892E-3</v>
      </c>
    </row>
    <row r="31" spans="1:6">
      <c r="A31" s="11" t="s">
        <v>101</v>
      </c>
      <c r="B31" s="17">
        <f>2842.67+187.76+922.5+11190.31+863.63+1903.97+435.55+30.3</f>
        <v>18376.689999999999</v>
      </c>
      <c r="C31" s="19">
        <f t="shared" si="2"/>
        <v>0.29425679570608732</v>
      </c>
    </row>
    <row r="32" spans="1:6">
      <c r="A32" s="11" t="s">
        <v>103</v>
      </c>
      <c r="B32" s="17">
        <f>3369.89+729.06+284</f>
        <v>4382.95</v>
      </c>
      <c r="C32" s="19">
        <f t="shared" si="2"/>
        <v>7.0181998104119694E-2</v>
      </c>
    </row>
    <row r="33" spans="1:5">
      <c r="A33" s="12" t="s">
        <v>109</v>
      </c>
      <c r="B33" s="18">
        <f>18615.63+90+11454.5+1585</f>
        <v>31745.13</v>
      </c>
      <c r="C33" s="19">
        <f t="shared" si="2"/>
        <v>0.5083189754560361</v>
      </c>
    </row>
    <row r="34" spans="1:5">
      <c r="A34" s="15"/>
      <c r="B34" s="20"/>
    </row>
    <row r="36" spans="1:5" ht="13">
      <c r="A36" s="13" t="s">
        <v>89</v>
      </c>
      <c r="B36" s="16" t="s">
        <v>106</v>
      </c>
      <c r="C36" s="16" t="s">
        <v>97</v>
      </c>
    </row>
    <row r="37" spans="1:5">
      <c r="A37" s="11" t="s">
        <v>36</v>
      </c>
      <c r="B37" s="17">
        <v>24.324999999999999</v>
      </c>
      <c r="C37" s="19">
        <f>B37/SUM($B$37:$B$44)</f>
        <v>8.3354464646741538E-2</v>
      </c>
      <c r="E37" s="10"/>
    </row>
    <row r="38" spans="1:5">
      <c r="A38" s="11" t="s">
        <v>46</v>
      </c>
      <c r="B38" s="17">
        <v>15.563000000000001</v>
      </c>
      <c r="C38" s="19">
        <f t="shared" ref="C38:C44" si="3">B38/SUM($B$37:$B$44)</f>
        <v>5.3329723876556573E-2</v>
      </c>
    </row>
    <row r="39" spans="1:5">
      <c r="A39" s="11" t="s">
        <v>94</v>
      </c>
      <c r="B39" s="17">
        <v>0.17100000000000001</v>
      </c>
      <c r="C39" s="19">
        <f t="shared" si="3"/>
        <v>5.8596560964410303E-4</v>
      </c>
    </row>
    <row r="40" spans="1:5">
      <c r="A40" s="11" t="s">
        <v>99</v>
      </c>
      <c r="B40" s="17">
        <v>0.47499999999999998</v>
      </c>
      <c r="C40" s="19">
        <f t="shared" si="3"/>
        <v>1.6276822490113971E-3</v>
      </c>
    </row>
    <row r="41" spans="1:5">
      <c r="A41" s="11" t="s">
        <v>100</v>
      </c>
      <c r="B41" s="17">
        <v>14.465</v>
      </c>
      <c r="C41" s="19">
        <f t="shared" si="3"/>
        <v>4.9567207856736545E-2</v>
      </c>
    </row>
    <row r="42" spans="1:5">
      <c r="A42" s="11" t="s">
        <v>101</v>
      </c>
      <c r="B42" s="17">
        <v>48.052</v>
      </c>
      <c r="C42" s="19">
        <f t="shared" si="3"/>
        <v>0.16465976300946453</v>
      </c>
    </row>
    <row r="43" spans="1:5">
      <c r="A43" s="11" t="s">
        <v>103</v>
      </c>
      <c r="B43" s="17">
        <v>7.9059999999999997</v>
      </c>
      <c r="C43" s="19">
        <f t="shared" si="3"/>
        <v>2.7091486022492853E-2</v>
      </c>
    </row>
    <row r="44" spans="1:5">
      <c r="A44" s="12" t="s">
        <v>104</v>
      </c>
      <c r="B44" s="18">
        <v>180.869</v>
      </c>
      <c r="C44" s="19">
        <f t="shared" si="3"/>
        <v>0.61978370672935235</v>
      </c>
    </row>
    <row r="45" spans="1:5">
      <c r="A45" s="15"/>
      <c r="B45" s="10"/>
    </row>
    <row r="46" spans="1:5">
      <c r="D46">
        <f>8.34+5.33+0.06+0.16+4.96</f>
        <v>18.850000000000001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2023-04-09T14:24:44Z</dcterms:modified>
</cp:coreProperties>
</file>