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rbo\OneDrive\Media\Public\Other\Dad's files\Cabana Bar and Grill\IMPORTANT\"/>
    </mc:Choice>
  </mc:AlternateContent>
  <xr:revisionPtr revIDLastSave="517" documentId="8_{3EFBD9B2-CD28-49BC-96B3-9B5278974208}" xr6:coauthVersionLast="34" xr6:coauthVersionMax="34" xr10:uidLastSave="{7B57B0A4-6C79-4354-872D-4713FADB0BC9}"/>
  <bookViews>
    <workbookView xWindow="0" yWindow="0" windowWidth="28800" windowHeight="11625" activeTab="2" xr2:uid="{C1B994F5-FA90-41F2-9E33-5CBEDE041D88}"/>
  </bookViews>
  <sheets>
    <sheet name="Lorena Obando" sheetId="1" r:id="rId1"/>
    <sheet name="Fernando Romanhol" sheetId="2" r:id="rId2"/>
    <sheet name="Yvany Hernandez" sheetId="4" r:id="rId3"/>
  </sheets>
  <calcPr calcId="179017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3" i="4" l="1"/>
  <c r="U133" i="4"/>
  <c r="S133" i="4"/>
  <c r="U131" i="4"/>
  <c r="T131" i="4"/>
  <c r="S131" i="4"/>
  <c r="S79" i="4"/>
  <c r="T79" i="4"/>
  <c r="U79" i="4"/>
  <c r="S83" i="4"/>
  <c r="T83" i="4"/>
  <c r="U83" i="4"/>
  <c r="S87" i="4"/>
  <c r="T87" i="4"/>
  <c r="U87" i="4"/>
  <c r="S91" i="4"/>
  <c r="T91" i="4"/>
  <c r="U91" i="4"/>
  <c r="S95" i="4"/>
  <c r="T95" i="4"/>
  <c r="U95" i="4"/>
  <c r="S99" i="4"/>
  <c r="T99" i="4"/>
  <c r="U99" i="4"/>
  <c r="S103" i="4"/>
  <c r="T103" i="4"/>
  <c r="U103" i="4"/>
  <c r="S107" i="4"/>
  <c r="T107" i="4"/>
  <c r="U107" i="4"/>
  <c r="S111" i="4"/>
  <c r="T111" i="4"/>
  <c r="U111" i="4"/>
  <c r="S115" i="4"/>
  <c r="T115" i="4"/>
  <c r="U115" i="4"/>
  <c r="S119" i="4"/>
  <c r="T119" i="4"/>
  <c r="U119" i="4"/>
  <c r="S123" i="4"/>
  <c r="T123" i="4"/>
  <c r="U123" i="4"/>
  <c r="S127" i="4"/>
  <c r="T127" i="4"/>
  <c r="U127" i="4"/>
  <c r="U75" i="4"/>
  <c r="U71" i="4"/>
  <c r="T75" i="4"/>
  <c r="T71" i="4"/>
  <c r="S75" i="4"/>
  <c r="S71" i="4"/>
  <c r="U61" i="2" l="1"/>
  <c r="M61" i="2"/>
  <c r="L61" i="2"/>
  <c r="K61" i="2"/>
  <c r="J61" i="2"/>
  <c r="I61" i="2"/>
  <c r="H61" i="2"/>
  <c r="G61" i="2"/>
  <c r="F61" i="2"/>
  <c r="E61" i="2"/>
  <c r="D61" i="2"/>
  <c r="N61" i="2"/>
  <c r="K78" i="4" l="1"/>
  <c r="K15" i="4"/>
  <c r="L5" i="4" l="1"/>
  <c r="M6" i="4"/>
  <c r="M7" i="4"/>
  <c r="M8" i="4"/>
  <c r="M9" i="4"/>
  <c r="M10" i="4"/>
  <c r="M11" i="4"/>
  <c r="M12" i="4"/>
  <c r="M13" i="4"/>
  <c r="M14" i="4"/>
  <c r="L6" i="4"/>
  <c r="N6" i="4" s="1"/>
  <c r="L7" i="4"/>
  <c r="N7" i="4" s="1"/>
  <c r="L8" i="4"/>
  <c r="N8" i="4" s="1"/>
  <c r="L9" i="4"/>
  <c r="L10" i="4"/>
  <c r="N10" i="4" s="1"/>
  <c r="L11" i="4"/>
  <c r="N11" i="4" s="1"/>
  <c r="L12" i="4"/>
  <c r="N12" i="4" s="1"/>
  <c r="L13" i="4"/>
  <c r="L14" i="4"/>
  <c r="N14" i="4" s="1"/>
  <c r="M5" i="4"/>
  <c r="N13" i="4" l="1"/>
  <c r="N9" i="4"/>
  <c r="N5" i="4"/>
  <c r="Z135" i="4"/>
  <c r="R131" i="4"/>
  <c r="Q131" i="4"/>
  <c r="Q79" i="4"/>
  <c r="R79" i="4"/>
  <c r="Q83" i="4"/>
  <c r="R83" i="4"/>
  <c r="Q87" i="4"/>
  <c r="R87" i="4"/>
  <c r="Q91" i="4"/>
  <c r="R91" i="4"/>
  <c r="Q95" i="4"/>
  <c r="R95" i="4"/>
  <c r="Q99" i="4"/>
  <c r="R99" i="4"/>
  <c r="Q103" i="4"/>
  <c r="R103" i="4"/>
  <c r="Q107" i="4"/>
  <c r="R107" i="4"/>
  <c r="Q111" i="4"/>
  <c r="R111" i="4"/>
  <c r="Q115" i="4"/>
  <c r="R115" i="4"/>
  <c r="Q119" i="4"/>
  <c r="R119" i="4"/>
  <c r="Q123" i="4"/>
  <c r="R123" i="4"/>
  <c r="Q127" i="4"/>
  <c r="R127" i="4"/>
  <c r="R75" i="4"/>
  <c r="Q75" i="4"/>
  <c r="R71" i="4"/>
  <c r="Q71" i="4"/>
  <c r="E135" i="4"/>
  <c r="F135" i="4"/>
  <c r="G135" i="4"/>
  <c r="H135" i="4"/>
  <c r="I135" i="4"/>
  <c r="J135" i="4"/>
  <c r="D135" i="4"/>
  <c r="E133" i="4"/>
  <c r="F133" i="4"/>
  <c r="G133" i="4"/>
  <c r="H133" i="4"/>
  <c r="I133" i="4"/>
  <c r="J133" i="4"/>
  <c r="D133" i="4"/>
  <c r="K73" i="4"/>
  <c r="M73" i="4" s="1"/>
  <c r="K74" i="4"/>
  <c r="K75" i="4"/>
  <c r="N75" i="4" s="1"/>
  <c r="K76" i="4"/>
  <c r="K77" i="4"/>
  <c r="M77" i="4" s="1"/>
  <c r="K79" i="4"/>
  <c r="N79" i="4" s="1"/>
  <c r="K80" i="4"/>
  <c r="K81" i="4"/>
  <c r="N81" i="4" s="1"/>
  <c r="K82" i="4"/>
  <c r="K83" i="4"/>
  <c r="N83" i="4" s="1"/>
  <c r="K84" i="4"/>
  <c r="K85" i="4"/>
  <c r="L85" i="4" s="1"/>
  <c r="K86" i="4"/>
  <c r="K87" i="4"/>
  <c r="N87" i="4" s="1"/>
  <c r="K88" i="4"/>
  <c r="K89" i="4"/>
  <c r="K90" i="4"/>
  <c r="K91" i="4"/>
  <c r="N91" i="4" s="1"/>
  <c r="K92" i="4"/>
  <c r="K93" i="4"/>
  <c r="K94" i="4"/>
  <c r="K95" i="4"/>
  <c r="N95" i="4" s="1"/>
  <c r="V95" i="4" s="1"/>
  <c r="Z95" i="4" s="1"/>
  <c r="K96" i="4"/>
  <c r="K97" i="4"/>
  <c r="K98" i="4"/>
  <c r="K99" i="4"/>
  <c r="N99" i="4" s="1"/>
  <c r="V99" i="4" s="1"/>
  <c r="Z99" i="4" s="1"/>
  <c r="K100" i="4"/>
  <c r="K101" i="4"/>
  <c r="L101" i="4" s="1"/>
  <c r="K102" i="4"/>
  <c r="K103" i="4"/>
  <c r="N103" i="4" s="1"/>
  <c r="K104" i="4"/>
  <c r="K105" i="4"/>
  <c r="K106" i="4"/>
  <c r="K107" i="4"/>
  <c r="N107" i="4" s="1"/>
  <c r="V107" i="4" s="1"/>
  <c r="Z107" i="4" s="1"/>
  <c r="K108" i="4"/>
  <c r="K109" i="4"/>
  <c r="L109" i="4" s="1"/>
  <c r="K110" i="4"/>
  <c r="K111" i="4"/>
  <c r="N111" i="4" s="1"/>
  <c r="K112" i="4"/>
  <c r="K113" i="4"/>
  <c r="K114" i="4"/>
  <c r="K115" i="4"/>
  <c r="N115" i="4" s="1"/>
  <c r="V115" i="4" s="1"/>
  <c r="Z115" i="4" s="1"/>
  <c r="K116" i="4"/>
  <c r="K117" i="4"/>
  <c r="L117" i="4" s="1"/>
  <c r="K118" i="4"/>
  <c r="K119" i="4"/>
  <c r="N119" i="4" s="1"/>
  <c r="V119" i="4" s="1"/>
  <c r="Z119" i="4" s="1"/>
  <c r="K120" i="4"/>
  <c r="K121" i="4"/>
  <c r="K122" i="4"/>
  <c r="K123" i="4"/>
  <c r="N123" i="4" s="1"/>
  <c r="K124" i="4"/>
  <c r="K125" i="4"/>
  <c r="L125" i="4" s="1"/>
  <c r="K126" i="4"/>
  <c r="K127" i="4"/>
  <c r="N127" i="4" s="1"/>
  <c r="V127" i="4" s="1"/>
  <c r="Z127" i="4" s="1"/>
  <c r="K128" i="4"/>
  <c r="K129" i="4"/>
  <c r="K130" i="4"/>
  <c r="K131" i="4"/>
  <c r="N131" i="4" s="1"/>
  <c r="V131" i="4" s="1"/>
  <c r="Z131" i="4" s="1"/>
  <c r="K132" i="4"/>
  <c r="N73" i="4"/>
  <c r="M79" i="4"/>
  <c r="M83" i="4"/>
  <c r="M85" i="4"/>
  <c r="M89" i="4"/>
  <c r="N89" i="4"/>
  <c r="M93" i="4"/>
  <c r="N93" i="4"/>
  <c r="M95" i="4"/>
  <c r="M97" i="4"/>
  <c r="N97" i="4"/>
  <c r="M99" i="4"/>
  <c r="M101" i="4"/>
  <c r="N101" i="4"/>
  <c r="M105" i="4"/>
  <c r="N105" i="4"/>
  <c r="M109" i="4"/>
  <c r="N109" i="4"/>
  <c r="M113" i="4"/>
  <c r="N113" i="4"/>
  <c r="M117" i="4"/>
  <c r="N117" i="4"/>
  <c r="M119" i="4"/>
  <c r="M121" i="4"/>
  <c r="N121" i="4"/>
  <c r="M125" i="4"/>
  <c r="N125" i="4"/>
  <c r="M129" i="4"/>
  <c r="N129" i="4"/>
  <c r="L73" i="4"/>
  <c r="L89" i="4"/>
  <c r="L93" i="4"/>
  <c r="L97" i="4"/>
  <c r="L105" i="4"/>
  <c r="L113" i="4"/>
  <c r="L121" i="4"/>
  <c r="L129" i="4"/>
  <c r="K72" i="4"/>
  <c r="K59" i="4"/>
  <c r="M59" i="4" s="1"/>
  <c r="K71" i="4"/>
  <c r="M71" i="4" s="1"/>
  <c r="V123" i="4" l="1"/>
  <c r="Z123" i="4" s="1"/>
  <c r="V91" i="4"/>
  <c r="Z91" i="4" s="1"/>
  <c r="M103" i="4"/>
  <c r="M87" i="4"/>
  <c r="M91" i="4"/>
  <c r="V111" i="4"/>
  <c r="Z111" i="4" s="1"/>
  <c r="V103" i="4"/>
  <c r="Z103" i="4" s="1"/>
  <c r="V87" i="4"/>
  <c r="Z87" i="4" s="1"/>
  <c r="N85" i="4"/>
  <c r="V83" i="4" s="1"/>
  <c r="Z83" i="4" s="1"/>
  <c r="L81" i="4"/>
  <c r="M81" i="4"/>
  <c r="V79" i="4"/>
  <c r="Z79" i="4" s="1"/>
  <c r="L77" i="4"/>
  <c r="N77" i="4"/>
  <c r="V75" i="4" s="1"/>
  <c r="W75" i="4" s="1"/>
  <c r="K135" i="4"/>
  <c r="M75" i="4"/>
  <c r="L131" i="4"/>
  <c r="L99" i="4"/>
  <c r="L75" i="4"/>
  <c r="M127" i="4"/>
  <c r="M111" i="4"/>
  <c r="K133" i="4"/>
  <c r="L115" i="4"/>
  <c r="L91" i="4"/>
  <c r="L83" i="4"/>
  <c r="M123" i="4"/>
  <c r="M107" i="4"/>
  <c r="L123" i="4"/>
  <c r="L107" i="4"/>
  <c r="L95" i="4"/>
  <c r="L87" i="4"/>
  <c r="L79" i="4"/>
  <c r="M131" i="4"/>
  <c r="M115" i="4"/>
  <c r="L127" i="4"/>
  <c r="L119" i="4"/>
  <c r="L111" i="4"/>
  <c r="L103" i="4"/>
  <c r="N71" i="4"/>
  <c r="L71" i="4"/>
  <c r="L59" i="4"/>
  <c r="N59" i="4" s="1"/>
  <c r="R128" i="1"/>
  <c r="R12" i="1"/>
  <c r="R9" i="1"/>
  <c r="R18" i="1"/>
  <c r="R20" i="1"/>
  <c r="R22" i="1"/>
  <c r="R24" i="1"/>
  <c r="R26" i="1"/>
  <c r="R28" i="1"/>
  <c r="R30" i="1"/>
  <c r="R32" i="1"/>
  <c r="R34" i="1"/>
  <c r="R36" i="1"/>
  <c r="R38" i="1"/>
  <c r="R40" i="1"/>
  <c r="R42" i="1"/>
  <c r="R16" i="1"/>
  <c r="M12" i="1"/>
  <c r="R14" i="1"/>
  <c r="R7" i="1"/>
  <c r="R5" i="1"/>
  <c r="Z75" i="4" l="1"/>
  <c r="W133" i="4"/>
  <c r="M133" i="4"/>
  <c r="L133" i="4"/>
  <c r="N133" i="4"/>
  <c r="V71" i="4"/>
  <c r="R44" i="1"/>
  <c r="S167" i="1" s="1"/>
  <c r="S147" i="1"/>
  <c r="S149" i="1"/>
  <c r="S151" i="1"/>
  <c r="S153" i="1"/>
  <c r="S155" i="1"/>
  <c r="S157" i="1"/>
  <c r="S159" i="1"/>
  <c r="S161" i="1"/>
  <c r="S163" i="1"/>
  <c r="S145" i="1"/>
  <c r="S78" i="1"/>
  <c r="S80" i="1"/>
  <c r="S82" i="1"/>
  <c r="S84" i="1"/>
  <c r="S86" i="1"/>
  <c r="S88" i="1"/>
  <c r="S90" i="1"/>
  <c r="S92" i="1"/>
  <c r="S94" i="1"/>
  <c r="S96" i="1"/>
  <c r="S98" i="1"/>
  <c r="S100" i="1"/>
  <c r="S102" i="1"/>
  <c r="S104" i="1"/>
  <c r="S106" i="1"/>
  <c r="S108" i="1"/>
  <c r="S110" i="1"/>
  <c r="S112" i="1"/>
  <c r="S114" i="1"/>
  <c r="S116" i="1"/>
  <c r="S118" i="1"/>
  <c r="S120" i="1"/>
  <c r="S122" i="1"/>
  <c r="S124" i="1"/>
  <c r="S126" i="1"/>
  <c r="S76" i="1"/>
  <c r="V133" i="4" l="1"/>
  <c r="Z71" i="4"/>
  <c r="R165" i="1"/>
  <c r="R130" i="1"/>
  <c r="L146" i="1" l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45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5" i="1"/>
  <c r="L87" i="1" l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86" i="1"/>
  <c r="L77" i="1"/>
  <c r="L78" i="1"/>
  <c r="L79" i="1"/>
  <c r="L80" i="1"/>
  <c r="L81" i="1"/>
  <c r="L82" i="1"/>
  <c r="L83" i="1"/>
  <c r="L84" i="1"/>
  <c r="L76" i="1"/>
  <c r="E50" i="4" l="1"/>
  <c r="K50" i="4" s="1"/>
  <c r="L50" i="4" s="1"/>
  <c r="K40" i="4"/>
  <c r="L40" i="4" s="1"/>
  <c r="K41" i="4"/>
  <c r="L41" i="4" s="1"/>
  <c r="K42" i="4"/>
  <c r="L42" i="4" s="1"/>
  <c r="K43" i="4"/>
  <c r="L43" i="4" s="1"/>
  <c r="K44" i="4"/>
  <c r="L44" i="4" s="1"/>
  <c r="M44" i="4"/>
  <c r="K45" i="4"/>
  <c r="L45" i="4" s="1"/>
  <c r="K46" i="4"/>
  <c r="L46" i="4" s="1"/>
  <c r="K47" i="4"/>
  <c r="L47" i="4" s="1"/>
  <c r="K48" i="4"/>
  <c r="L48" i="4" s="1"/>
  <c r="K49" i="4"/>
  <c r="L49" i="4" s="1"/>
  <c r="K51" i="4"/>
  <c r="L51" i="4" s="1"/>
  <c r="K52" i="4"/>
  <c r="L52" i="4" s="1"/>
  <c r="K53" i="4"/>
  <c r="L53" i="4" s="1"/>
  <c r="K54" i="4"/>
  <c r="L54" i="4" s="1"/>
  <c r="K55" i="4"/>
  <c r="L55" i="4" s="1"/>
  <c r="K56" i="4"/>
  <c r="L56" i="4" s="1"/>
  <c r="K57" i="4"/>
  <c r="L57" i="4" s="1"/>
  <c r="K58" i="4"/>
  <c r="L58" i="4" s="1"/>
  <c r="K39" i="4"/>
  <c r="K17" i="4"/>
  <c r="L17" i="4" s="1"/>
  <c r="K18" i="4"/>
  <c r="L18" i="4" s="1"/>
  <c r="K19" i="4"/>
  <c r="L19" i="4" s="1"/>
  <c r="K20" i="4"/>
  <c r="L20" i="4" s="1"/>
  <c r="K21" i="4"/>
  <c r="L21" i="4" s="1"/>
  <c r="K22" i="4"/>
  <c r="L22" i="4" s="1"/>
  <c r="K23" i="4"/>
  <c r="K16" i="4"/>
  <c r="L16" i="4" s="1"/>
  <c r="K42" i="2"/>
  <c r="L42" i="2" s="1"/>
  <c r="K43" i="2"/>
  <c r="L43" i="2" s="1"/>
  <c r="K44" i="2"/>
  <c r="L44" i="2" s="1"/>
  <c r="K45" i="2"/>
  <c r="L45" i="2" s="1"/>
  <c r="K46" i="2"/>
  <c r="L46" i="2" s="1"/>
  <c r="K47" i="2"/>
  <c r="L47" i="2" s="1"/>
  <c r="K48" i="2"/>
  <c r="L48" i="2" s="1"/>
  <c r="K49" i="2"/>
  <c r="M49" i="2" s="1"/>
  <c r="K50" i="2"/>
  <c r="L50" i="2" s="1"/>
  <c r="K51" i="2"/>
  <c r="M51" i="2" s="1"/>
  <c r="K52" i="2"/>
  <c r="L52" i="2" s="1"/>
  <c r="K53" i="2"/>
  <c r="L53" i="2" s="1"/>
  <c r="K54" i="2"/>
  <c r="L54" i="2" s="1"/>
  <c r="K55" i="2"/>
  <c r="L55" i="2" s="1"/>
  <c r="K56" i="2"/>
  <c r="L56" i="2" s="1"/>
  <c r="K57" i="2"/>
  <c r="M57" i="2" s="1"/>
  <c r="K58" i="2"/>
  <c r="L58" i="2" s="1"/>
  <c r="K59" i="2"/>
  <c r="L59" i="2" s="1"/>
  <c r="K60" i="2"/>
  <c r="L60" i="2" s="1"/>
  <c r="K41" i="2"/>
  <c r="M41" i="2" s="1"/>
  <c r="K6" i="2"/>
  <c r="K7" i="2"/>
  <c r="L7" i="2" s="1"/>
  <c r="K8" i="2"/>
  <c r="L8" i="2" s="1"/>
  <c r="K9" i="2"/>
  <c r="L9" i="2" s="1"/>
  <c r="K10" i="2"/>
  <c r="L10" i="2" s="1"/>
  <c r="M14" i="2" s="1"/>
  <c r="K11" i="2"/>
  <c r="L11" i="2" s="1"/>
  <c r="K12" i="2"/>
  <c r="L12" i="2" s="1"/>
  <c r="L6" i="2"/>
  <c r="N6" i="2" s="1"/>
  <c r="M6" i="2"/>
  <c r="K5" i="2"/>
  <c r="L5" i="2" s="1"/>
  <c r="L49" i="2" l="1"/>
  <c r="N49" i="2" s="1"/>
  <c r="M56" i="2"/>
  <c r="M42" i="2"/>
  <c r="M15" i="4"/>
  <c r="L15" i="4"/>
  <c r="L23" i="4"/>
  <c r="M39" i="4"/>
  <c r="L39" i="4"/>
  <c r="M42" i="4"/>
  <c r="N42" i="4" s="1"/>
  <c r="M58" i="4"/>
  <c r="N58" i="4" s="1"/>
  <c r="M51" i="4"/>
  <c r="N51" i="4" s="1"/>
  <c r="M60" i="4"/>
  <c r="M43" i="4"/>
  <c r="N43" i="4" s="1"/>
  <c r="M41" i="4"/>
  <c r="N41" i="4" s="1"/>
  <c r="M57" i="4"/>
  <c r="N57" i="4" s="1"/>
  <c r="M55" i="4"/>
  <c r="N55" i="4" s="1"/>
  <c r="M54" i="4"/>
  <c r="N54" i="4" s="1"/>
  <c r="M53" i="4"/>
  <c r="N53" i="4" s="1"/>
  <c r="M52" i="4"/>
  <c r="N52" i="4" s="1"/>
  <c r="M50" i="4"/>
  <c r="N50" i="4" s="1"/>
  <c r="M49" i="4"/>
  <c r="N49" i="4" s="1"/>
  <c r="M48" i="4"/>
  <c r="N48" i="4" s="1"/>
  <c r="M47" i="4"/>
  <c r="N47" i="4" s="1"/>
  <c r="M46" i="4"/>
  <c r="N46" i="4" s="1"/>
  <c r="N44" i="4"/>
  <c r="M24" i="4"/>
  <c r="M56" i="4"/>
  <c r="N56" i="4" s="1"/>
  <c r="M40" i="4"/>
  <c r="M45" i="4"/>
  <c r="N45" i="4" s="1"/>
  <c r="M16" i="4"/>
  <c r="N16" i="4" s="1"/>
  <c r="M23" i="4"/>
  <c r="M22" i="4"/>
  <c r="N22" i="4" s="1"/>
  <c r="M21" i="4"/>
  <c r="N21" i="4" s="1"/>
  <c r="M20" i="4"/>
  <c r="N20" i="4" s="1"/>
  <c r="M19" i="4"/>
  <c r="N19" i="4" s="1"/>
  <c r="M18" i="4"/>
  <c r="N18" i="4" s="1"/>
  <c r="M17" i="4"/>
  <c r="N17" i="4" s="1"/>
  <c r="M60" i="2"/>
  <c r="N60" i="2" s="1"/>
  <c r="M59" i="2"/>
  <c r="N59" i="2" s="1"/>
  <c r="M48" i="2"/>
  <c r="N48" i="2" s="1"/>
  <c r="M58" i="2"/>
  <c r="N58" i="2" s="1"/>
  <c r="L57" i="2"/>
  <c r="N57" i="2" s="1"/>
  <c r="N56" i="2"/>
  <c r="M13" i="2"/>
  <c r="M55" i="2"/>
  <c r="N55" i="2" s="1"/>
  <c r="M54" i="2"/>
  <c r="N54" i="2" s="1"/>
  <c r="M53" i="2"/>
  <c r="N53" i="2" s="1"/>
  <c r="M52" i="2"/>
  <c r="N52" i="2" s="1"/>
  <c r="L51" i="2"/>
  <c r="N51" i="2" s="1"/>
  <c r="M50" i="2"/>
  <c r="N50" i="2" s="1"/>
  <c r="M47" i="2"/>
  <c r="N47" i="2" s="1"/>
  <c r="M46" i="2"/>
  <c r="N46" i="2" s="1"/>
  <c r="M45" i="2"/>
  <c r="N45" i="2" s="1"/>
  <c r="M44" i="2"/>
  <c r="N44" i="2" s="1"/>
  <c r="M43" i="2"/>
  <c r="N43" i="2" s="1"/>
  <c r="L41" i="2"/>
  <c r="N41" i="2" s="1"/>
  <c r="M12" i="2"/>
  <c r="N12" i="2" s="1"/>
  <c r="M11" i="2"/>
  <c r="N11" i="2" s="1"/>
  <c r="M10" i="2"/>
  <c r="M9" i="2"/>
  <c r="N9" i="2" s="1"/>
  <c r="M8" i="2"/>
  <c r="N8" i="2" s="1"/>
  <c r="M7" i="2"/>
  <c r="N7" i="2" s="1"/>
  <c r="M5" i="2"/>
  <c r="N5" i="2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45" i="1"/>
  <c r="M145" i="1" s="1"/>
  <c r="K113" i="1"/>
  <c r="K114" i="1"/>
  <c r="M114" i="1" s="1"/>
  <c r="K115" i="1"/>
  <c r="M115" i="1" s="1"/>
  <c r="K116" i="1"/>
  <c r="K117" i="1"/>
  <c r="M117" i="1" s="1"/>
  <c r="K118" i="1"/>
  <c r="M118" i="1" s="1"/>
  <c r="K119" i="1"/>
  <c r="K120" i="1"/>
  <c r="M120" i="1" s="1"/>
  <c r="K121" i="1"/>
  <c r="M121" i="1" s="1"/>
  <c r="K122" i="1"/>
  <c r="M122" i="1" s="1"/>
  <c r="K123" i="1"/>
  <c r="K124" i="1"/>
  <c r="K125" i="1"/>
  <c r="K126" i="1"/>
  <c r="K127" i="1"/>
  <c r="K112" i="1"/>
  <c r="K111" i="1"/>
  <c r="M111" i="1" s="1"/>
  <c r="K110" i="1"/>
  <c r="K109" i="1"/>
  <c r="K108" i="1"/>
  <c r="M108" i="1"/>
  <c r="M109" i="1"/>
  <c r="M110" i="1"/>
  <c r="M113" i="1"/>
  <c r="K97" i="1"/>
  <c r="K98" i="1"/>
  <c r="M98" i="1" s="1"/>
  <c r="K99" i="1"/>
  <c r="K100" i="1"/>
  <c r="M100" i="1" s="1"/>
  <c r="K101" i="1"/>
  <c r="K102" i="1"/>
  <c r="K103" i="1"/>
  <c r="K104" i="1"/>
  <c r="K105" i="1"/>
  <c r="M105" i="1" s="1"/>
  <c r="K106" i="1"/>
  <c r="K107" i="1"/>
  <c r="K96" i="1"/>
  <c r="M96" i="1" s="1"/>
  <c r="M101" i="1"/>
  <c r="M85" i="1"/>
  <c r="K85" i="1"/>
  <c r="K86" i="1"/>
  <c r="M86" i="1" s="1"/>
  <c r="K87" i="1"/>
  <c r="M87" i="1" s="1"/>
  <c r="K88" i="1"/>
  <c r="K89" i="1"/>
  <c r="K90" i="1"/>
  <c r="K91" i="1"/>
  <c r="K92" i="1"/>
  <c r="K93" i="1"/>
  <c r="K94" i="1"/>
  <c r="K95" i="1"/>
  <c r="M95" i="1" s="1"/>
  <c r="K77" i="1"/>
  <c r="K78" i="1"/>
  <c r="K79" i="1"/>
  <c r="K80" i="1"/>
  <c r="K81" i="1"/>
  <c r="K82" i="1"/>
  <c r="K83" i="1"/>
  <c r="K84" i="1"/>
  <c r="M45" i="1"/>
  <c r="M44" i="1"/>
  <c r="K39" i="1"/>
  <c r="K40" i="1"/>
  <c r="K41" i="1"/>
  <c r="K42" i="1"/>
  <c r="K43" i="1"/>
  <c r="K76" i="1"/>
  <c r="K22" i="1"/>
  <c r="N5" i="1"/>
  <c r="N9" i="1"/>
  <c r="K6" i="1"/>
  <c r="N6" i="1" s="1"/>
  <c r="K7" i="1"/>
  <c r="N7" i="1" s="1"/>
  <c r="K8" i="1"/>
  <c r="N8" i="1" s="1"/>
  <c r="K9" i="1"/>
  <c r="K10" i="1"/>
  <c r="N10" i="1" s="1"/>
  <c r="K12" i="1"/>
  <c r="N12" i="1" s="1"/>
  <c r="K13" i="1"/>
  <c r="N13" i="1" s="1"/>
  <c r="K14" i="1"/>
  <c r="N14" i="1" s="1"/>
  <c r="K15" i="1"/>
  <c r="N15" i="1" s="1"/>
  <c r="K16" i="1"/>
  <c r="N16" i="1" s="1"/>
  <c r="K17" i="1"/>
  <c r="N17" i="1" s="1"/>
  <c r="K18" i="1"/>
  <c r="N18" i="1" s="1"/>
  <c r="K19" i="1"/>
  <c r="N19" i="1" s="1"/>
  <c r="K20" i="1"/>
  <c r="N20" i="1" s="1"/>
  <c r="K21" i="1"/>
  <c r="N21" i="1" s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5" i="1"/>
  <c r="N39" i="4" l="1"/>
  <c r="N42" i="2"/>
  <c r="M25" i="4"/>
  <c r="M61" i="4"/>
  <c r="N15" i="4"/>
  <c r="M27" i="4" s="1"/>
  <c r="N40" i="4"/>
  <c r="M62" i="4"/>
  <c r="N23" i="4"/>
  <c r="M26" i="4"/>
  <c r="N10" i="2"/>
  <c r="M16" i="2" s="1"/>
  <c r="M15" i="2"/>
  <c r="N166" i="1"/>
  <c r="N165" i="1"/>
  <c r="M99" i="1"/>
  <c r="N130" i="1"/>
  <c r="N146" i="1"/>
  <c r="M164" i="1"/>
  <c r="N164" i="1" s="1"/>
  <c r="M163" i="1"/>
  <c r="N163" i="1" s="1"/>
  <c r="M162" i="1"/>
  <c r="N162" i="1" s="1"/>
  <c r="M161" i="1"/>
  <c r="N161" i="1" s="1"/>
  <c r="M160" i="1"/>
  <c r="N160" i="1" s="1"/>
  <c r="M159" i="1"/>
  <c r="M158" i="1"/>
  <c r="N158" i="1" s="1"/>
  <c r="M157" i="1"/>
  <c r="N157" i="1" s="1"/>
  <c r="M156" i="1"/>
  <c r="N156" i="1" s="1"/>
  <c r="M155" i="1"/>
  <c r="N155" i="1" s="1"/>
  <c r="M154" i="1"/>
  <c r="N154" i="1" s="1"/>
  <c r="M153" i="1"/>
  <c r="N153" i="1" s="1"/>
  <c r="M152" i="1"/>
  <c r="N152" i="1" s="1"/>
  <c r="M151" i="1"/>
  <c r="N151" i="1" s="1"/>
  <c r="M150" i="1"/>
  <c r="N150" i="1" s="1"/>
  <c r="M149" i="1"/>
  <c r="N149" i="1" s="1"/>
  <c r="M148" i="1"/>
  <c r="N148" i="1" s="1"/>
  <c r="M147" i="1"/>
  <c r="N147" i="1" s="1"/>
  <c r="M146" i="1"/>
  <c r="N122" i="1"/>
  <c r="N128" i="1"/>
  <c r="N145" i="1"/>
  <c r="N98" i="1"/>
  <c r="M127" i="1"/>
  <c r="N127" i="1" s="1"/>
  <c r="M126" i="1"/>
  <c r="N126" i="1" s="1"/>
  <c r="N113" i="1"/>
  <c r="N111" i="1"/>
  <c r="M112" i="1"/>
  <c r="N112" i="1" s="1"/>
  <c r="M125" i="1"/>
  <c r="N125" i="1" s="1"/>
  <c r="M116" i="1"/>
  <c r="N116" i="1" s="1"/>
  <c r="N117" i="1"/>
  <c r="N115" i="1"/>
  <c r="N114" i="1"/>
  <c r="N118" i="1"/>
  <c r="N120" i="1"/>
  <c r="N121" i="1"/>
  <c r="M123" i="1"/>
  <c r="N123" i="1" s="1"/>
  <c r="M124" i="1"/>
  <c r="N124" i="1" s="1"/>
  <c r="M119" i="1"/>
  <c r="N119" i="1" s="1"/>
  <c r="N110" i="1"/>
  <c r="N109" i="1"/>
  <c r="N108" i="1"/>
  <c r="N105" i="1"/>
  <c r="M106" i="1"/>
  <c r="N106" i="1" s="1"/>
  <c r="M107" i="1"/>
  <c r="N107" i="1" s="1"/>
  <c r="N101" i="1"/>
  <c r="N100" i="1"/>
  <c r="M103" i="1"/>
  <c r="M102" i="1"/>
  <c r="N102" i="1"/>
  <c r="N104" i="1"/>
  <c r="N103" i="1"/>
  <c r="M104" i="1"/>
  <c r="N99" i="1"/>
  <c r="M97" i="1"/>
  <c r="N97" i="1" s="1"/>
  <c r="N96" i="1"/>
  <c r="N95" i="1"/>
  <c r="M94" i="1"/>
  <c r="N94" i="1" s="1"/>
  <c r="M92" i="1"/>
  <c r="N92" i="1" s="1"/>
  <c r="M93" i="1"/>
  <c r="N93" i="1" s="1"/>
  <c r="M91" i="1"/>
  <c r="N91" i="1" s="1"/>
  <c r="M90" i="1"/>
  <c r="N90" i="1" s="1"/>
  <c r="M89" i="1"/>
  <c r="N89" i="1" s="1"/>
  <c r="M88" i="1"/>
  <c r="N88" i="1" s="1"/>
  <c r="N87" i="1"/>
  <c r="M82" i="1"/>
  <c r="N82" i="1" s="1"/>
  <c r="M81" i="1"/>
  <c r="N81" i="1" s="1"/>
  <c r="M80" i="1"/>
  <c r="N80" i="1" s="1"/>
  <c r="M78" i="1"/>
  <c r="N78" i="1" s="1"/>
  <c r="M77" i="1"/>
  <c r="N77" i="1" s="1"/>
  <c r="M84" i="1"/>
  <c r="N84" i="1" s="1"/>
  <c r="M83" i="1"/>
  <c r="N83" i="1" s="1"/>
  <c r="M79" i="1"/>
  <c r="N79" i="1" s="1"/>
  <c r="M76" i="1"/>
  <c r="N76" i="1" s="1"/>
  <c r="M43" i="1"/>
  <c r="N43" i="1" s="1"/>
  <c r="M42" i="1"/>
  <c r="N42" i="1" s="1"/>
  <c r="M41" i="1"/>
  <c r="N41" i="1" s="1"/>
  <c r="M40" i="1"/>
  <c r="N40" i="1" s="1"/>
  <c r="M39" i="1"/>
  <c r="N39" i="1" s="1"/>
  <c r="M5" i="1"/>
  <c r="N36" i="1"/>
  <c r="M38" i="1"/>
  <c r="N38" i="1" s="1"/>
  <c r="M37" i="1"/>
  <c r="N37" i="1" s="1"/>
  <c r="M36" i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M20" i="1"/>
  <c r="M19" i="1"/>
  <c r="M18" i="1"/>
  <c r="M17" i="1"/>
  <c r="M16" i="1"/>
  <c r="M15" i="1"/>
  <c r="M14" i="1"/>
  <c r="M13" i="1"/>
  <c r="M11" i="1"/>
  <c r="M10" i="1"/>
  <c r="M9" i="1"/>
  <c r="M8" i="1"/>
  <c r="M7" i="1"/>
  <c r="M6" i="1"/>
  <c r="M63" i="4" l="1"/>
  <c r="N11" i="1"/>
  <c r="M46" i="1"/>
  <c r="N159" i="1"/>
  <c r="N168" i="1" s="1"/>
  <c r="N167" i="1"/>
  <c r="N86" i="1"/>
  <c r="N129" i="1"/>
  <c r="N131" i="1" s="1"/>
  <c r="M64" i="4" l="1"/>
  <c r="M65" i="4" s="1"/>
  <c r="M47" i="1"/>
  <c r="N169" i="1"/>
  <c r="Z133" i="4"/>
  <c r="U5" i="2"/>
</calcChain>
</file>

<file path=xl/sharedStrings.xml><?xml version="1.0" encoding="utf-8"?>
<sst xmlns="http://schemas.openxmlformats.org/spreadsheetml/2006/main" count="327" uniqueCount="128">
  <si>
    <t>Week No.</t>
  </si>
  <si>
    <t>Start</t>
  </si>
  <si>
    <t>End</t>
  </si>
  <si>
    <t>Mon.</t>
  </si>
  <si>
    <t>Tues.</t>
  </si>
  <si>
    <t>Wed.</t>
  </si>
  <si>
    <t>Thurs.</t>
  </si>
  <si>
    <t>Fri.</t>
  </si>
  <si>
    <t>Sat.</t>
  </si>
  <si>
    <t>Sun.</t>
  </si>
  <si>
    <t>Calc. Pay</t>
  </si>
  <si>
    <t>Actual Pay</t>
  </si>
  <si>
    <t>Total Hrs.</t>
  </si>
  <si>
    <t>Diff.</t>
  </si>
  <si>
    <t>LORENA OBANDO (SERVER AND BARTENDER) - 2016</t>
  </si>
  <si>
    <t>TOTAL HOURS (2016)</t>
  </si>
  <si>
    <t>TOTAL CALC. PAY (2016)</t>
  </si>
  <si>
    <t>TOTAL ACTUAL PAY (2016)</t>
  </si>
  <si>
    <t>TOTAL DIFFERENCE (2016)</t>
  </si>
  <si>
    <t>LORENA OBANDO (SERVER AND BARTENDER) - 2017</t>
  </si>
  <si>
    <t>1 ($5.50/hr)</t>
  </si>
  <si>
    <t>10 ($6.00/hr)</t>
  </si>
  <si>
    <t>TOTAL HOURS (2017)</t>
  </si>
  <si>
    <t>TOTAL CALC. PAY (2017)</t>
  </si>
  <si>
    <t>TOTAL ACTUAL PAY (2017)</t>
  </si>
  <si>
    <t>TOTAL DIFFERENCE (2017)</t>
  </si>
  <si>
    <t>LORENA OBANDO (SERVER AND BARTENDER) - 2018</t>
  </si>
  <si>
    <t>TOTAL HOURS (2018)</t>
  </si>
  <si>
    <t>TOTAL CALC. PAY (2018)</t>
  </si>
  <si>
    <t>TOTAL ACTUAL PAY (2018)</t>
  </si>
  <si>
    <t>TOTAL DIFFERENCE (2018)</t>
  </si>
  <si>
    <t>TOTAL DIFFERENCES (2016-2018)</t>
  </si>
  <si>
    <t>1 ($12.50/hr)</t>
  </si>
  <si>
    <t>FERNANDO ROMANHOL - COOK (2017)</t>
  </si>
  <si>
    <t>Total Hours</t>
  </si>
  <si>
    <t>Total Calc. Pay</t>
  </si>
  <si>
    <t>Total Actual Pay</t>
  </si>
  <si>
    <t>Total Difference</t>
  </si>
  <si>
    <t>FERNANDO ROMANHOL - COOK (2018)</t>
  </si>
  <si>
    <t>TOTAL</t>
  </si>
  <si>
    <t>-</t>
  </si>
  <si>
    <t>CALCULATIONS</t>
  </si>
  <si>
    <t>TOTAL OVERTIME VERSUS ACTUAL PAY</t>
  </si>
  <si>
    <t>YVANNY HERNANDEZ (SERVER) - 2018</t>
  </si>
  <si>
    <t>YVANNY HERNANDEZ (SERVER) - 2017</t>
  </si>
  <si>
    <t>Total Diff.</t>
  </si>
  <si>
    <t>Total Diff. (2017-2018)</t>
  </si>
  <si>
    <t>#3853</t>
  </si>
  <si>
    <t>#3843</t>
  </si>
  <si>
    <t>#3833</t>
  </si>
  <si>
    <t>#3817</t>
  </si>
  <si>
    <t>#3805</t>
  </si>
  <si>
    <t>#3716</t>
  </si>
  <si>
    <t>#3749</t>
  </si>
  <si>
    <t>#3734</t>
  </si>
  <si>
    <t>16 Hrs.</t>
  </si>
  <si>
    <t>#3726</t>
  </si>
  <si>
    <t>#3775</t>
  </si>
  <si>
    <t>VACATION PERIOD PAID (2 DAYS)</t>
  </si>
  <si>
    <t>#3756</t>
  </si>
  <si>
    <t>#3722</t>
  </si>
  <si>
    <t>#3709</t>
  </si>
  <si>
    <t>#3764</t>
  </si>
  <si>
    <t>#3798</t>
  </si>
  <si>
    <t>#3781</t>
  </si>
  <si>
    <t>#3743</t>
  </si>
  <si>
    <t>#3732</t>
  </si>
  <si>
    <t>#3687</t>
  </si>
  <si>
    <t>#3673</t>
  </si>
  <si>
    <t>#3653</t>
  </si>
  <si>
    <t>#3646</t>
  </si>
  <si>
    <t>#3623</t>
  </si>
  <si>
    <t>#3614</t>
  </si>
  <si>
    <t>#3512</t>
  </si>
  <si>
    <t>#3502</t>
  </si>
  <si>
    <t>Date</t>
  </si>
  <si>
    <t>Chk. No.</t>
  </si>
  <si>
    <t>Amount</t>
  </si>
  <si>
    <t>Number</t>
  </si>
  <si>
    <t>TOTAL DIFFERENCE</t>
  </si>
  <si>
    <t>TOTAL DIFF. (WITH VACATION)</t>
  </si>
  <si>
    <t>#3870</t>
  </si>
  <si>
    <t>#3887</t>
  </si>
  <si>
    <t>#3895</t>
  </si>
  <si>
    <t>#3993</t>
  </si>
  <si>
    <t>#3933</t>
  </si>
  <si>
    <t>#4082</t>
  </si>
  <si>
    <t>#3909</t>
  </si>
  <si>
    <t>#3914</t>
  </si>
  <si>
    <t>#3924</t>
  </si>
  <si>
    <t>#3965</t>
  </si>
  <si>
    <t>CORRESPONDS TO #3317 for wks. 8-9</t>
  </si>
  <si>
    <t>WHERE WEEK 7 SHOULD BE</t>
  </si>
  <si>
    <t>NO WORK</t>
  </si>
  <si>
    <t>TOTAL DIFF. (NO VACATION)</t>
  </si>
  <si>
    <t>TOTAL (INCLUDING CHK. DIFF.)</t>
  </si>
  <si>
    <t>corresponds to #3306 wks. 5-6</t>
  </si>
  <si>
    <t>No.</t>
  </si>
  <si>
    <t>Total</t>
  </si>
  <si>
    <t>Standard</t>
  </si>
  <si>
    <t>Overtime</t>
  </si>
  <si>
    <t>Calc.</t>
  </si>
  <si>
    <t>Actual</t>
  </si>
  <si>
    <t>TOTALS</t>
  </si>
  <si>
    <t>22-23</t>
  </si>
  <si>
    <t>24-25</t>
  </si>
  <si>
    <t>26-27</t>
  </si>
  <si>
    <t>28-29</t>
  </si>
  <si>
    <t>30-31</t>
  </si>
  <si>
    <t>32-33</t>
  </si>
  <si>
    <t>34-35</t>
  </si>
  <si>
    <t>36-37</t>
  </si>
  <si>
    <t>38-39</t>
  </si>
  <si>
    <t>40-41</t>
  </si>
  <si>
    <t>42-43</t>
  </si>
  <si>
    <t>44-45</t>
  </si>
  <si>
    <t>46-47</t>
  </si>
  <si>
    <t>48-49</t>
  </si>
  <si>
    <t>50-51</t>
  </si>
  <si>
    <t>Pay</t>
  </si>
  <si>
    <t>#4001</t>
  </si>
  <si>
    <t>X</t>
  </si>
  <si>
    <t>RATE OF PAY:</t>
  </si>
  <si>
    <t>OT RATE:</t>
  </si>
  <si>
    <t>MINIMUM WAGE:</t>
  </si>
  <si>
    <t>TOTAL AMOUNT REMAINING (AFTER PREVIOUS $814.39 PAYMENT):</t>
  </si>
  <si>
    <t>#4008</t>
  </si>
  <si>
    <t>Tips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</si>
</sst>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.000_);[Red]\(&quot;$&quot;#,##0.000\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1"/>
      <name val="Arial"/>
      <family val="2"/>
    </font>
    <font>
      <b/>
      <sz val="10.5"/>
      <color theme="1"/>
      <name val="Arial"/>
      <family val="2"/>
    </font>
    <font>
      <sz val="10.5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u/>
      <sz val="16"/>
      <color theme="1"/>
      <name val="Arial"/>
      <family val="2"/>
    </font>
    <font>
      <sz val="11"/>
      <color theme="1"/>
      <name val="Arial"/>
      <family val="2"/>
    </font>
    <font>
      <sz val="10.5"/>
      <color rgb="FF9C0006"/>
      <name val="Arial"/>
      <family val="2"/>
    </font>
    <font>
      <sz val="10.5"/>
      <color rgb="FF069C0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b/>
      <sz val="36"/>
      <color theme="1"/>
      <name val="Arial"/>
      <family val="2"/>
    </font>
    <font>
      <b/>
      <sz val="12"/>
      <color rgb="FF9C0006"/>
      <name val="Arial"/>
      <family val="2"/>
    </font>
    <font>
      <sz val="10.5"/>
      <color rgb="FF006100"/>
      <name val="Arial"/>
      <family val="2"/>
    </font>
    <font>
      <b/>
      <sz val="11"/>
      <color rgb="FF9C5700"/>
      <name val="Arial"/>
      <family val="2"/>
    </font>
    <font>
      <sz val="11"/>
      <color rgb="FF9C570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10.5"/>
      <color theme="0"/>
      <name val="Arial"/>
      <family val="2"/>
    </font>
    <font>
      <sz val="10.5"/>
      <color rgb="FF9C5700"/>
      <name val="Arial"/>
      <family val="2"/>
    </font>
    <font>
      <sz val="10.5"/>
      <color rgb="FF002060"/>
      <name val="Arial"/>
      <family val="2"/>
    </font>
    <font>
      <b/>
      <u/>
      <sz val="10.5"/>
      <color theme="1"/>
      <name val="Arial"/>
      <family val="2"/>
    </font>
    <font>
      <sz val="10.5"/>
      <color rgb="FFC00000"/>
      <name val="Arial"/>
      <family val="2"/>
    </font>
    <font>
      <b/>
      <u/>
      <sz val="8"/>
      <color theme="1"/>
      <name val="Arial"/>
      <family val="2"/>
    </font>
    <font>
      <b/>
      <u/>
      <sz val="12"/>
      <color theme="1"/>
      <name val="Arial"/>
      <family val="2"/>
    </font>
    <font>
      <sz val="8"/>
      <color rgb="FF9C0006"/>
      <name val="Arial"/>
      <family val="2"/>
    </font>
    <font>
      <b/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696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57FFA3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theme="7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</cellStyleXfs>
  <cellXfs count="392">
    <xf numFmtId="0" fontId="0" fillId="0" borderId="0" xfId="0"/>
    <xf numFmtId="0" fontId="9" fillId="0" borderId="0" xfId="0" applyFont="1"/>
    <xf numFmtId="14" fontId="9" fillId="0" borderId="3" xfId="0" applyNumberFormat="1" applyFont="1" applyBorder="1" applyAlignment="1">
      <alignment horizontal="center"/>
    </xf>
    <xf numFmtId="2" fontId="9" fillId="0" borderId="3" xfId="0" applyNumberFormat="1" applyFont="1" applyBorder="1" applyAlignment="1">
      <alignment horizontal="center"/>
    </xf>
    <xf numFmtId="164" fontId="9" fillId="0" borderId="3" xfId="1" applyNumberFormat="1" applyFont="1" applyBorder="1" applyAlignment="1">
      <alignment horizontal="center"/>
    </xf>
    <xf numFmtId="2" fontId="9" fillId="0" borderId="3" xfId="0" applyNumberFormat="1" applyFont="1" applyBorder="1" applyAlignment="1">
      <alignment horizontal="center" vertical="center"/>
    </xf>
    <xf numFmtId="14" fontId="9" fillId="0" borderId="10" xfId="0" applyNumberFormat="1" applyFont="1" applyBorder="1" applyAlignment="1">
      <alignment horizontal="center"/>
    </xf>
    <xf numFmtId="2" fontId="9" fillId="0" borderId="10" xfId="0" applyNumberFormat="1" applyFont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/>
    </xf>
    <xf numFmtId="164" fontId="9" fillId="0" borderId="10" xfId="1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14" fontId="9" fillId="0" borderId="3" xfId="0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4" fontId="9" fillId="0" borderId="10" xfId="0" applyNumberFormat="1" applyFont="1" applyBorder="1" applyAlignment="1">
      <alignment horizontal="center" vertical="center"/>
    </xf>
    <xf numFmtId="164" fontId="9" fillId="0" borderId="10" xfId="1" applyNumberFormat="1" applyFont="1" applyBorder="1" applyAlignment="1">
      <alignment horizontal="center" vertical="center"/>
    </xf>
    <xf numFmtId="2" fontId="9" fillId="0" borderId="14" xfId="0" applyNumberFormat="1" applyFont="1" applyBorder="1"/>
    <xf numFmtId="164" fontId="11" fillId="0" borderId="16" xfId="0" applyNumberFormat="1" applyFont="1" applyBorder="1"/>
    <xf numFmtId="164" fontId="9" fillId="0" borderId="19" xfId="0" applyNumberFormat="1" applyFont="1" applyBorder="1"/>
    <xf numFmtId="14" fontId="9" fillId="0" borderId="0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164" fontId="9" fillId="0" borderId="0" xfId="1" applyNumberFormat="1" applyFont="1" applyBorder="1" applyAlignment="1">
      <alignment horizontal="center"/>
    </xf>
    <xf numFmtId="0" fontId="13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4" fontId="14" fillId="3" borderId="8" xfId="3" applyNumberFormat="1" applyFont="1" applyBorder="1" applyAlignment="1">
      <alignment horizontal="center"/>
    </xf>
    <xf numFmtId="164" fontId="14" fillId="3" borderId="11" xfId="3" applyNumberFormat="1" applyFont="1" applyBorder="1" applyAlignment="1">
      <alignment horizontal="center"/>
    </xf>
    <xf numFmtId="2" fontId="16" fillId="0" borderId="0" xfId="0" applyNumberFormat="1" applyFont="1" applyAlignment="1">
      <alignment horizontal="center"/>
    </xf>
    <xf numFmtId="164" fontId="17" fillId="0" borderId="0" xfId="1" applyNumberFormat="1" applyFont="1" applyAlignment="1">
      <alignment horizontal="center"/>
    </xf>
    <xf numFmtId="164" fontId="9" fillId="0" borderId="0" xfId="1" applyNumberFormat="1" applyFont="1" applyAlignment="1">
      <alignment horizontal="center"/>
    </xf>
    <xf numFmtId="164" fontId="15" fillId="0" borderId="0" xfId="3" applyNumberFormat="1" applyFont="1" applyFill="1" applyBorder="1" applyAlignment="1">
      <alignment horizontal="center"/>
    </xf>
    <xf numFmtId="164" fontId="3" fillId="0" borderId="0" xfId="3" applyNumberFormat="1" applyFill="1" applyAlignment="1">
      <alignment horizontal="center"/>
    </xf>
    <xf numFmtId="0" fontId="9" fillId="0" borderId="0" xfId="0" applyFont="1" applyFill="1" applyAlignment="1">
      <alignment horizontal="center"/>
    </xf>
    <xf numFmtId="164" fontId="15" fillId="3" borderId="8" xfId="3" applyNumberFormat="1" applyFont="1" applyBorder="1" applyAlignment="1">
      <alignment horizontal="center"/>
    </xf>
    <xf numFmtId="164" fontId="9" fillId="8" borderId="26" xfId="5" applyNumberFormat="1" applyFont="1" applyFill="1" applyBorder="1" applyAlignment="1">
      <alignment horizontal="center"/>
    </xf>
    <xf numFmtId="0" fontId="8" fillId="8" borderId="20" xfId="5" applyFont="1" applyFill="1" applyBorder="1" applyAlignment="1">
      <alignment horizontal="center"/>
    </xf>
    <xf numFmtId="14" fontId="9" fillId="8" borderId="1" xfId="5" applyNumberFormat="1" applyFont="1" applyFill="1" applyBorder="1" applyAlignment="1">
      <alignment horizontal="center"/>
    </xf>
    <xf numFmtId="2" fontId="9" fillId="8" borderId="1" xfId="5" applyNumberFormat="1" applyFont="1" applyFill="1" applyBorder="1" applyAlignment="1">
      <alignment horizontal="center"/>
    </xf>
    <xf numFmtId="164" fontId="9" fillId="8" borderId="1" xfId="5" applyNumberFormat="1" applyFont="1" applyFill="1" applyBorder="1" applyAlignment="1">
      <alignment horizontal="center"/>
    </xf>
    <xf numFmtId="164" fontId="14" fillId="9" borderId="8" xfId="5" applyNumberFormat="1" applyFont="1" applyFill="1" applyBorder="1" applyAlignment="1">
      <alignment horizontal="center"/>
    </xf>
    <xf numFmtId="2" fontId="9" fillId="0" borderId="0" xfId="0" applyNumberFormat="1" applyFont="1" applyAlignment="1">
      <alignment horizontal="center" vertical="center"/>
    </xf>
    <xf numFmtId="164" fontId="21" fillId="2" borderId="8" xfId="2" applyNumberFormat="1" applyFont="1" applyBorder="1" applyAlignment="1">
      <alignment horizontal="center" vertical="center"/>
    </xf>
    <xf numFmtId="164" fontId="21" fillId="2" borderId="11" xfId="2" applyNumberFormat="1" applyFont="1" applyBorder="1" applyAlignment="1">
      <alignment horizontal="center" vertical="center"/>
    </xf>
    <xf numFmtId="14" fontId="9" fillId="0" borderId="0" xfId="0" applyNumberFormat="1" applyFont="1" applyBorder="1" applyAlignment="1">
      <alignment horizontal="center" vertical="center"/>
    </xf>
    <xf numFmtId="164" fontId="11" fillId="7" borderId="24" xfId="0" applyNumberFormat="1" applyFont="1" applyFill="1" applyBorder="1"/>
    <xf numFmtId="0" fontId="8" fillId="10" borderId="7" xfId="0" applyFont="1" applyFill="1" applyBorder="1" applyAlignment="1">
      <alignment horizontal="center" vertical="center"/>
    </xf>
    <xf numFmtId="14" fontId="9" fillId="10" borderId="3" xfId="0" applyNumberFormat="1" applyFont="1" applyFill="1" applyBorder="1" applyAlignment="1">
      <alignment horizontal="center" vertical="center"/>
    </xf>
    <xf numFmtId="2" fontId="9" fillId="10" borderId="3" xfId="0" applyNumberFormat="1" applyFont="1" applyFill="1" applyBorder="1" applyAlignment="1">
      <alignment horizontal="center" vertical="center"/>
    </xf>
    <xf numFmtId="164" fontId="9" fillId="10" borderId="3" xfId="1" applyNumberFormat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2" fillId="4" borderId="7" xfId="4" applyFont="1" applyBorder="1" applyAlignment="1">
      <alignment horizontal="center"/>
    </xf>
    <xf numFmtId="14" fontId="23" fillId="4" borderId="3" xfId="4" applyNumberFormat="1" applyFont="1" applyBorder="1" applyAlignment="1">
      <alignment horizontal="center"/>
    </xf>
    <xf numFmtId="164" fontId="23" fillId="4" borderId="3" xfId="4" applyNumberFormat="1" applyFont="1" applyBorder="1" applyAlignment="1">
      <alignment horizontal="center"/>
    </xf>
    <xf numFmtId="14" fontId="24" fillId="6" borderId="3" xfId="6" applyNumberFormat="1" applyFont="1" applyBorder="1" applyAlignment="1">
      <alignment horizontal="center" vertical="center"/>
    </xf>
    <xf numFmtId="2" fontId="24" fillId="6" borderId="3" xfId="6" applyNumberFormat="1" applyFont="1" applyBorder="1" applyAlignment="1">
      <alignment horizontal="center" vertical="center"/>
    </xf>
    <xf numFmtId="164" fontId="24" fillId="6" borderId="3" xfId="6" applyNumberFormat="1" applyFont="1" applyBorder="1" applyAlignment="1">
      <alignment horizontal="center" vertical="center"/>
    </xf>
    <xf numFmtId="0" fontId="25" fillId="8" borderId="20" xfId="5" applyFont="1" applyFill="1" applyBorder="1" applyAlignment="1">
      <alignment horizontal="center" vertical="center"/>
    </xf>
    <xf numFmtId="14" fontId="13" fillId="8" borderId="1" xfId="5" applyNumberFormat="1" applyFont="1" applyFill="1" applyBorder="1" applyAlignment="1">
      <alignment horizontal="center" vertical="center"/>
    </xf>
    <xf numFmtId="2" fontId="13" fillId="8" borderId="1" xfId="5" applyNumberFormat="1" applyFont="1" applyFill="1" applyBorder="1" applyAlignment="1">
      <alignment horizontal="center" vertical="center"/>
    </xf>
    <xf numFmtId="164" fontId="13" fillId="8" borderId="1" xfId="5" applyNumberFormat="1" applyFont="1" applyFill="1" applyBorder="1" applyAlignment="1">
      <alignment horizontal="center" vertical="center"/>
    </xf>
    <xf numFmtId="0" fontId="25" fillId="8" borderId="7" xfId="5" applyFont="1" applyFill="1" applyBorder="1" applyAlignment="1">
      <alignment horizontal="center"/>
    </xf>
    <xf numFmtId="14" fontId="13" fillId="8" borderId="3" xfId="5" applyNumberFormat="1" applyFont="1" applyFill="1" applyBorder="1" applyAlignment="1">
      <alignment horizontal="center"/>
    </xf>
    <xf numFmtId="2" fontId="13" fillId="8" borderId="3" xfId="5" applyNumberFormat="1" applyFont="1" applyFill="1" applyBorder="1" applyAlignment="1">
      <alignment horizontal="center" vertical="center"/>
    </xf>
    <xf numFmtId="0" fontId="25" fillId="8" borderId="7" xfId="5" applyFont="1" applyFill="1" applyBorder="1" applyAlignment="1">
      <alignment horizontal="center" vertical="center"/>
    </xf>
    <xf numFmtId="164" fontId="26" fillId="6" borderId="8" xfId="6" applyNumberFormat="1" applyFont="1" applyBorder="1" applyAlignment="1">
      <alignment horizontal="center" vertical="center"/>
    </xf>
    <xf numFmtId="164" fontId="14" fillId="3" borderId="8" xfId="3" applyNumberFormat="1" applyFont="1" applyBorder="1" applyAlignment="1">
      <alignment horizontal="center" vertical="center"/>
    </xf>
    <xf numFmtId="164" fontId="14" fillId="10" borderId="8" xfId="3" applyNumberFormat="1" applyFont="1" applyFill="1" applyBorder="1" applyAlignment="1">
      <alignment horizontal="center" vertical="center"/>
    </xf>
    <xf numFmtId="164" fontId="21" fillId="2" borderId="21" xfId="2" applyNumberFormat="1" applyFont="1" applyBorder="1" applyAlignment="1">
      <alignment horizontal="center" vertical="center"/>
    </xf>
    <xf numFmtId="164" fontId="14" fillId="3" borderId="21" xfId="3" applyNumberFormat="1" applyFont="1" applyBorder="1" applyAlignment="1">
      <alignment horizontal="center" vertical="center"/>
    </xf>
    <xf numFmtId="164" fontId="14" fillId="3" borderId="11" xfId="3" applyNumberFormat="1" applyFont="1" applyBorder="1" applyAlignment="1">
      <alignment horizontal="center" vertical="center"/>
    </xf>
    <xf numFmtId="164" fontId="9" fillId="8" borderId="3" xfId="5" applyNumberFormat="1" applyFont="1" applyFill="1" applyBorder="1" applyAlignment="1">
      <alignment horizontal="center" vertical="center"/>
    </xf>
    <xf numFmtId="2" fontId="23" fillId="4" borderId="3" xfId="4" applyNumberFormat="1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8" fontId="9" fillId="0" borderId="0" xfId="0" applyNumberFormat="1" applyFont="1" applyFill="1" applyAlignment="1"/>
    <xf numFmtId="0" fontId="9" fillId="0" borderId="0" xfId="0" applyFont="1" applyFill="1" applyAlignment="1"/>
    <xf numFmtId="164" fontId="14" fillId="0" borderId="0" xfId="3" applyNumberFormat="1" applyFont="1" applyFill="1"/>
    <xf numFmtId="8" fontId="9" fillId="0" borderId="0" xfId="0" applyNumberFormat="1" applyFont="1"/>
    <xf numFmtId="164" fontId="9" fillId="0" borderId="3" xfId="1" applyNumberFormat="1" applyFont="1" applyFill="1" applyBorder="1" applyAlignment="1">
      <alignment horizontal="center"/>
    </xf>
    <xf numFmtId="164" fontId="14" fillId="3" borderId="34" xfId="3" applyNumberFormat="1" applyFont="1" applyBorder="1" applyAlignment="1">
      <alignment horizontal="center"/>
    </xf>
    <xf numFmtId="164" fontId="21" fillId="2" borderId="34" xfId="2" applyNumberFormat="1" applyFont="1" applyBorder="1" applyAlignment="1">
      <alignment horizontal="center"/>
    </xf>
    <xf numFmtId="164" fontId="27" fillId="4" borderId="34" xfId="4" applyNumberFormat="1" applyFont="1" applyBorder="1" applyAlignment="1">
      <alignment horizontal="center"/>
    </xf>
    <xf numFmtId="164" fontId="14" fillId="3" borderId="35" xfId="3" applyNumberFormat="1" applyFont="1" applyBorder="1" applyAlignment="1">
      <alignment horizontal="center"/>
    </xf>
    <xf numFmtId="0" fontId="4" fillId="4" borderId="3" xfId="4" applyBorder="1"/>
    <xf numFmtId="0" fontId="4" fillId="4" borderId="7" xfId="4" applyBorder="1"/>
    <xf numFmtId="0" fontId="4" fillId="4" borderId="8" xfId="4" applyBorder="1"/>
    <xf numFmtId="0" fontId="9" fillId="0" borderId="0" xfId="0" applyFont="1" applyBorder="1" applyAlignment="1"/>
    <xf numFmtId="2" fontId="9" fillId="0" borderId="0" xfId="0" applyNumberFormat="1" applyFont="1" applyBorder="1" applyAlignment="1">
      <alignment horizontal="center" vertical="center"/>
    </xf>
    <xf numFmtId="164" fontId="9" fillId="0" borderId="0" xfId="1" applyNumberFormat="1" applyFont="1" applyBorder="1" applyAlignment="1">
      <alignment horizontal="center" vertical="center"/>
    </xf>
    <xf numFmtId="2" fontId="9" fillId="0" borderId="25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164" fontId="11" fillId="0" borderId="3" xfId="1" applyNumberFormat="1" applyFont="1" applyBorder="1" applyAlignment="1">
      <alignment horizontal="center" vertical="center"/>
    </xf>
    <xf numFmtId="164" fontId="11" fillId="0" borderId="3" xfId="0" applyNumberFormat="1" applyFont="1" applyBorder="1" applyAlignment="1">
      <alignment horizontal="center" vertical="center"/>
    </xf>
    <xf numFmtId="164" fontId="11" fillId="0" borderId="29" xfId="0" applyNumberFormat="1" applyFont="1" applyBorder="1" applyAlignment="1">
      <alignment horizontal="center" vertical="center"/>
    </xf>
    <xf numFmtId="164" fontId="9" fillId="0" borderId="29" xfId="1" applyNumberFormat="1" applyFont="1" applyBorder="1" applyAlignment="1">
      <alignment horizontal="center" vertical="center"/>
    </xf>
    <xf numFmtId="0" fontId="0" fillId="0" borderId="0" xfId="0" applyBorder="1" applyAlignment="1"/>
    <xf numFmtId="14" fontId="9" fillId="0" borderId="3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45" xfId="0" applyFont="1" applyBorder="1" applyAlignment="1">
      <alignment horizontal="center"/>
    </xf>
    <xf numFmtId="164" fontId="21" fillId="2" borderId="6" xfId="2" applyNumberFormat="1" applyFont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14" fontId="9" fillId="8" borderId="3" xfId="0" applyNumberFormat="1" applyFont="1" applyFill="1" applyBorder="1" applyAlignment="1">
      <alignment horizontal="center" vertical="center"/>
    </xf>
    <xf numFmtId="2" fontId="9" fillId="8" borderId="3" xfId="0" applyNumberFormat="1" applyFont="1" applyFill="1" applyBorder="1" applyAlignment="1">
      <alignment horizontal="center" vertical="center"/>
    </xf>
    <xf numFmtId="164" fontId="9" fillId="8" borderId="3" xfId="1" applyNumberFormat="1" applyFont="1" applyFill="1" applyBorder="1" applyAlignment="1">
      <alignment horizontal="center" vertical="center"/>
    </xf>
    <xf numFmtId="2" fontId="9" fillId="8" borderId="10" xfId="0" applyNumberFormat="1" applyFont="1" applyFill="1" applyBorder="1" applyAlignment="1">
      <alignment horizontal="center" vertical="center"/>
    </xf>
    <xf numFmtId="164" fontId="9" fillId="8" borderId="10" xfId="1" applyNumberFormat="1" applyFont="1" applyFill="1" applyBorder="1" applyAlignment="1">
      <alignment horizontal="center" vertical="center"/>
    </xf>
    <xf numFmtId="0" fontId="8" fillId="15" borderId="7" xfId="0" applyFont="1" applyFill="1" applyBorder="1" applyAlignment="1">
      <alignment horizontal="center" vertical="center"/>
    </xf>
    <xf numFmtId="14" fontId="9" fillId="15" borderId="3" xfId="0" applyNumberFormat="1" applyFont="1" applyFill="1" applyBorder="1" applyAlignment="1">
      <alignment horizontal="center"/>
    </xf>
    <xf numFmtId="2" fontId="9" fillId="15" borderId="3" xfId="0" applyNumberFormat="1" applyFont="1" applyFill="1" applyBorder="1" applyAlignment="1">
      <alignment horizontal="center" vertical="center"/>
    </xf>
    <xf numFmtId="164" fontId="9" fillId="15" borderId="3" xfId="1" applyNumberFormat="1" applyFont="1" applyFill="1" applyBorder="1" applyAlignment="1">
      <alignment horizontal="center" vertical="center"/>
    </xf>
    <xf numFmtId="2" fontId="9" fillId="7" borderId="3" xfId="0" applyNumberFormat="1" applyFont="1" applyFill="1" applyBorder="1" applyAlignment="1">
      <alignment horizontal="center" vertical="center"/>
    </xf>
    <xf numFmtId="2" fontId="9" fillId="15" borderId="5" xfId="0" applyNumberFormat="1" applyFont="1" applyFill="1" applyBorder="1" applyAlignment="1">
      <alignment horizontal="center" vertical="center"/>
    </xf>
    <xf numFmtId="0" fontId="8" fillId="15" borderId="4" xfId="0" applyFont="1" applyFill="1" applyBorder="1" applyAlignment="1">
      <alignment horizontal="center" vertical="center"/>
    </xf>
    <xf numFmtId="14" fontId="9" fillId="15" borderId="5" xfId="0" applyNumberFormat="1" applyFont="1" applyFill="1" applyBorder="1" applyAlignment="1">
      <alignment horizontal="center"/>
    </xf>
    <xf numFmtId="0" fontId="9" fillId="15" borderId="5" xfId="0" applyFont="1" applyFill="1" applyBorder="1" applyAlignment="1">
      <alignment horizontal="center" vertical="center"/>
    </xf>
    <xf numFmtId="164" fontId="9" fillId="15" borderId="5" xfId="1" applyNumberFormat="1" applyFont="1" applyFill="1" applyBorder="1" applyAlignment="1">
      <alignment horizontal="center" vertical="center"/>
    </xf>
    <xf numFmtId="0" fontId="9" fillId="15" borderId="3" xfId="0" applyFont="1" applyFill="1" applyBorder="1" applyAlignment="1">
      <alignment horizontal="center" vertical="center"/>
    </xf>
    <xf numFmtId="14" fontId="9" fillId="15" borderId="3" xfId="0" applyNumberFormat="1" applyFont="1" applyFill="1" applyBorder="1" applyAlignment="1">
      <alignment horizontal="center" vertical="center"/>
    </xf>
    <xf numFmtId="0" fontId="8" fillId="8" borderId="30" xfId="0" applyFont="1" applyFill="1" applyBorder="1" applyAlignment="1">
      <alignment horizontal="center" vertical="center"/>
    </xf>
    <xf numFmtId="14" fontId="9" fillId="8" borderId="29" xfId="0" applyNumberFormat="1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14" fontId="9" fillId="7" borderId="3" xfId="0" applyNumberFormat="1" applyFont="1" applyFill="1" applyBorder="1" applyAlignment="1">
      <alignment horizontal="center"/>
    </xf>
    <xf numFmtId="164" fontId="9" fillId="7" borderId="3" xfId="1" applyNumberFormat="1" applyFont="1" applyFill="1" applyBorder="1" applyAlignment="1">
      <alignment horizontal="center" vertical="center"/>
    </xf>
    <xf numFmtId="14" fontId="9" fillId="0" borderId="29" xfId="0" applyNumberFormat="1" applyFont="1" applyBorder="1" applyAlignment="1">
      <alignment horizontal="center"/>
    </xf>
    <xf numFmtId="8" fontId="8" fillId="7" borderId="6" xfId="0" applyNumberFormat="1" applyFont="1" applyFill="1" applyBorder="1" applyAlignment="1">
      <alignment horizontal="center" vertical="center"/>
    </xf>
    <xf numFmtId="8" fontId="8" fillId="7" borderId="8" xfId="0" applyNumberFormat="1" applyFont="1" applyFill="1" applyBorder="1" applyAlignment="1">
      <alignment horizontal="center" vertical="center"/>
    </xf>
    <xf numFmtId="8" fontId="8" fillId="7" borderId="11" xfId="0" applyNumberFormat="1" applyFont="1" applyFill="1" applyBorder="1" applyAlignment="1">
      <alignment horizontal="center" vertical="center"/>
    </xf>
    <xf numFmtId="165" fontId="8" fillId="7" borderId="11" xfId="0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3" fillId="0" borderId="0" xfId="0" applyFont="1" applyBorder="1"/>
    <xf numFmtId="164" fontId="33" fillId="3" borderId="11" xfId="3" applyNumberFormat="1" applyFont="1" applyBorder="1" applyAlignment="1">
      <alignment horizontal="center"/>
    </xf>
    <xf numFmtId="164" fontId="15" fillId="8" borderId="0" xfId="3" applyNumberFormat="1" applyFont="1" applyFill="1" applyBorder="1" applyAlignment="1">
      <alignment horizontal="center"/>
    </xf>
    <xf numFmtId="164" fontId="11" fillId="8" borderId="10" xfId="3" applyNumberFormat="1" applyFont="1" applyFill="1" applyBorder="1" applyAlignment="1">
      <alignment horizontal="center"/>
    </xf>
    <xf numFmtId="164" fontId="13" fillId="0" borderId="0" xfId="0" applyNumberFormat="1" applyFont="1"/>
    <xf numFmtId="0" fontId="29" fillId="7" borderId="12" xfId="0" applyFont="1" applyFill="1" applyBorder="1" applyAlignment="1">
      <alignment horizontal="center" vertical="center"/>
    </xf>
    <xf numFmtId="0" fontId="29" fillId="7" borderId="13" xfId="0" applyFont="1" applyFill="1" applyBorder="1" applyAlignment="1">
      <alignment horizontal="center" vertical="center"/>
    </xf>
    <xf numFmtId="0" fontId="29" fillId="7" borderId="15" xfId="0" applyFont="1" applyFill="1" applyBorder="1" applyAlignment="1">
      <alignment horizontal="center" vertical="center"/>
    </xf>
    <xf numFmtId="0" fontId="29" fillId="7" borderId="0" xfId="0" applyFont="1" applyFill="1" applyBorder="1" applyAlignment="1">
      <alignment horizontal="center" vertical="center"/>
    </xf>
    <xf numFmtId="0" fontId="29" fillId="7" borderId="17" xfId="0" applyFont="1" applyFill="1" applyBorder="1" applyAlignment="1">
      <alignment horizontal="center" vertical="center"/>
    </xf>
    <xf numFmtId="0" fontId="29" fillId="7" borderId="18" xfId="0" applyFont="1" applyFill="1" applyBorder="1" applyAlignment="1">
      <alignment horizontal="center" vertical="center"/>
    </xf>
    <xf numFmtId="164" fontId="29" fillId="7" borderId="36" xfId="0" applyNumberFormat="1" applyFont="1" applyFill="1" applyBorder="1" applyAlignment="1">
      <alignment horizontal="center" vertical="center"/>
    </xf>
    <xf numFmtId="0" fontId="29" fillId="7" borderId="38" xfId="0" applyFont="1" applyFill="1" applyBorder="1" applyAlignment="1">
      <alignment horizontal="center" vertical="center"/>
    </xf>
    <xf numFmtId="0" fontId="29" fillId="7" borderId="37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8" fontId="27" fillId="4" borderId="0" xfId="4" applyNumberFormat="1" applyFont="1" applyAlignment="1">
      <alignment horizontal="center"/>
    </xf>
    <xf numFmtId="164" fontId="28" fillId="14" borderId="36" xfId="0" applyNumberFormat="1" applyFont="1" applyFill="1" applyBorder="1" applyAlignment="1">
      <alignment horizontal="center" vertical="center"/>
    </xf>
    <xf numFmtId="164" fontId="28" fillId="14" borderId="37" xfId="0" applyNumberFormat="1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164" fontId="9" fillId="13" borderId="12" xfId="0" applyNumberFormat="1" applyFont="1" applyFill="1" applyBorder="1" applyAlignment="1">
      <alignment horizontal="center" vertical="center"/>
    </xf>
    <xf numFmtId="0" fontId="9" fillId="13" borderId="14" xfId="0" applyFont="1" applyFill="1" applyBorder="1" applyAlignment="1">
      <alignment horizontal="center" vertical="center"/>
    </xf>
    <xf numFmtId="0" fontId="9" fillId="13" borderId="17" xfId="0" applyFont="1" applyFill="1" applyBorder="1" applyAlignment="1">
      <alignment horizontal="center" vertical="center"/>
    </xf>
    <xf numFmtId="0" fontId="9" fillId="13" borderId="19" xfId="0" applyFont="1" applyFill="1" applyBorder="1" applyAlignment="1">
      <alignment horizontal="center" vertical="center"/>
    </xf>
    <xf numFmtId="8" fontId="9" fillId="0" borderId="7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4" fontId="9" fillId="0" borderId="3" xfId="0" applyNumberFormat="1" applyFont="1" applyBorder="1" applyAlignment="1">
      <alignment horizontal="center" vertical="center"/>
    </xf>
    <xf numFmtId="8" fontId="9" fillId="0" borderId="7" xfId="4" applyNumberFormat="1" applyFont="1" applyFill="1" applyBorder="1" applyAlignment="1">
      <alignment horizontal="center" vertical="center"/>
    </xf>
    <xf numFmtId="0" fontId="9" fillId="0" borderId="3" xfId="4" applyFont="1" applyFill="1" applyBorder="1" applyAlignment="1">
      <alignment horizontal="center" vertical="center"/>
    </xf>
    <xf numFmtId="14" fontId="9" fillId="0" borderId="10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8" fontId="15" fillId="12" borderId="8" xfId="0" applyNumberFormat="1" applyFont="1" applyFill="1" applyBorder="1" applyAlignment="1">
      <alignment horizontal="center" vertical="center"/>
    </xf>
    <xf numFmtId="0" fontId="15" fillId="12" borderId="8" xfId="0" applyFont="1" applyFill="1" applyBorder="1" applyAlignment="1">
      <alignment horizontal="center" vertical="center"/>
    </xf>
    <xf numFmtId="8" fontId="14" fillId="13" borderId="8" xfId="0" applyNumberFormat="1" applyFont="1" applyFill="1" applyBorder="1" applyAlignment="1">
      <alignment horizontal="center" vertical="center"/>
    </xf>
    <xf numFmtId="0" fontId="14" fillId="13" borderId="8" xfId="0" applyFont="1" applyFill="1" applyBorder="1" applyAlignment="1">
      <alignment horizontal="center" vertical="center"/>
    </xf>
    <xf numFmtId="8" fontId="28" fillId="14" borderId="8" xfId="0" applyNumberFormat="1" applyFont="1" applyFill="1" applyBorder="1" applyAlignment="1">
      <alignment horizontal="center" vertical="center"/>
    </xf>
    <xf numFmtId="0" fontId="28" fillId="14" borderId="8" xfId="0" applyFont="1" applyFill="1" applyBorder="1" applyAlignment="1">
      <alignment horizontal="center" vertical="center"/>
    </xf>
    <xf numFmtId="164" fontId="9" fillId="14" borderId="13" xfId="0" applyNumberFormat="1" applyFont="1" applyFill="1" applyBorder="1" applyAlignment="1">
      <alignment horizontal="center" vertical="center"/>
    </xf>
    <xf numFmtId="0" fontId="9" fillId="14" borderId="14" xfId="0" applyFont="1" applyFill="1" applyBorder="1" applyAlignment="1">
      <alignment horizontal="center" vertical="center"/>
    </xf>
    <xf numFmtId="0" fontId="9" fillId="14" borderId="18" xfId="0" applyFont="1" applyFill="1" applyBorder="1" applyAlignment="1">
      <alignment horizontal="center" vertical="center"/>
    </xf>
    <xf numFmtId="0" fontId="9" fillId="14" borderId="19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0" fontId="9" fillId="0" borderId="3" xfId="0" applyNumberFormat="1" applyFont="1" applyBorder="1" applyAlignment="1">
      <alignment horizontal="center" vertical="center"/>
    </xf>
    <xf numFmtId="164" fontId="9" fillId="0" borderId="33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164" fontId="9" fillId="0" borderId="25" xfId="0" applyNumberFormat="1" applyFont="1" applyBorder="1" applyAlignment="1">
      <alignment horizontal="center" vertical="center"/>
    </xf>
    <xf numFmtId="0" fontId="9" fillId="0" borderId="25" xfId="0" applyNumberFormat="1" applyFont="1" applyBorder="1" applyAlignment="1">
      <alignment horizontal="center" vertical="center"/>
    </xf>
    <xf numFmtId="14" fontId="9" fillId="0" borderId="25" xfId="0" applyNumberFormat="1" applyFont="1" applyBorder="1" applyAlignment="1">
      <alignment horizontal="center" vertical="center"/>
    </xf>
    <xf numFmtId="8" fontId="9" fillId="14" borderId="12" xfId="0" applyNumberFormat="1" applyFont="1" applyFill="1" applyBorder="1" applyAlignment="1">
      <alignment horizontal="center" vertical="center"/>
    </xf>
    <xf numFmtId="0" fontId="9" fillId="14" borderId="17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9" fillId="0" borderId="10" xfId="0" applyNumberFormat="1" applyFont="1" applyBorder="1" applyAlignment="1">
      <alignment horizontal="center" vertical="center"/>
    </xf>
    <xf numFmtId="14" fontId="9" fillId="0" borderId="29" xfId="0" applyNumberFormat="1" applyFont="1" applyBorder="1" applyAlignment="1">
      <alignment horizontal="center" vertical="center"/>
    </xf>
    <xf numFmtId="0" fontId="9" fillId="11" borderId="6" xfId="0" applyFont="1" applyFill="1" applyBorder="1" applyAlignment="1">
      <alignment horizontal="center" vertical="center"/>
    </xf>
    <xf numFmtId="0" fontId="9" fillId="11" borderId="11" xfId="0" applyFont="1" applyFill="1" applyBorder="1" applyAlignment="1">
      <alignment horizontal="center" vertical="center"/>
    </xf>
    <xf numFmtId="0" fontId="8" fillId="11" borderId="12" xfId="0" applyFont="1" applyFill="1" applyBorder="1" applyAlignment="1">
      <alignment horizontal="center" vertical="center"/>
    </xf>
    <xf numFmtId="0" fontId="8" fillId="11" borderId="13" xfId="0" applyFont="1" applyFill="1" applyBorder="1" applyAlignment="1">
      <alignment horizontal="center" vertical="center"/>
    </xf>
    <xf numFmtId="0" fontId="8" fillId="11" borderId="14" xfId="0" applyFont="1" applyFill="1" applyBorder="1" applyAlignment="1">
      <alignment horizontal="center" vertical="center"/>
    </xf>
    <xf numFmtId="0" fontId="8" fillId="11" borderId="17" xfId="0" applyFont="1" applyFill="1" applyBorder="1" applyAlignment="1">
      <alignment horizontal="center" vertical="center"/>
    </xf>
    <xf numFmtId="0" fontId="8" fillId="11" borderId="18" xfId="0" applyFont="1" applyFill="1" applyBorder="1" applyAlignment="1">
      <alignment horizontal="center" vertical="center"/>
    </xf>
    <xf numFmtId="0" fontId="8" fillId="11" borderId="19" xfId="0" applyFont="1" applyFill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8" fontId="9" fillId="11" borderId="4" xfId="0" applyNumberFormat="1" applyFont="1" applyFill="1" applyBorder="1" applyAlignment="1">
      <alignment horizontal="center" vertical="center"/>
    </xf>
    <xf numFmtId="0" fontId="9" fillId="11" borderId="9" xfId="0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/>
    </xf>
    <xf numFmtId="0" fontId="9" fillId="11" borderId="10" xfId="0" applyFont="1" applyFill="1" applyBorder="1" applyAlignment="1">
      <alignment horizontal="center" vertical="center"/>
    </xf>
    <xf numFmtId="14" fontId="9" fillId="11" borderId="5" xfId="0" applyNumberFormat="1" applyFont="1" applyFill="1" applyBorder="1" applyAlignment="1">
      <alignment horizontal="center" vertical="center"/>
    </xf>
    <xf numFmtId="0" fontId="12" fillId="7" borderId="22" xfId="0" applyFont="1" applyFill="1" applyBorder="1" applyAlignment="1">
      <alignment horizontal="center" vertical="center"/>
    </xf>
    <xf numFmtId="0" fontId="12" fillId="7" borderId="23" xfId="0" applyFont="1" applyFill="1" applyBorder="1" applyAlignment="1">
      <alignment horizontal="center" vertical="center"/>
    </xf>
    <xf numFmtId="0" fontId="12" fillId="7" borderId="24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8" fillId="0" borderId="17" xfId="0" applyFont="1" applyBorder="1" applyAlignment="1"/>
    <xf numFmtId="0" fontId="8" fillId="0" borderId="18" xfId="0" applyFont="1" applyBorder="1" applyAlignment="1"/>
    <xf numFmtId="0" fontId="8" fillId="0" borderId="12" xfId="0" applyFont="1" applyBorder="1" applyAlignment="1"/>
    <xf numFmtId="0" fontId="8" fillId="0" borderId="13" xfId="0" applyFont="1" applyBorder="1" applyAlignment="1"/>
    <xf numFmtId="0" fontId="8" fillId="0" borderId="15" xfId="0" applyFont="1" applyBorder="1" applyAlignment="1"/>
    <xf numFmtId="0" fontId="8" fillId="0" borderId="0" xfId="0" applyFont="1" applyBorder="1" applyAlignment="1"/>
    <xf numFmtId="0" fontId="8" fillId="0" borderId="12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8" fillId="0" borderId="15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2" fontId="23" fillId="4" borderId="3" xfId="4" applyNumberFormat="1" applyFont="1" applyBorder="1" applyAlignment="1">
      <alignment horizontal="center"/>
    </xf>
    <xf numFmtId="2" fontId="9" fillId="0" borderId="13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164" fontId="9" fillId="0" borderId="18" xfId="0" applyNumberFormat="1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8" fontId="14" fillId="13" borderId="6" xfId="0" applyNumberFormat="1" applyFont="1" applyFill="1" applyBorder="1" applyAlignment="1">
      <alignment horizontal="center" vertical="center"/>
    </xf>
    <xf numFmtId="8" fontId="30" fillId="13" borderId="8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8" fontId="9" fillId="0" borderId="9" xfId="0" applyNumberFormat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4" fontId="9" fillId="0" borderId="5" xfId="0" applyNumberFormat="1" applyFont="1" applyBorder="1" applyAlignment="1">
      <alignment horizontal="center" vertical="center"/>
    </xf>
    <xf numFmtId="8" fontId="9" fillId="0" borderId="4" xfId="0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15" fillId="12" borderId="1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164" fontId="9" fillId="0" borderId="10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164" fontId="20" fillId="3" borderId="5" xfId="3" applyNumberFormat="1" applyFont="1" applyBorder="1" applyAlignment="1">
      <alignment horizontal="center" vertical="center"/>
    </xf>
    <xf numFmtId="0" fontId="20" fillId="3" borderId="5" xfId="3" applyFont="1" applyBorder="1" applyAlignment="1">
      <alignment horizontal="center" vertical="center"/>
    </xf>
    <xf numFmtId="0" fontId="20" fillId="3" borderId="6" xfId="3" applyFont="1" applyBorder="1" applyAlignment="1">
      <alignment horizontal="center" vertical="center"/>
    </xf>
    <xf numFmtId="0" fontId="20" fillId="3" borderId="10" xfId="3" applyFont="1" applyBorder="1" applyAlignment="1">
      <alignment horizontal="center" vertical="center"/>
    </xf>
    <xf numFmtId="0" fontId="20" fillId="3" borderId="11" xfId="3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9" fillId="7" borderId="9" xfId="0" applyFont="1" applyFill="1" applyBorder="1" applyAlignment="1">
      <alignment horizontal="center" vertical="center"/>
    </xf>
    <xf numFmtId="0" fontId="29" fillId="7" borderId="10" xfId="0" applyFont="1" applyFill="1" applyBorder="1" applyAlignment="1">
      <alignment horizontal="center" vertical="center"/>
    </xf>
    <xf numFmtId="0" fontId="29" fillId="7" borderId="7" xfId="0" applyFont="1" applyFill="1" applyBorder="1" applyAlignment="1">
      <alignment horizontal="center" vertical="center"/>
    </xf>
    <xf numFmtId="0" fontId="29" fillId="7" borderId="3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2" fontId="9" fillId="0" borderId="25" xfId="0" applyNumberFormat="1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164" fontId="9" fillId="0" borderId="8" xfId="0" applyNumberFormat="1" applyFont="1" applyBorder="1" applyAlignment="1">
      <alignment horizontal="center"/>
    </xf>
    <xf numFmtId="164" fontId="9" fillId="0" borderId="29" xfId="0" applyNumberFormat="1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8" fillId="8" borderId="12" xfId="0" applyFont="1" applyFill="1" applyBorder="1" applyAlignment="1">
      <alignment horizontal="center"/>
    </xf>
    <xf numFmtId="0" fontId="8" fillId="8" borderId="13" xfId="0" applyFont="1" applyFill="1" applyBorder="1" applyAlignment="1">
      <alignment horizontal="center"/>
    </xf>
    <xf numFmtId="164" fontId="9" fillId="8" borderId="22" xfId="0" applyNumberFormat="1" applyFont="1" applyFill="1" applyBorder="1" applyAlignment="1">
      <alignment horizontal="center"/>
    </xf>
    <xf numFmtId="0" fontId="9" fillId="8" borderId="24" xfId="0" applyFont="1" applyFill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164" fontId="9" fillId="0" borderId="34" xfId="0" applyNumberFormat="1" applyFont="1" applyBorder="1" applyAlignment="1">
      <alignment horizontal="center"/>
    </xf>
    <xf numFmtId="164" fontId="9" fillId="0" borderId="41" xfId="0" applyNumberFormat="1" applyFont="1" applyBorder="1" applyAlignment="1">
      <alignment horizontal="center"/>
    </xf>
    <xf numFmtId="164" fontId="9" fillId="0" borderId="35" xfId="0" applyNumberFormat="1" applyFont="1" applyBorder="1" applyAlignment="1">
      <alignment horizontal="center"/>
    </xf>
    <xf numFmtId="164" fontId="9" fillId="0" borderId="42" xfId="0" applyNumberFormat="1" applyFont="1" applyBorder="1" applyAlignment="1">
      <alignment horizontal="center"/>
    </xf>
    <xf numFmtId="0" fontId="8" fillId="0" borderId="4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29" fillId="7" borderId="4" xfId="0" applyFont="1" applyFill="1" applyBorder="1" applyAlignment="1">
      <alignment horizontal="center" vertical="center"/>
    </xf>
    <xf numFmtId="0" fontId="29" fillId="7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2" fontId="32" fillId="7" borderId="12" xfId="0" applyNumberFormat="1" applyFont="1" applyFill="1" applyBorder="1" applyAlignment="1">
      <alignment horizontal="center" vertical="center"/>
    </xf>
    <xf numFmtId="2" fontId="32" fillId="7" borderId="13" xfId="0" applyNumberFormat="1" applyFont="1" applyFill="1" applyBorder="1" applyAlignment="1">
      <alignment horizontal="center" vertical="center"/>
    </xf>
    <xf numFmtId="2" fontId="32" fillId="7" borderId="17" xfId="0" applyNumberFormat="1" applyFont="1" applyFill="1" applyBorder="1" applyAlignment="1">
      <alignment horizontal="center" vertical="center"/>
    </xf>
    <xf numFmtId="2" fontId="32" fillId="7" borderId="18" xfId="0" applyNumberFormat="1" applyFont="1" applyFill="1" applyBorder="1" applyAlignment="1">
      <alignment horizontal="center" vertical="center"/>
    </xf>
    <xf numFmtId="164" fontId="32" fillId="7" borderId="12" xfId="0" applyNumberFormat="1" applyFont="1" applyFill="1" applyBorder="1" applyAlignment="1">
      <alignment horizontal="center" vertical="center"/>
    </xf>
    <xf numFmtId="164" fontId="32" fillId="7" borderId="14" xfId="0" applyNumberFormat="1" applyFont="1" applyFill="1" applyBorder="1" applyAlignment="1">
      <alignment horizontal="center" vertical="center"/>
    </xf>
    <xf numFmtId="164" fontId="32" fillId="7" borderId="17" xfId="0" applyNumberFormat="1" applyFont="1" applyFill="1" applyBorder="1" applyAlignment="1">
      <alignment horizontal="center" vertical="center"/>
    </xf>
    <xf numFmtId="164" fontId="32" fillId="7" borderId="1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164" fontId="9" fillId="0" borderId="29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31" xfId="0" applyNumberFormat="1" applyFont="1" applyBorder="1" applyAlignment="1">
      <alignment horizontal="center" vertical="center"/>
    </xf>
    <xf numFmtId="164" fontId="11" fillId="0" borderId="3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164" fontId="31" fillId="0" borderId="5" xfId="0" applyNumberFormat="1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164" fontId="29" fillId="0" borderId="6" xfId="0" applyNumberFormat="1" applyFont="1" applyBorder="1" applyAlignment="1">
      <alignment horizontal="center" vertical="center"/>
    </xf>
    <xf numFmtId="164" fontId="29" fillId="0" borderId="8" xfId="0" applyNumberFormat="1" applyFont="1" applyBorder="1" applyAlignment="1">
      <alignment horizontal="center" vertical="center"/>
    </xf>
    <xf numFmtId="164" fontId="29" fillId="0" borderId="11" xfId="0" applyNumberFormat="1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64" fontId="8" fillId="0" borderId="29" xfId="0" applyNumberFormat="1" applyFont="1" applyBorder="1" applyAlignment="1">
      <alignment horizontal="center" vertical="center"/>
    </xf>
    <xf numFmtId="0" fontId="0" fillId="0" borderId="0" xfId="0" applyAlignment="1"/>
    <xf numFmtId="0" fontId="8" fillId="0" borderId="47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164" fontId="8" fillId="0" borderId="48" xfId="1" applyNumberFormat="1" applyFont="1" applyBorder="1" applyAlignment="1">
      <alignment horizontal="center" vertical="center"/>
    </xf>
    <xf numFmtId="164" fontId="8" fillId="0" borderId="34" xfId="1" applyNumberFormat="1" applyFont="1" applyBorder="1" applyAlignment="1">
      <alignment horizontal="center" vertical="center"/>
    </xf>
    <xf numFmtId="164" fontId="8" fillId="0" borderId="49" xfId="1" applyNumberFormat="1" applyFont="1" applyBorder="1" applyAlignment="1">
      <alignment horizontal="center" vertical="center"/>
    </xf>
    <xf numFmtId="164" fontId="31" fillId="0" borderId="47" xfId="0" applyNumberFormat="1" applyFont="1" applyBorder="1" applyAlignment="1">
      <alignment horizontal="center" vertical="center"/>
    </xf>
    <xf numFmtId="0" fontId="31" fillId="0" borderId="34" xfId="0" applyFont="1" applyBorder="1" applyAlignment="1">
      <alignment horizontal="center" vertical="center"/>
    </xf>
    <xf numFmtId="0" fontId="31" fillId="0" borderId="35" xfId="0" applyFont="1" applyBorder="1" applyAlignment="1">
      <alignment horizontal="center" vertical="center"/>
    </xf>
    <xf numFmtId="14" fontId="16" fillId="0" borderId="3" xfId="0" applyNumberFormat="1" applyFont="1" applyBorder="1" applyAlignment="1">
      <alignment horizontal="center" vertical="center"/>
    </xf>
    <xf numFmtId="14" fontId="16" fillId="0" borderId="29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</cellXfs>
  <cellStyles count="7">
    <cellStyle name="Bad" xfId="3" builtinId="27"/>
    <cellStyle name="Check Cell" xfId="6" builtinId="23"/>
    <cellStyle name="Currency" xfId="1" builtinId="4"/>
    <cellStyle name="Good" xfId="2" builtinId="26"/>
    <cellStyle name="Input" xfId="5" builtinId="20"/>
    <cellStyle name="Neutral" xfId="4" builtinId="28"/>
    <cellStyle name="Normal" xfId="0" builtinId="0"/>
  </cellStyles>
  <dxfs count="21">
    <dxf>
      <font>
        <color rgb="FFC00000"/>
      </font>
      <fill>
        <patternFill>
          <bgColor rgb="FFFFBDBD"/>
        </patternFill>
      </fill>
    </dxf>
    <dxf>
      <font>
        <color rgb="FF069C00"/>
      </font>
      <fill>
        <patternFill>
          <bgColor rgb="FF9FFFCA"/>
        </patternFill>
      </fill>
    </dxf>
    <dxf>
      <font>
        <color rgb="FFC00000"/>
      </font>
      <fill>
        <patternFill>
          <bgColor rgb="FFFFC9C9"/>
        </patternFill>
      </fill>
    </dxf>
    <dxf>
      <font>
        <color rgb="FF9C0006"/>
      </font>
      <fill>
        <patternFill>
          <bgColor rgb="FFFFB7B7"/>
        </patternFill>
      </fill>
    </dxf>
    <dxf>
      <font>
        <color rgb="FF069C00"/>
      </font>
      <fill>
        <patternFill>
          <bgColor rgb="FF8FFFC2"/>
        </patternFill>
      </fill>
    </dxf>
    <dxf>
      <font>
        <color theme="5" tint="-0.24994659260841701"/>
      </font>
      <fill>
        <patternFill>
          <bgColor rgb="FFF6C09C"/>
        </patternFill>
      </fill>
    </dxf>
    <dxf>
      <font>
        <color rgb="FF002060"/>
      </font>
      <fill>
        <patternFill>
          <bgColor rgb="FFB7CFFF"/>
        </patternFill>
      </fill>
    </dxf>
    <dxf>
      <font>
        <color rgb="FF9C0006"/>
      </font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ont>
        <color rgb="FF9C0006"/>
      </font>
      <fill>
        <patternFill>
          <bgColor rgb="FFFFD1CE"/>
        </patternFill>
      </fill>
    </dxf>
    <dxf>
      <font>
        <color theme="1"/>
      </font>
      <fill>
        <patternFill>
          <bgColor rgb="FF00C85A"/>
        </patternFill>
      </fill>
    </dxf>
    <dxf>
      <font>
        <color rgb="FFC6EFCE"/>
      </font>
      <fill>
        <patternFill>
          <fgColor theme="0"/>
          <bgColor rgb="FFC6EFCE"/>
        </patternFill>
      </fill>
    </dxf>
    <dxf>
      <font>
        <color rgb="FF069C00"/>
      </font>
      <fill>
        <patternFill>
          <bgColor rgb="FF93FFC4"/>
        </patternFill>
      </fill>
    </dxf>
    <dxf>
      <font>
        <color rgb="FF9C0006"/>
      </font>
      <fill>
        <patternFill>
          <bgColor rgb="FFFFB3B3"/>
        </patternFill>
      </fill>
    </dxf>
    <dxf>
      <font>
        <color rgb="FF002060"/>
      </font>
      <fill>
        <patternFill>
          <bgColor rgb="FF89E0FF"/>
        </patternFill>
      </fill>
    </dxf>
    <dxf>
      <font>
        <color rgb="FF069C00"/>
      </font>
      <fill>
        <patternFill>
          <bgColor rgb="FF93FFC4"/>
        </patternFill>
      </fill>
    </dxf>
    <dxf>
      <font>
        <color rgb="FF9C0006"/>
      </font>
      <fill>
        <patternFill>
          <bgColor rgb="FFFFB3B3"/>
        </patternFill>
      </fill>
    </dxf>
    <dxf>
      <font>
        <color rgb="FF002060"/>
      </font>
      <fill>
        <patternFill>
          <bgColor rgb="FF89E0FF"/>
        </patternFill>
      </fill>
    </dxf>
  </dxfs>
  <tableStyles count="0" defaultTableStyle="TableStyleMedium2" defaultPivotStyle="PivotStyleLight16"/>
  <colors>
    <mruColors>
      <color rgb="FF00FFFF"/>
      <color rgb="FFFFBDBD"/>
      <color rgb="FFFFA7A7"/>
      <color rgb="FFFF9797"/>
      <color rgb="FFFFC9C9"/>
      <color rgb="FF069C00"/>
      <color rgb="FF9FFFCA"/>
      <color rgb="FFEBDEF6"/>
      <color rgb="FFE2CFF1"/>
      <color rgb="FFFFFF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normalizeH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j-ea"/>
                <a:cs typeface="Arial" panose="020B0604020202020204" pitchFamily="34" charset="0"/>
              </a:defRPr>
            </a:pPr>
            <a:r>
              <a:rPr lang="en-US" sz="1400" b="1"/>
              <a:t>Wages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normalizeH="0" baseline="0">
              <a:solidFill>
                <a:sysClr val="windowText" lastClr="000000"/>
              </a:solidFill>
              <a:latin typeface="Arial" panose="020B0604020202020204" pitchFamily="34" charset="0"/>
              <a:ea typeface="+mj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Bi-Weekly Wages</c:v>
          </c:tx>
          <c:spPr>
            <a:ln w="25400" cap="flat" cmpd="dbl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'Yvany Hernandez'!$O$71:$O$132</c:f>
              <c:numCache>
                <c:formatCode>General</c:formatCode>
                <c:ptCount val="62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numCache>
            </c:numRef>
          </c:xVal>
          <c:yVal>
            <c:numRef>
              <c:f>'Yvany Hernandez'!$V$71:$V$132</c:f>
              <c:numCache>
                <c:formatCode>"$"#,##0.00</c:formatCode>
                <c:ptCount val="62"/>
                <c:pt idx="0">
                  <c:v>755.40000000000009</c:v>
                </c:pt>
                <c:pt idx="4">
                  <c:v>806.02500000000009</c:v>
                </c:pt>
                <c:pt idx="8">
                  <c:v>589.34999999999991</c:v>
                </c:pt>
                <c:pt idx="12">
                  <c:v>482.73750000000001</c:v>
                </c:pt>
                <c:pt idx="16">
                  <c:v>0</c:v>
                </c:pt>
                <c:pt idx="20">
                  <c:v>0</c:v>
                </c:pt>
                <c:pt idx="24">
                  <c:v>0</c:v>
                </c:pt>
                <c:pt idx="28">
                  <c:v>0</c:v>
                </c:pt>
                <c:pt idx="32">
                  <c:v>0</c:v>
                </c:pt>
                <c:pt idx="36">
                  <c:v>0</c:v>
                </c:pt>
                <c:pt idx="40">
                  <c:v>0</c:v>
                </c:pt>
                <c:pt idx="44">
                  <c:v>0</c:v>
                </c:pt>
                <c:pt idx="48">
                  <c:v>0</c:v>
                </c:pt>
                <c:pt idx="52">
                  <c:v>0</c:v>
                </c:pt>
                <c:pt idx="56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A69D-411F-9B49-9D130F35550C}"/>
            </c:ext>
          </c:extLst>
        </c:ser>
        <c:ser>
          <c:idx val="1"/>
          <c:order val="1"/>
          <c:tx>
            <c:v>Overtime Wages</c:v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'Yvany Hernandez'!$O$71:$O$132</c:f>
              <c:numCache>
                <c:formatCode>General</c:formatCode>
                <c:ptCount val="62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numCache>
            </c:numRef>
          </c:xVal>
          <c:yVal>
            <c:numRef>
              <c:f>'Yvany Hernandez'!$U$71:$U$132</c:f>
              <c:numCache>
                <c:formatCode>General</c:formatCode>
                <c:ptCount val="62"/>
                <c:pt idx="0" formatCode="&quot;$&quot;#,##0.00">
                  <c:v>275.40000000000003</c:v>
                </c:pt>
                <c:pt idx="4" formatCode="&quot;$&quot;#,##0.00">
                  <c:v>326.02500000000003</c:v>
                </c:pt>
                <c:pt idx="8" formatCode="&quot;$&quot;#,##0.00">
                  <c:v>109.34999999999997</c:v>
                </c:pt>
                <c:pt idx="12" formatCode="&quot;$&quot;#,##0.00">
                  <c:v>27.337500000000027</c:v>
                </c:pt>
                <c:pt idx="16" formatCode="&quot;$&quot;#,##0.00">
                  <c:v>0</c:v>
                </c:pt>
                <c:pt idx="20" formatCode="&quot;$&quot;#,##0.00">
                  <c:v>0</c:v>
                </c:pt>
                <c:pt idx="24" formatCode="&quot;$&quot;#,##0.00">
                  <c:v>0</c:v>
                </c:pt>
                <c:pt idx="28" formatCode="&quot;$&quot;#,##0.00">
                  <c:v>0</c:v>
                </c:pt>
                <c:pt idx="32" formatCode="&quot;$&quot;#,##0.00">
                  <c:v>0</c:v>
                </c:pt>
                <c:pt idx="36" formatCode="&quot;$&quot;#,##0.00">
                  <c:v>0</c:v>
                </c:pt>
                <c:pt idx="40" formatCode="&quot;$&quot;#,##0.00">
                  <c:v>0</c:v>
                </c:pt>
                <c:pt idx="44" formatCode="&quot;$&quot;#,##0.00">
                  <c:v>0</c:v>
                </c:pt>
                <c:pt idx="48" formatCode="&quot;$&quot;#,##0.00">
                  <c:v>0</c:v>
                </c:pt>
                <c:pt idx="52" formatCode="&quot;$&quot;#,##0.00">
                  <c:v>0</c:v>
                </c:pt>
                <c:pt idx="56" formatCode="&quot;$&quot;#,##0.00">
                  <c:v>0</c:v>
                </c:pt>
                <c:pt idx="60" formatCode="&quot;$&quot;#,##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A69D-411F-9B49-9D130F35550C}"/>
            </c:ext>
          </c:extLst>
        </c:ser>
        <c:ser>
          <c:idx val="2"/>
          <c:order val="2"/>
          <c:tx>
            <c:v>Standard Wages</c:v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'Yvany Hernandez'!$O$71:$O$132</c:f>
              <c:numCache>
                <c:formatCode>General</c:formatCode>
                <c:ptCount val="62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numCache>
            </c:numRef>
          </c:xVal>
          <c:yVal>
            <c:numRef>
              <c:f>'Yvany Hernandez'!$T$71:$T$132</c:f>
              <c:numCache>
                <c:formatCode>"$"#,##0.00</c:formatCode>
                <c:ptCount val="62"/>
                <c:pt idx="0">
                  <c:v>480</c:v>
                </c:pt>
                <c:pt idx="4">
                  <c:v>480</c:v>
                </c:pt>
                <c:pt idx="8">
                  <c:v>480</c:v>
                </c:pt>
                <c:pt idx="12">
                  <c:v>455.4</c:v>
                </c:pt>
                <c:pt idx="16">
                  <c:v>0</c:v>
                </c:pt>
                <c:pt idx="20">
                  <c:v>0</c:v>
                </c:pt>
                <c:pt idx="24">
                  <c:v>0</c:v>
                </c:pt>
                <c:pt idx="28">
                  <c:v>0</c:v>
                </c:pt>
                <c:pt idx="32">
                  <c:v>0</c:v>
                </c:pt>
                <c:pt idx="36">
                  <c:v>0</c:v>
                </c:pt>
                <c:pt idx="40">
                  <c:v>0</c:v>
                </c:pt>
                <c:pt idx="44">
                  <c:v>0</c:v>
                </c:pt>
                <c:pt idx="48">
                  <c:v>0</c:v>
                </c:pt>
                <c:pt idx="52">
                  <c:v>0</c:v>
                </c:pt>
                <c:pt idx="56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A69D-411F-9B49-9D130F355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456704"/>
        <c:axId val="517454080"/>
      </c:scatterChart>
      <c:valAx>
        <c:axId val="517456704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normalizeH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7454080"/>
        <c:crosses val="autoZero"/>
        <c:crossBetween val="midCat"/>
      </c:valAx>
      <c:valAx>
        <c:axId val="5174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745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normalizeH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j-ea"/>
                <a:cs typeface="Arial" panose="020B0604020202020204" pitchFamily="34" charset="0"/>
              </a:defRPr>
            </a:pPr>
            <a:r>
              <a:rPr lang="en-US" sz="1400" b="1"/>
              <a:t>Tips vs Wages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normalizeH="0" baseline="0">
              <a:solidFill>
                <a:sysClr val="windowText" lastClr="000000"/>
              </a:solidFill>
              <a:latin typeface="Arial" panose="020B0604020202020204" pitchFamily="34" charset="0"/>
              <a:ea typeface="+mj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Tips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'Yvany Hernandez'!$O$71:$O$132</c:f>
              <c:numCache>
                <c:formatCode>General</c:formatCode>
                <c:ptCount val="62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numCache>
            </c:numRef>
          </c:xVal>
          <c:yVal>
            <c:numRef>
              <c:f>'Yvany Hernandez'!$S$71:$S$132</c:f>
              <c:numCache>
                <c:formatCode>"$"#,##0.00</c:formatCode>
                <c:ptCount val="62"/>
                <c:pt idx="0">
                  <c:v>799.91000000000008</c:v>
                </c:pt>
                <c:pt idx="4">
                  <c:v>1170.04</c:v>
                </c:pt>
                <c:pt idx="8">
                  <c:v>1006.75</c:v>
                </c:pt>
                <c:pt idx="12">
                  <c:v>825.71</c:v>
                </c:pt>
                <c:pt idx="16">
                  <c:v>0</c:v>
                </c:pt>
                <c:pt idx="20">
                  <c:v>0</c:v>
                </c:pt>
                <c:pt idx="24">
                  <c:v>0</c:v>
                </c:pt>
                <c:pt idx="28">
                  <c:v>0</c:v>
                </c:pt>
                <c:pt idx="32">
                  <c:v>0</c:v>
                </c:pt>
                <c:pt idx="36">
                  <c:v>0</c:v>
                </c:pt>
                <c:pt idx="40">
                  <c:v>0</c:v>
                </c:pt>
                <c:pt idx="44">
                  <c:v>0</c:v>
                </c:pt>
                <c:pt idx="48">
                  <c:v>0</c:v>
                </c:pt>
                <c:pt idx="52">
                  <c:v>0</c:v>
                </c:pt>
                <c:pt idx="56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75-43E9-9148-E372F35A869E}"/>
            </c:ext>
          </c:extLst>
        </c:ser>
        <c:ser>
          <c:idx val="1"/>
          <c:order val="1"/>
          <c:tx>
            <c:v>Wages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'Yvany Hernandez'!$O$71:$O$132</c:f>
              <c:numCache>
                <c:formatCode>General</c:formatCode>
                <c:ptCount val="62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numCache>
            </c:numRef>
          </c:xVal>
          <c:yVal>
            <c:numRef>
              <c:f>'Yvany Hernandez'!$V$71:$V$132</c:f>
              <c:numCache>
                <c:formatCode>"$"#,##0.00</c:formatCode>
                <c:ptCount val="62"/>
                <c:pt idx="0">
                  <c:v>755.40000000000009</c:v>
                </c:pt>
                <c:pt idx="4">
                  <c:v>806.02500000000009</c:v>
                </c:pt>
                <c:pt idx="8">
                  <c:v>589.34999999999991</c:v>
                </c:pt>
                <c:pt idx="12">
                  <c:v>482.73750000000001</c:v>
                </c:pt>
                <c:pt idx="16">
                  <c:v>0</c:v>
                </c:pt>
                <c:pt idx="20">
                  <c:v>0</c:v>
                </c:pt>
                <c:pt idx="24">
                  <c:v>0</c:v>
                </c:pt>
                <c:pt idx="28">
                  <c:v>0</c:v>
                </c:pt>
                <c:pt idx="32">
                  <c:v>0</c:v>
                </c:pt>
                <c:pt idx="36">
                  <c:v>0</c:v>
                </c:pt>
                <c:pt idx="40">
                  <c:v>0</c:v>
                </c:pt>
                <c:pt idx="44">
                  <c:v>0</c:v>
                </c:pt>
                <c:pt idx="48">
                  <c:v>0</c:v>
                </c:pt>
                <c:pt idx="52">
                  <c:v>0</c:v>
                </c:pt>
                <c:pt idx="56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75-43E9-9148-E372F35A8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456704"/>
        <c:axId val="517454080"/>
      </c:scatterChart>
      <c:valAx>
        <c:axId val="517456704"/>
        <c:scaling>
          <c:orientation val="minMax"/>
          <c:max val="1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7454080"/>
        <c:crosses val="autoZero"/>
        <c:crossBetween val="midCat"/>
      </c:valAx>
      <c:valAx>
        <c:axId val="5174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745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0</xdr:row>
      <xdr:rowOff>38100</xdr:rowOff>
    </xdr:from>
    <xdr:to>
      <xdr:col>25</xdr:col>
      <xdr:colOff>552450</xdr:colOff>
      <xdr:row>33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2E3A6-1F68-4BF3-BE6B-759B4BC21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66676</xdr:colOff>
      <xdr:row>34</xdr:row>
      <xdr:rowOff>47624</xdr:rowOff>
    </xdr:from>
    <xdr:to>
      <xdr:col>25</xdr:col>
      <xdr:colOff>561976</xdr:colOff>
      <xdr:row>67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A0CD7E-E8FF-4624-9BBF-E46B02BA4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3643F-6D13-4015-98A3-51773EFF5B2F}">
  <dimension ref="A1:X169"/>
  <sheetViews>
    <sheetView topLeftCell="A61" zoomScale="106" zoomScaleNormal="106" workbookViewId="0">
      <selection activeCell="A20" sqref="A20:R21"/>
    </sheetView>
  </sheetViews>
  <sheetFormatPr defaultRowHeight="13.5" x14ac:dyDescent="0.2"/>
  <cols>
    <col min="1" max="1" width="10" style="1" customWidth="1"/>
    <col min="2" max="2" width="11" style="1" customWidth="1"/>
    <col min="3" max="3" width="11.140625" style="1" customWidth="1"/>
    <col min="4" max="4" width="7" style="1" customWidth="1"/>
    <col min="5" max="10" width="7.140625" style="1" customWidth="1"/>
    <col min="11" max="11" width="10" style="1" customWidth="1"/>
    <col min="12" max="12" width="9.5703125" style="1" customWidth="1"/>
    <col min="13" max="13" width="11" style="1" customWidth="1"/>
    <col min="14" max="14" width="9.140625" style="1" customWidth="1"/>
    <col min="15" max="16" width="9.140625" style="1"/>
    <col min="17" max="17" width="11.28515625" style="1" bestFit="1" customWidth="1"/>
    <col min="18" max="18" width="11" style="1" customWidth="1"/>
    <col min="19" max="19" width="10.140625" style="1" bestFit="1" customWidth="1"/>
    <col min="20" max="16384" width="9.140625" style="1"/>
  </cols>
  <sheetData>
    <row r="1" spans="1:24" ht="15" customHeight="1" x14ac:dyDescent="0.2">
      <c r="A1" s="244" t="s">
        <v>14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6"/>
      <c r="O1" s="170" t="s">
        <v>77</v>
      </c>
      <c r="P1" s="173" t="s">
        <v>76</v>
      </c>
      <c r="Q1" s="173" t="s">
        <v>75</v>
      </c>
      <c r="R1" s="176" t="s">
        <v>13</v>
      </c>
      <c r="S1" s="174"/>
    </row>
    <row r="2" spans="1:24" ht="15" customHeight="1" x14ac:dyDescent="0.2">
      <c r="A2" s="247"/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9"/>
      <c r="O2" s="171"/>
      <c r="P2" s="174"/>
      <c r="Q2" s="174"/>
      <c r="R2" s="177"/>
      <c r="S2" s="174"/>
    </row>
    <row r="3" spans="1:24" ht="15" customHeight="1" thickBot="1" x14ac:dyDescent="0.25">
      <c r="A3" s="250"/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2"/>
      <c r="O3" s="171"/>
      <c r="P3" s="174"/>
      <c r="Q3" s="174"/>
      <c r="R3" s="177"/>
      <c r="S3" s="174"/>
    </row>
    <row r="4" spans="1:24" ht="14.25" thickBot="1" x14ac:dyDescent="0.25">
      <c r="A4" s="86" t="s">
        <v>0</v>
      </c>
      <c r="B4" s="87" t="s">
        <v>1</v>
      </c>
      <c r="C4" s="87" t="s">
        <v>2</v>
      </c>
      <c r="D4" s="87" t="s">
        <v>6</v>
      </c>
      <c r="E4" s="87" t="s">
        <v>7</v>
      </c>
      <c r="F4" s="87" t="s">
        <v>8</v>
      </c>
      <c r="G4" s="87" t="s">
        <v>9</v>
      </c>
      <c r="H4" s="87" t="s">
        <v>3</v>
      </c>
      <c r="I4" s="87" t="s">
        <v>4</v>
      </c>
      <c r="J4" s="87" t="s">
        <v>5</v>
      </c>
      <c r="K4" s="87" t="s">
        <v>12</v>
      </c>
      <c r="L4" s="87" t="s">
        <v>10</v>
      </c>
      <c r="M4" s="87" t="s">
        <v>11</v>
      </c>
      <c r="N4" s="12" t="s">
        <v>13</v>
      </c>
      <c r="O4" s="172"/>
      <c r="P4" s="175"/>
      <c r="Q4" s="175"/>
      <c r="R4" s="178"/>
      <c r="S4" s="174"/>
    </row>
    <row r="5" spans="1:24" x14ac:dyDescent="0.2">
      <c r="A5" s="16" t="s">
        <v>20</v>
      </c>
      <c r="B5" s="2">
        <v>42460</v>
      </c>
      <c r="C5" s="2">
        <v>42466</v>
      </c>
      <c r="D5" s="3">
        <v>0</v>
      </c>
      <c r="E5" s="3">
        <v>10.1</v>
      </c>
      <c r="F5" s="3">
        <v>10.5</v>
      </c>
      <c r="G5" s="3">
        <v>9.3000000000000007</v>
      </c>
      <c r="H5" s="3">
        <v>10.3</v>
      </c>
      <c r="I5" s="3">
        <v>0</v>
      </c>
      <c r="J5" s="3">
        <v>0</v>
      </c>
      <c r="K5" s="3">
        <f>SUM(D5:J5)</f>
        <v>40.200000000000003</v>
      </c>
      <c r="L5" s="4">
        <f>(IF(K5&gt;40,40*5.5,K5*5.5))+(IF(K5&gt;40,(K5-40)*9.525,0))</f>
        <v>221.90500000000003</v>
      </c>
      <c r="M5" s="4">
        <f>K5*5.5</f>
        <v>221.10000000000002</v>
      </c>
      <c r="N5" s="95">
        <f>L5-M5</f>
        <v>0.80500000000000682</v>
      </c>
      <c r="O5" s="276">
        <v>412.3</v>
      </c>
      <c r="P5" s="272">
        <v>3399</v>
      </c>
      <c r="Q5" s="275">
        <v>42482</v>
      </c>
      <c r="R5" s="270">
        <f>(SUM(M5:M6))-O5</f>
        <v>0.19999999999998863</v>
      </c>
    </row>
    <row r="6" spans="1:24" x14ac:dyDescent="0.2">
      <c r="A6" s="88">
        <v>2</v>
      </c>
      <c r="B6" s="2">
        <v>42467</v>
      </c>
      <c r="C6" s="2">
        <v>42473</v>
      </c>
      <c r="D6" s="3">
        <v>0</v>
      </c>
      <c r="E6" s="3">
        <v>10.4</v>
      </c>
      <c r="F6" s="3">
        <v>10.5</v>
      </c>
      <c r="G6" s="3">
        <v>11.1</v>
      </c>
      <c r="H6" s="3">
        <v>2.8</v>
      </c>
      <c r="I6" s="3">
        <v>0</v>
      </c>
      <c r="J6" s="3">
        <v>0</v>
      </c>
      <c r="K6" s="3">
        <f>SUM(D6:J6)</f>
        <v>34.799999999999997</v>
      </c>
      <c r="L6" s="4">
        <f t="shared" ref="L6:L43" si="0">(IF(K6&gt;40,40*5.5,K6*5.5))+(IF(K6&gt;40,(K6-40)*9.525,0))</f>
        <v>191.39999999999998</v>
      </c>
      <c r="M6" s="4">
        <f t="shared" ref="M6:M38" si="1">K6*5.5</f>
        <v>191.39999999999998</v>
      </c>
      <c r="N6" s="96">
        <f>L6-M6</f>
        <v>0</v>
      </c>
      <c r="O6" s="277"/>
      <c r="P6" s="193"/>
      <c r="Q6" s="194"/>
      <c r="R6" s="202"/>
    </row>
    <row r="7" spans="1:24" x14ac:dyDescent="0.2">
      <c r="A7" s="88">
        <v>3</v>
      </c>
      <c r="B7" s="2">
        <v>42474</v>
      </c>
      <c r="C7" s="2">
        <v>42480</v>
      </c>
      <c r="D7" s="3">
        <v>0</v>
      </c>
      <c r="E7" s="3">
        <v>6.8</v>
      </c>
      <c r="F7" s="3">
        <v>10.3</v>
      </c>
      <c r="G7" s="3">
        <v>10.7</v>
      </c>
      <c r="H7" s="3">
        <v>0</v>
      </c>
      <c r="I7" s="3">
        <v>0</v>
      </c>
      <c r="J7" s="3">
        <v>0</v>
      </c>
      <c r="K7" s="3">
        <f>SUM(D7:J7)</f>
        <v>27.8</v>
      </c>
      <c r="L7" s="4">
        <f t="shared" si="0"/>
        <v>152.9</v>
      </c>
      <c r="M7" s="4">
        <f t="shared" si="1"/>
        <v>152.9</v>
      </c>
      <c r="N7" s="96">
        <f t="shared" ref="N7:N38" si="2">L7-M7</f>
        <v>0</v>
      </c>
      <c r="O7" s="192">
        <v>452.9</v>
      </c>
      <c r="P7" s="193">
        <v>3360</v>
      </c>
      <c r="Q7" s="194">
        <v>42490</v>
      </c>
      <c r="R7" s="202">
        <f>(SUM(M7:M8))-O7</f>
        <v>0.29999999999995453</v>
      </c>
    </row>
    <row r="8" spans="1:24" x14ac:dyDescent="0.2">
      <c r="A8" s="88">
        <v>4</v>
      </c>
      <c r="B8" s="2">
        <v>42481</v>
      </c>
      <c r="C8" s="2">
        <v>42487</v>
      </c>
      <c r="D8" s="3">
        <v>0</v>
      </c>
      <c r="E8" s="3">
        <v>7.8</v>
      </c>
      <c r="F8" s="3">
        <v>13.2</v>
      </c>
      <c r="G8" s="3">
        <v>10.7</v>
      </c>
      <c r="H8" s="3">
        <v>10.1</v>
      </c>
      <c r="I8" s="3">
        <v>12.8</v>
      </c>
      <c r="J8" s="3">
        <v>0</v>
      </c>
      <c r="K8" s="3">
        <f>SUM(D8:J8)</f>
        <v>54.599999999999994</v>
      </c>
      <c r="L8" s="4">
        <f t="shared" si="0"/>
        <v>359.06499999999994</v>
      </c>
      <c r="M8" s="4">
        <f t="shared" si="1"/>
        <v>300.29999999999995</v>
      </c>
      <c r="N8" s="95">
        <f t="shared" si="2"/>
        <v>58.764999999999986</v>
      </c>
      <c r="O8" s="277"/>
      <c r="P8" s="193"/>
      <c r="Q8" s="194"/>
      <c r="R8" s="202"/>
    </row>
    <row r="9" spans="1:24" x14ac:dyDescent="0.2">
      <c r="A9" s="88">
        <v>5</v>
      </c>
      <c r="B9" s="2">
        <v>42488</v>
      </c>
      <c r="C9" s="2">
        <v>42494</v>
      </c>
      <c r="D9" s="3">
        <v>0</v>
      </c>
      <c r="E9" s="3">
        <v>7.2</v>
      </c>
      <c r="F9" s="3">
        <v>0</v>
      </c>
      <c r="G9" s="3">
        <v>10.7</v>
      </c>
      <c r="H9" s="3">
        <v>9.9</v>
      </c>
      <c r="I9" s="3">
        <v>3.7</v>
      </c>
      <c r="J9" s="3">
        <v>9.4</v>
      </c>
      <c r="K9" s="3">
        <f t="shared" ref="K9:K38" si="3">SUM(D9:J9)</f>
        <v>40.9</v>
      </c>
      <c r="L9" s="4">
        <f t="shared" si="0"/>
        <v>228.57249999999999</v>
      </c>
      <c r="M9" s="4">
        <f t="shared" si="1"/>
        <v>224.95</v>
      </c>
      <c r="N9" s="95">
        <f t="shared" si="2"/>
        <v>3.6225000000000023</v>
      </c>
      <c r="O9" s="192">
        <v>377.3</v>
      </c>
      <c r="P9" s="193">
        <v>3317</v>
      </c>
      <c r="Q9" s="194">
        <v>42493</v>
      </c>
      <c r="R9" s="271">
        <f>(SUM(M9:M10))-O9</f>
        <v>13.199999999999989</v>
      </c>
      <c r="S9" s="198" t="s">
        <v>96</v>
      </c>
      <c r="T9" s="198"/>
      <c r="U9" s="198"/>
      <c r="V9" s="198"/>
      <c r="W9" s="198"/>
      <c r="X9" s="198"/>
    </row>
    <row r="10" spans="1:24" x14ac:dyDescent="0.2">
      <c r="A10" s="88">
        <v>6</v>
      </c>
      <c r="B10" s="2">
        <v>42495</v>
      </c>
      <c r="C10" s="2">
        <v>42501</v>
      </c>
      <c r="D10" s="3">
        <v>4.5</v>
      </c>
      <c r="E10" s="3">
        <v>7.5</v>
      </c>
      <c r="F10" s="3">
        <v>0</v>
      </c>
      <c r="G10" s="3">
        <v>0</v>
      </c>
      <c r="H10" s="3">
        <v>10.4</v>
      </c>
      <c r="I10" s="3">
        <v>7.7</v>
      </c>
      <c r="J10" s="3">
        <v>0</v>
      </c>
      <c r="K10" s="3">
        <f>SUM(D10:J10)</f>
        <v>30.099999999999998</v>
      </c>
      <c r="L10" s="4">
        <f t="shared" si="0"/>
        <v>165.54999999999998</v>
      </c>
      <c r="M10" s="4">
        <f t="shared" si="1"/>
        <v>165.54999999999998</v>
      </c>
      <c r="N10" s="96">
        <f t="shared" si="2"/>
        <v>0</v>
      </c>
      <c r="O10" s="277"/>
      <c r="P10" s="193"/>
      <c r="Q10" s="194"/>
      <c r="R10" s="271"/>
      <c r="S10" s="198"/>
      <c r="T10" s="198"/>
      <c r="U10" s="198"/>
      <c r="V10" s="198"/>
      <c r="W10" s="198"/>
      <c r="X10" s="198"/>
    </row>
    <row r="11" spans="1:24" ht="15" x14ac:dyDescent="0.25">
      <c r="A11" s="63">
        <v>7</v>
      </c>
      <c r="B11" s="64">
        <v>42502</v>
      </c>
      <c r="C11" s="64">
        <v>42508</v>
      </c>
      <c r="D11" s="263" t="s">
        <v>93</v>
      </c>
      <c r="E11" s="263"/>
      <c r="F11" s="263"/>
      <c r="G11" s="263"/>
      <c r="H11" s="263"/>
      <c r="I11" s="263"/>
      <c r="J11" s="263"/>
      <c r="K11" s="84">
        <v>0</v>
      </c>
      <c r="L11" s="65">
        <f t="shared" si="0"/>
        <v>0</v>
      </c>
      <c r="M11" s="65">
        <f t="shared" si="1"/>
        <v>0</v>
      </c>
      <c r="N11" s="97">
        <f t="shared" si="2"/>
        <v>0</v>
      </c>
      <c r="O11" s="100"/>
      <c r="P11" s="99"/>
      <c r="Q11" s="99"/>
      <c r="R11" s="101"/>
      <c r="S11" s="179" t="s">
        <v>92</v>
      </c>
      <c r="T11" s="179"/>
      <c r="U11" s="179"/>
      <c r="V11" s="179"/>
      <c r="W11" s="179"/>
      <c r="X11" s="179"/>
    </row>
    <row r="12" spans="1:24" x14ac:dyDescent="0.2">
      <c r="A12" s="88">
        <v>8</v>
      </c>
      <c r="B12" s="2">
        <v>42509</v>
      </c>
      <c r="C12" s="2">
        <v>42515</v>
      </c>
      <c r="D12" s="3">
        <v>0</v>
      </c>
      <c r="E12" s="3">
        <v>12.9</v>
      </c>
      <c r="F12" s="3">
        <v>0</v>
      </c>
      <c r="G12" s="3">
        <v>10.9</v>
      </c>
      <c r="H12" s="3">
        <v>10.3</v>
      </c>
      <c r="I12" s="3">
        <v>0</v>
      </c>
      <c r="J12" s="3">
        <v>0</v>
      </c>
      <c r="K12" s="3">
        <f>SUM(D12:J12)</f>
        <v>34.1</v>
      </c>
      <c r="L12" s="4">
        <f t="shared" si="0"/>
        <v>187.55</v>
      </c>
      <c r="M12" s="4">
        <f>K12*5.5</f>
        <v>187.55</v>
      </c>
      <c r="N12" s="96">
        <f t="shared" si="2"/>
        <v>0</v>
      </c>
      <c r="O12" s="195">
        <v>401.5</v>
      </c>
      <c r="P12" s="196">
        <v>3306</v>
      </c>
      <c r="Q12" s="194">
        <v>42510</v>
      </c>
      <c r="R12" s="200">
        <f>(SUM(M12:M13))-O12</f>
        <v>-24.199999999999989</v>
      </c>
      <c r="S12" s="199" t="s">
        <v>91</v>
      </c>
      <c r="T12" s="199"/>
      <c r="U12" s="199"/>
      <c r="V12" s="199"/>
      <c r="W12" s="199"/>
      <c r="X12" s="199"/>
    </row>
    <row r="13" spans="1:24" x14ac:dyDescent="0.2">
      <c r="A13" s="88">
        <v>9</v>
      </c>
      <c r="B13" s="2">
        <v>42516</v>
      </c>
      <c r="C13" s="2">
        <v>42522</v>
      </c>
      <c r="D13" s="3">
        <v>4.5999999999999996</v>
      </c>
      <c r="E13" s="3">
        <v>5.6</v>
      </c>
      <c r="F13" s="3">
        <v>0</v>
      </c>
      <c r="G13" s="3">
        <v>3.9</v>
      </c>
      <c r="H13" s="3">
        <v>0</v>
      </c>
      <c r="I13" s="3">
        <v>6.8</v>
      </c>
      <c r="J13" s="3">
        <v>13.6</v>
      </c>
      <c r="K13" s="3">
        <f>SUM(D13:J13)</f>
        <v>34.5</v>
      </c>
      <c r="L13" s="4">
        <f t="shared" si="0"/>
        <v>189.75</v>
      </c>
      <c r="M13" s="4">
        <f t="shared" si="1"/>
        <v>189.75</v>
      </c>
      <c r="N13" s="96">
        <f t="shared" si="2"/>
        <v>0</v>
      </c>
      <c r="O13" s="195"/>
      <c r="P13" s="196"/>
      <c r="Q13" s="194"/>
      <c r="R13" s="201"/>
      <c r="S13" s="199"/>
      <c r="T13" s="199"/>
      <c r="U13" s="199"/>
      <c r="V13" s="199"/>
      <c r="W13" s="199"/>
      <c r="X13" s="199"/>
    </row>
    <row r="14" spans="1:24" x14ac:dyDescent="0.2">
      <c r="A14" s="88">
        <v>10</v>
      </c>
      <c r="B14" s="2">
        <v>42523</v>
      </c>
      <c r="C14" s="2">
        <v>42529</v>
      </c>
      <c r="D14" s="3">
        <v>0</v>
      </c>
      <c r="E14" s="3">
        <v>7.6</v>
      </c>
      <c r="F14" s="3">
        <v>0</v>
      </c>
      <c r="G14" s="3">
        <v>10.5</v>
      </c>
      <c r="H14" s="3">
        <v>10.1</v>
      </c>
      <c r="I14" s="3">
        <v>0</v>
      </c>
      <c r="J14" s="3">
        <v>0</v>
      </c>
      <c r="K14" s="3">
        <f t="shared" si="3"/>
        <v>28.200000000000003</v>
      </c>
      <c r="L14" s="4">
        <f t="shared" si="0"/>
        <v>155.10000000000002</v>
      </c>
      <c r="M14" s="4">
        <f t="shared" si="1"/>
        <v>155.10000000000002</v>
      </c>
      <c r="N14" s="96">
        <f t="shared" si="2"/>
        <v>0</v>
      </c>
      <c r="O14" s="192">
        <v>409.75</v>
      </c>
      <c r="P14" s="193">
        <v>3332</v>
      </c>
      <c r="Q14" s="194">
        <v>42537</v>
      </c>
      <c r="R14" s="200">
        <f>(SUM(M14:M15))-O14</f>
        <v>0</v>
      </c>
      <c r="S14" s="90"/>
    </row>
    <row r="15" spans="1:24" x14ac:dyDescent="0.2">
      <c r="A15" s="88">
        <v>11</v>
      </c>
      <c r="B15" s="2">
        <v>42530</v>
      </c>
      <c r="C15" s="2">
        <v>42536</v>
      </c>
      <c r="D15" s="3">
        <v>7.3</v>
      </c>
      <c r="E15" s="3">
        <v>10.199999999999999</v>
      </c>
      <c r="F15" s="3">
        <v>0</v>
      </c>
      <c r="G15" s="3">
        <v>10.6</v>
      </c>
      <c r="H15" s="3">
        <v>11.1</v>
      </c>
      <c r="I15" s="3">
        <v>7.1</v>
      </c>
      <c r="J15" s="3">
        <v>0</v>
      </c>
      <c r="K15" s="3">
        <f t="shared" si="3"/>
        <v>46.300000000000004</v>
      </c>
      <c r="L15" s="4">
        <f t="shared" si="0"/>
        <v>280.00750000000005</v>
      </c>
      <c r="M15" s="4">
        <f t="shared" si="1"/>
        <v>254.65000000000003</v>
      </c>
      <c r="N15" s="95">
        <f t="shared" si="2"/>
        <v>25.357500000000016</v>
      </c>
      <c r="O15" s="192"/>
      <c r="P15" s="193"/>
      <c r="Q15" s="194"/>
      <c r="R15" s="201"/>
      <c r="S15" s="91"/>
    </row>
    <row r="16" spans="1:24" x14ac:dyDescent="0.2">
      <c r="A16" s="88">
        <v>12</v>
      </c>
      <c r="B16" s="2">
        <v>42537</v>
      </c>
      <c r="C16" s="2">
        <v>42543</v>
      </c>
      <c r="D16" s="3">
        <v>13.9</v>
      </c>
      <c r="E16" s="3">
        <v>7.4</v>
      </c>
      <c r="F16" s="3">
        <v>0</v>
      </c>
      <c r="G16" s="3">
        <v>6</v>
      </c>
      <c r="H16" s="3">
        <v>11.7</v>
      </c>
      <c r="I16" s="3">
        <v>0</v>
      </c>
      <c r="J16" s="3">
        <v>7.8</v>
      </c>
      <c r="K16" s="3">
        <f t="shared" si="3"/>
        <v>46.8</v>
      </c>
      <c r="L16" s="4">
        <f t="shared" si="0"/>
        <v>284.77</v>
      </c>
      <c r="M16" s="94">
        <f t="shared" si="1"/>
        <v>257.39999999999998</v>
      </c>
      <c r="N16" s="95">
        <f t="shared" si="2"/>
        <v>27.370000000000005</v>
      </c>
      <c r="O16" s="192">
        <v>506.55</v>
      </c>
      <c r="P16" s="193">
        <v>3347</v>
      </c>
      <c r="Q16" s="194">
        <v>42552</v>
      </c>
      <c r="R16" s="202">
        <f>(SUM(M16:M17))-O16</f>
        <v>4.9499999999999886</v>
      </c>
      <c r="S16" s="90"/>
    </row>
    <row r="17" spans="1:19" x14ac:dyDescent="0.2">
      <c r="A17" s="88">
        <v>13</v>
      </c>
      <c r="B17" s="2">
        <v>42544</v>
      </c>
      <c r="C17" s="2">
        <v>42550</v>
      </c>
      <c r="D17" s="3">
        <v>12.9</v>
      </c>
      <c r="E17" s="3">
        <v>9.6999999999999993</v>
      </c>
      <c r="F17" s="3">
        <v>0</v>
      </c>
      <c r="G17" s="3">
        <v>5.3</v>
      </c>
      <c r="H17" s="3">
        <v>0</v>
      </c>
      <c r="I17" s="3">
        <v>7.4</v>
      </c>
      <c r="J17" s="3">
        <v>10.9</v>
      </c>
      <c r="K17" s="3">
        <f t="shared" si="3"/>
        <v>46.2</v>
      </c>
      <c r="L17" s="4">
        <f t="shared" si="0"/>
        <v>279.05500000000001</v>
      </c>
      <c r="M17" s="94">
        <f t="shared" si="1"/>
        <v>254.10000000000002</v>
      </c>
      <c r="N17" s="95">
        <f t="shared" si="2"/>
        <v>24.954999999999984</v>
      </c>
      <c r="O17" s="192"/>
      <c r="P17" s="193"/>
      <c r="Q17" s="194"/>
      <c r="R17" s="203"/>
      <c r="S17" s="91"/>
    </row>
    <row r="18" spans="1:19" x14ac:dyDescent="0.2">
      <c r="A18" s="88">
        <v>14</v>
      </c>
      <c r="B18" s="2">
        <v>42551</v>
      </c>
      <c r="C18" s="2">
        <v>42557</v>
      </c>
      <c r="D18" s="3">
        <v>12.4</v>
      </c>
      <c r="E18" s="3">
        <v>9.8000000000000007</v>
      </c>
      <c r="F18" s="3">
        <v>0</v>
      </c>
      <c r="G18" s="3">
        <v>6.3</v>
      </c>
      <c r="H18" s="3">
        <v>6</v>
      </c>
      <c r="I18" s="3">
        <v>0</v>
      </c>
      <c r="J18" s="3">
        <v>11.6</v>
      </c>
      <c r="K18" s="3">
        <f t="shared" si="3"/>
        <v>46.1</v>
      </c>
      <c r="L18" s="4">
        <f t="shared" si="0"/>
        <v>278.10250000000002</v>
      </c>
      <c r="M18" s="4">
        <f t="shared" si="1"/>
        <v>253.55</v>
      </c>
      <c r="N18" s="95">
        <f t="shared" si="2"/>
        <v>24.552500000000009</v>
      </c>
      <c r="O18" s="192">
        <v>482.29</v>
      </c>
      <c r="P18" s="193">
        <v>3410</v>
      </c>
      <c r="Q18" s="194">
        <v>42567</v>
      </c>
      <c r="R18" s="202">
        <f>(SUM(M18:M19))-O18</f>
        <v>6.1100000000000136</v>
      </c>
      <c r="S18" s="90"/>
    </row>
    <row r="19" spans="1:19" x14ac:dyDescent="0.2">
      <c r="A19" s="88">
        <v>15</v>
      </c>
      <c r="B19" s="2">
        <v>42558</v>
      </c>
      <c r="C19" s="2">
        <v>42564</v>
      </c>
      <c r="D19" s="3">
        <v>0</v>
      </c>
      <c r="E19" s="3">
        <v>12.8</v>
      </c>
      <c r="F19" s="3">
        <v>0</v>
      </c>
      <c r="G19" s="3">
        <v>5.3</v>
      </c>
      <c r="H19" s="3">
        <v>13.9</v>
      </c>
      <c r="I19" s="3">
        <v>0</v>
      </c>
      <c r="J19" s="3">
        <v>10.7</v>
      </c>
      <c r="K19" s="3">
        <f t="shared" si="3"/>
        <v>42.7</v>
      </c>
      <c r="L19" s="4">
        <f t="shared" si="0"/>
        <v>245.71750000000003</v>
      </c>
      <c r="M19" s="4">
        <f t="shared" si="1"/>
        <v>234.85000000000002</v>
      </c>
      <c r="N19" s="95">
        <f t="shared" si="2"/>
        <v>10.867500000000007</v>
      </c>
      <c r="O19" s="192"/>
      <c r="P19" s="193"/>
      <c r="Q19" s="194"/>
      <c r="R19" s="203"/>
      <c r="S19" s="91"/>
    </row>
    <row r="20" spans="1:19" x14ac:dyDescent="0.2">
      <c r="A20" s="88">
        <v>16</v>
      </c>
      <c r="B20" s="2">
        <v>42565</v>
      </c>
      <c r="C20" s="2">
        <v>42571</v>
      </c>
      <c r="D20" s="3">
        <v>0</v>
      </c>
      <c r="E20" s="3">
        <v>12.7</v>
      </c>
      <c r="F20" s="3">
        <v>0</v>
      </c>
      <c r="G20" s="3">
        <v>6.1</v>
      </c>
      <c r="H20" s="3">
        <v>8.3000000000000007</v>
      </c>
      <c r="I20" s="3">
        <v>0</v>
      </c>
      <c r="J20" s="3">
        <v>11.2</v>
      </c>
      <c r="K20" s="3">
        <f t="shared" si="3"/>
        <v>38.299999999999997</v>
      </c>
      <c r="L20" s="4">
        <f t="shared" si="0"/>
        <v>210.64999999999998</v>
      </c>
      <c r="M20" s="4">
        <f t="shared" si="1"/>
        <v>210.64999999999998</v>
      </c>
      <c r="N20" s="96">
        <f t="shared" si="2"/>
        <v>0</v>
      </c>
      <c r="O20" s="192">
        <v>422.95</v>
      </c>
      <c r="P20" s="193">
        <v>3418</v>
      </c>
      <c r="Q20" s="194">
        <v>42581</v>
      </c>
      <c r="R20" s="202">
        <f>(SUM(M20:M21))-O20</f>
        <v>5.5</v>
      </c>
      <c r="S20" s="90"/>
    </row>
    <row r="21" spans="1:19" x14ac:dyDescent="0.2">
      <c r="A21" s="88">
        <v>17</v>
      </c>
      <c r="B21" s="2">
        <v>42572</v>
      </c>
      <c r="C21" s="2">
        <v>42578</v>
      </c>
      <c r="D21" s="3">
        <v>0</v>
      </c>
      <c r="E21" s="3">
        <v>12.9</v>
      </c>
      <c r="F21" s="3">
        <v>0</v>
      </c>
      <c r="G21" s="3">
        <v>5.6</v>
      </c>
      <c r="H21" s="3">
        <v>10.5</v>
      </c>
      <c r="I21" s="3">
        <v>0</v>
      </c>
      <c r="J21" s="3">
        <v>10.6</v>
      </c>
      <c r="K21" s="3">
        <f t="shared" si="3"/>
        <v>39.6</v>
      </c>
      <c r="L21" s="4">
        <f t="shared" si="0"/>
        <v>217.8</v>
      </c>
      <c r="M21" s="4">
        <f t="shared" si="1"/>
        <v>217.8</v>
      </c>
      <c r="N21" s="96">
        <f>L21-M21</f>
        <v>0</v>
      </c>
      <c r="O21" s="192"/>
      <c r="P21" s="193"/>
      <c r="Q21" s="194"/>
      <c r="R21" s="203"/>
      <c r="S21" s="91"/>
    </row>
    <row r="22" spans="1:19" x14ac:dyDescent="0.2">
      <c r="A22" s="88">
        <v>18</v>
      </c>
      <c r="B22" s="2">
        <v>42579</v>
      </c>
      <c r="C22" s="2">
        <v>42585</v>
      </c>
      <c r="D22" s="3">
        <v>0</v>
      </c>
      <c r="E22" s="3">
        <v>13.1</v>
      </c>
      <c r="F22" s="3">
        <v>0</v>
      </c>
      <c r="G22" s="3">
        <v>5.7</v>
      </c>
      <c r="H22" s="3">
        <v>12.8</v>
      </c>
      <c r="I22" s="3">
        <v>0</v>
      </c>
      <c r="J22" s="3">
        <v>10.4</v>
      </c>
      <c r="K22" s="3">
        <f>SUM(D22:J22)</f>
        <v>42</v>
      </c>
      <c r="L22" s="4">
        <f t="shared" si="0"/>
        <v>239.05</v>
      </c>
      <c r="M22" s="4">
        <f t="shared" si="1"/>
        <v>231</v>
      </c>
      <c r="N22" s="95">
        <f t="shared" si="2"/>
        <v>8.0500000000000114</v>
      </c>
      <c r="O22" s="192">
        <v>404.8</v>
      </c>
      <c r="P22" s="193">
        <v>3489</v>
      </c>
      <c r="Q22" s="194">
        <v>42594</v>
      </c>
      <c r="R22" s="204">
        <f>(SUM(M22:M23))-O22</f>
        <v>-16.5</v>
      </c>
      <c r="S22" s="90"/>
    </row>
    <row r="23" spans="1:19" x14ac:dyDescent="0.2">
      <c r="A23" s="88">
        <v>19</v>
      </c>
      <c r="B23" s="2">
        <v>42586</v>
      </c>
      <c r="C23" s="2">
        <v>42592</v>
      </c>
      <c r="D23" s="3">
        <v>0</v>
      </c>
      <c r="E23" s="3">
        <v>10</v>
      </c>
      <c r="F23" s="3">
        <v>0</v>
      </c>
      <c r="G23" s="3">
        <v>5.6</v>
      </c>
      <c r="H23" s="3">
        <v>0</v>
      </c>
      <c r="I23" s="3">
        <v>0</v>
      </c>
      <c r="J23" s="3">
        <v>13</v>
      </c>
      <c r="K23" s="3">
        <f t="shared" si="3"/>
        <v>28.6</v>
      </c>
      <c r="L23" s="4">
        <f t="shared" si="0"/>
        <v>157.30000000000001</v>
      </c>
      <c r="M23" s="4">
        <f t="shared" si="1"/>
        <v>157.30000000000001</v>
      </c>
      <c r="N23" s="96">
        <f t="shared" si="2"/>
        <v>0</v>
      </c>
      <c r="O23" s="192"/>
      <c r="P23" s="193"/>
      <c r="Q23" s="194"/>
      <c r="R23" s="205"/>
      <c r="S23" s="91"/>
    </row>
    <row r="24" spans="1:19" x14ac:dyDescent="0.2">
      <c r="A24" s="88">
        <v>20</v>
      </c>
      <c r="B24" s="2">
        <v>42593</v>
      </c>
      <c r="C24" s="2">
        <v>42599</v>
      </c>
      <c r="D24" s="3">
        <v>0</v>
      </c>
      <c r="E24" s="3">
        <v>8.3000000000000007</v>
      </c>
      <c r="F24" s="3">
        <v>10.6</v>
      </c>
      <c r="G24" s="3">
        <v>5.6</v>
      </c>
      <c r="H24" s="3">
        <v>0</v>
      </c>
      <c r="I24" s="3">
        <v>0</v>
      </c>
      <c r="J24" s="3">
        <v>9.6</v>
      </c>
      <c r="K24" s="3">
        <f t="shared" si="3"/>
        <v>34.1</v>
      </c>
      <c r="L24" s="4">
        <f t="shared" si="0"/>
        <v>187.55</v>
      </c>
      <c r="M24" s="4">
        <f t="shared" si="1"/>
        <v>187.55</v>
      </c>
      <c r="N24" s="96">
        <f t="shared" si="2"/>
        <v>0</v>
      </c>
      <c r="O24" s="192">
        <v>360.8</v>
      </c>
      <c r="P24" s="193">
        <v>3451</v>
      </c>
      <c r="Q24" s="194">
        <v>42607</v>
      </c>
      <c r="R24" s="202">
        <f>(SUM(M24:M25))-O24</f>
        <v>1.1000000000000227</v>
      </c>
      <c r="S24" s="90"/>
    </row>
    <row r="25" spans="1:19" x14ac:dyDescent="0.2">
      <c r="A25" s="88">
        <v>21</v>
      </c>
      <c r="B25" s="2">
        <v>42600</v>
      </c>
      <c r="C25" s="2">
        <v>42606</v>
      </c>
      <c r="D25" s="3">
        <v>12.6</v>
      </c>
      <c r="E25" s="3">
        <v>0</v>
      </c>
      <c r="F25" s="3">
        <v>0</v>
      </c>
      <c r="G25" s="3">
        <v>5.7</v>
      </c>
      <c r="H25" s="3">
        <v>5.5</v>
      </c>
      <c r="I25" s="3">
        <v>0</v>
      </c>
      <c r="J25" s="3">
        <v>7.9</v>
      </c>
      <c r="K25" s="3">
        <f t="shared" si="3"/>
        <v>31.700000000000003</v>
      </c>
      <c r="L25" s="4">
        <f t="shared" si="0"/>
        <v>174.35000000000002</v>
      </c>
      <c r="M25" s="4">
        <f t="shared" si="1"/>
        <v>174.35000000000002</v>
      </c>
      <c r="N25" s="96">
        <f t="shared" si="2"/>
        <v>0</v>
      </c>
      <c r="O25" s="192"/>
      <c r="P25" s="193"/>
      <c r="Q25" s="194"/>
      <c r="R25" s="203"/>
      <c r="S25" s="91"/>
    </row>
    <row r="26" spans="1:19" x14ac:dyDescent="0.2">
      <c r="A26" s="88">
        <v>22</v>
      </c>
      <c r="B26" s="2">
        <v>42607</v>
      </c>
      <c r="C26" s="2">
        <v>42613</v>
      </c>
      <c r="D26" s="3">
        <v>0</v>
      </c>
      <c r="E26" s="3">
        <v>4.4000000000000004</v>
      </c>
      <c r="F26" s="3">
        <v>0</v>
      </c>
      <c r="G26" s="3">
        <v>0</v>
      </c>
      <c r="H26" s="3">
        <v>5.8</v>
      </c>
      <c r="I26" s="3">
        <v>0</v>
      </c>
      <c r="J26" s="3">
        <v>6.2</v>
      </c>
      <c r="K26" s="3">
        <f t="shared" si="3"/>
        <v>16.399999999999999</v>
      </c>
      <c r="L26" s="4">
        <f t="shared" si="0"/>
        <v>90.199999999999989</v>
      </c>
      <c r="M26" s="4">
        <f t="shared" si="1"/>
        <v>90.199999999999989</v>
      </c>
      <c r="N26" s="96">
        <f t="shared" si="2"/>
        <v>0</v>
      </c>
      <c r="O26" s="192">
        <v>202.95</v>
      </c>
      <c r="P26" s="193">
        <v>3467</v>
      </c>
      <c r="Q26" s="194">
        <v>42624</v>
      </c>
      <c r="R26" s="200">
        <f>(SUM(M26:M27))-O26</f>
        <v>0</v>
      </c>
      <c r="S26" s="90"/>
    </row>
    <row r="27" spans="1:19" x14ac:dyDescent="0.2">
      <c r="A27" s="88">
        <v>23</v>
      </c>
      <c r="B27" s="2">
        <v>42614</v>
      </c>
      <c r="C27" s="2">
        <v>42620</v>
      </c>
      <c r="D27" s="3">
        <v>0</v>
      </c>
      <c r="E27" s="3">
        <v>0</v>
      </c>
      <c r="F27" s="3">
        <v>0</v>
      </c>
      <c r="G27" s="3">
        <v>4.5999999999999996</v>
      </c>
      <c r="H27" s="3">
        <v>4.5</v>
      </c>
      <c r="I27" s="3">
        <v>0</v>
      </c>
      <c r="J27" s="3">
        <v>11.4</v>
      </c>
      <c r="K27" s="3">
        <f t="shared" si="3"/>
        <v>20.5</v>
      </c>
      <c r="L27" s="4">
        <f t="shared" si="0"/>
        <v>112.75</v>
      </c>
      <c r="M27" s="4">
        <f t="shared" si="1"/>
        <v>112.75</v>
      </c>
      <c r="N27" s="96">
        <f t="shared" si="2"/>
        <v>0</v>
      </c>
      <c r="O27" s="192"/>
      <c r="P27" s="193"/>
      <c r="Q27" s="194"/>
      <c r="R27" s="201"/>
      <c r="S27" s="91"/>
    </row>
    <row r="28" spans="1:19" x14ac:dyDescent="0.2">
      <c r="A28" s="88">
        <v>24</v>
      </c>
      <c r="B28" s="2">
        <v>42621</v>
      </c>
      <c r="C28" s="2">
        <v>42627</v>
      </c>
      <c r="D28" s="3">
        <v>4.5</v>
      </c>
      <c r="E28" s="3">
        <v>9.6</v>
      </c>
      <c r="F28" s="3">
        <v>0</v>
      </c>
      <c r="G28" s="3">
        <v>5.7</v>
      </c>
      <c r="H28" s="3">
        <v>12.7</v>
      </c>
      <c r="I28" s="3">
        <v>0</v>
      </c>
      <c r="J28" s="3">
        <v>0</v>
      </c>
      <c r="K28" s="3">
        <f t="shared" si="3"/>
        <v>32.5</v>
      </c>
      <c r="L28" s="4">
        <f t="shared" si="0"/>
        <v>178.75</v>
      </c>
      <c r="M28" s="4">
        <f t="shared" si="1"/>
        <v>178.75</v>
      </c>
      <c r="N28" s="96">
        <f t="shared" si="2"/>
        <v>0</v>
      </c>
      <c r="O28" s="192">
        <v>344.5</v>
      </c>
      <c r="P28" s="193">
        <v>3426</v>
      </c>
      <c r="Q28" s="194">
        <v>42638</v>
      </c>
      <c r="R28" s="202">
        <f>(SUM(M28:M29))-O28</f>
        <v>3.6500000000000341</v>
      </c>
      <c r="S28" s="90"/>
    </row>
    <row r="29" spans="1:19" x14ac:dyDescent="0.2">
      <c r="A29" s="88">
        <v>25</v>
      </c>
      <c r="B29" s="2">
        <v>42628</v>
      </c>
      <c r="C29" s="2">
        <v>42634</v>
      </c>
      <c r="D29" s="3">
        <v>4.7</v>
      </c>
      <c r="E29" s="3">
        <v>0</v>
      </c>
      <c r="F29" s="3">
        <v>0</v>
      </c>
      <c r="G29" s="3">
        <v>5.6</v>
      </c>
      <c r="H29" s="3">
        <v>9.9</v>
      </c>
      <c r="I29" s="3">
        <v>0</v>
      </c>
      <c r="J29" s="3">
        <v>10.6</v>
      </c>
      <c r="K29" s="3">
        <f t="shared" si="3"/>
        <v>30.800000000000004</v>
      </c>
      <c r="L29" s="4">
        <f t="shared" si="0"/>
        <v>169.40000000000003</v>
      </c>
      <c r="M29" s="4">
        <f t="shared" si="1"/>
        <v>169.40000000000003</v>
      </c>
      <c r="N29" s="96">
        <f t="shared" si="2"/>
        <v>0</v>
      </c>
      <c r="O29" s="192"/>
      <c r="P29" s="193"/>
      <c r="Q29" s="194"/>
      <c r="R29" s="203"/>
      <c r="S29" s="91"/>
    </row>
    <row r="30" spans="1:19" x14ac:dyDescent="0.2">
      <c r="A30" s="88">
        <v>26</v>
      </c>
      <c r="B30" s="2">
        <v>42635</v>
      </c>
      <c r="C30" s="2">
        <v>42641</v>
      </c>
      <c r="D30" s="3">
        <v>0</v>
      </c>
      <c r="E30" s="3">
        <v>0</v>
      </c>
      <c r="F30" s="3">
        <v>0</v>
      </c>
      <c r="G30" s="3">
        <v>0</v>
      </c>
      <c r="H30" s="3">
        <v>9.4</v>
      </c>
      <c r="I30" s="3">
        <v>0</v>
      </c>
      <c r="J30" s="3">
        <v>10.199999999999999</v>
      </c>
      <c r="K30" s="3">
        <f t="shared" si="3"/>
        <v>19.600000000000001</v>
      </c>
      <c r="L30" s="4">
        <f t="shared" si="0"/>
        <v>107.80000000000001</v>
      </c>
      <c r="M30" s="4">
        <f t="shared" si="1"/>
        <v>107.80000000000001</v>
      </c>
      <c r="N30" s="96">
        <f t="shared" si="2"/>
        <v>0</v>
      </c>
      <c r="O30" s="192">
        <v>283.25</v>
      </c>
      <c r="P30" s="193">
        <v>3435</v>
      </c>
      <c r="Q30" s="194">
        <v>42650</v>
      </c>
      <c r="R30" s="200">
        <f>(SUM(M30:M31))-O30</f>
        <v>0</v>
      </c>
      <c r="S30" s="90"/>
    </row>
    <row r="31" spans="1:19" x14ac:dyDescent="0.2">
      <c r="A31" s="88">
        <v>27</v>
      </c>
      <c r="B31" s="2">
        <v>42642</v>
      </c>
      <c r="C31" s="2">
        <v>42648</v>
      </c>
      <c r="D31" s="3">
        <v>0</v>
      </c>
      <c r="E31" s="3">
        <v>11.3</v>
      </c>
      <c r="F31" s="3">
        <v>0</v>
      </c>
      <c r="G31" s="3">
        <v>0</v>
      </c>
      <c r="H31" s="3">
        <v>13</v>
      </c>
      <c r="I31" s="3">
        <v>0</v>
      </c>
      <c r="J31" s="3">
        <v>7.6</v>
      </c>
      <c r="K31" s="3">
        <f t="shared" si="3"/>
        <v>31.9</v>
      </c>
      <c r="L31" s="4">
        <f t="shared" si="0"/>
        <v>175.45</v>
      </c>
      <c r="M31" s="4">
        <f t="shared" si="1"/>
        <v>175.45</v>
      </c>
      <c r="N31" s="96">
        <f t="shared" si="2"/>
        <v>0</v>
      </c>
      <c r="O31" s="192"/>
      <c r="P31" s="193"/>
      <c r="Q31" s="194"/>
      <c r="R31" s="201"/>
      <c r="S31" s="91"/>
    </row>
    <row r="32" spans="1:19" x14ac:dyDescent="0.2">
      <c r="A32" s="88">
        <v>28</v>
      </c>
      <c r="B32" s="2">
        <v>42649</v>
      </c>
      <c r="C32" s="2">
        <v>42655</v>
      </c>
      <c r="D32" s="3">
        <v>6.2</v>
      </c>
      <c r="E32" s="3">
        <v>7.1</v>
      </c>
      <c r="F32" s="3">
        <v>0</v>
      </c>
      <c r="G32" s="3">
        <v>5.6</v>
      </c>
      <c r="H32" s="3">
        <v>12.9</v>
      </c>
      <c r="I32" s="3">
        <v>0</v>
      </c>
      <c r="J32" s="3">
        <v>4.5</v>
      </c>
      <c r="K32" s="3">
        <f t="shared" si="3"/>
        <v>36.299999999999997</v>
      </c>
      <c r="L32" s="4">
        <f t="shared" si="0"/>
        <v>199.64999999999998</v>
      </c>
      <c r="M32" s="4">
        <f t="shared" si="1"/>
        <v>199.64999999999998</v>
      </c>
      <c r="N32" s="96">
        <f t="shared" si="2"/>
        <v>0</v>
      </c>
      <c r="O32" s="192">
        <v>416.35</v>
      </c>
      <c r="P32" s="193">
        <v>3450</v>
      </c>
      <c r="Q32" s="194">
        <v>42668</v>
      </c>
      <c r="R32" s="200">
        <f>(SUM(M32:M33))-O32</f>
        <v>0</v>
      </c>
      <c r="S32" s="90"/>
    </row>
    <row r="33" spans="1:20" x14ac:dyDescent="0.2">
      <c r="A33" s="88">
        <v>29</v>
      </c>
      <c r="B33" s="2">
        <v>42656</v>
      </c>
      <c r="C33" s="2">
        <v>42662</v>
      </c>
      <c r="D33" s="3">
        <v>0</v>
      </c>
      <c r="E33" s="3">
        <v>10.9</v>
      </c>
      <c r="F33" s="3">
        <v>0</v>
      </c>
      <c r="G33" s="3">
        <v>5.7</v>
      </c>
      <c r="H33" s="3">
        <v>9.4</v>
      </c>
      <c r="I33" s="3">
        <v>0</v>
      </c>
      <c r="J33" s="3">
        <v>13.4</v>
      </c>
      <c r="K33" s="3">
        <f t="shared" si="3"/>
        <v>39.4</v>
      </c>
      <c r="L33" s="4">
        <f t="shared" si="0"/>
        <v>216.7</v>
      </c>
      <c r="M33" s="4">
        <f t="shared" si="1"/>
        <v>216.7</v>
      </c>
      <c r="N33" s="96">
        <f t="shared" si="2"/>
        <v>0</v>
      </c>
      <c r="O33" s="192"/>
      <c r="P33" s="193"/>
      <c r="Q33" s="194"/>
      <c r="R33" s="201"/>
      <c r="S33" s="91"/>
    </row>
    <row r="34" spans="1:20" x14ac:dyDescent="0.2">
      <c r="A34" s="88">
        <v>30</v>
      </c>
      <c r="B34" s="2">
        <v>42663</v>
      </c>
      <c r="C34" s="2">
        <v>42669</v>
      </c>
      <c r="D34" s="3">
        <v>0</v>
      </c>
      <c r="E34" s="3">
        <v>13.6</v>
      </c>
      <c r="F34" s="3">
        <v>0</v>
      </c>
      <c r="G34" s="3">
        <v>5.6</v>
      </c>
      <c r="H34" s="3">
        <v>12.3</v>
      </c>
      <c r="I34" s="3">
        <v>0</v>
      </c>
      <c r="J34" s="3">
        <v>12.3</v>
      </c>
      <c r="K34" s="3">
        <f t="shared" si="3"/>
        <v>43.8</v>
      </c>
      <c r="L34" s="4">
        <f t="shared" si="0"/>
        <v>256.19499999999999</v>
      </c>
      <c r="M34" s="4">
        <f t="shared" si="1"/>
        <v>240.89999999999998</v>
      </c>
      <c r="N34" s="95">
        <f t="shared" si="2"/>
        <v>15.295000000000016</v>
      </c>
      <c r="O34" s="192">
        <v>397.1</v>
      </c>
      <c r="P34" s="193">
        <v>3535</v>
      </c>
      <c r="Q34" s="194">
        <v>42681</v>
      </c>
      <c r="R34" s="202">
        <f>(SUM(M34:M35))-O34</f>
        <v>2.7499999999999432</v>
      </c>
      <c r="S34" s="90"/>
    </row>
    <row r="35" spans="1:20" x14ac:dyDescent="0.2">
      <c r="A35" s="88">
        <v>31</v>
      </c>
      <c r="B35" s="2">
        <v>42670</v>
      </c>
      <c r="C35" s="2">
        <v>42676</v>
      </c>
      <c r="D35" s="3">
        <v>4.5999999999999996</v>
      </c>
      <c r="E35" s="3">
        <v>5.6</v>
      </c>
      <c r="F35" s="3">
        <v>0</v>
      </c>
      <c r="G35" s="3">
        <v>5.6</v>
      </c>
      <c r="H35" s="3">
        <v>0</v>
      </c>
      <c r="I35" s="3">
        <v>0</v>
      </c>
      <c r="J35" s="3">
        <v>13.1</v>
      </c>
      <c r="K35" s="3">
        <f t="shared" si="3"/>
        <v>28.9</v>
      </c>
      <c r="L35" s="4">
        <f t="shared" si="0"/>
        <v>158.94999999999999</v>
      </c>
      <c r="M35" s="4">
        <f t="shared" si="1"/>
        <v>158.94999999999999</v>
      </c>
      <c r="N35" s="96">
        <f t="shared" si="2"/>
        <v>0</v>
      </c>
      <c r="O35" s="192"/>
      <c r="P35" s="193"/>
      <c r="Q35" s="194"/>
      <c r="R35" s="203"/>
      <c r="S35" s="91"/>
    </row>
    <row r="36" spans="1:20" x14ac:dyDescent="0.2">
      <c r="A36" s="88">
        <v>32</v>
      </c>
      <c r="B36" s="2">
        <v>42677</v>
      </c>
      <c r="C36" s="2">
        <v>42683</v>
      </c>
      <c r="D36" s="3">
        <v>0</v>
      </c>
      <c r="E36" s="3">
        <v>10.5</v>
      </c>
      <c r="F36" s="3">
        <v>8.5</v>
      </c>
      <c r="G36" s="3">
        <v>0</v>
      </c>
      <c r="H36" s="3">
        <v>10.5</v>
      </c>
      <c r="I36" s="3">
        <v>0</v>
      </c>
      <c r="J36" s="3">
        <v>10.4</v>
      </c>
      <c r="K36" s="3">
        <f t="shared" si="3"/>
        <v>39.9</v>
      </c>
      <c r="L36" s="4">
        <f t="shared" si="0"/>
        <v>219.45</v>
      </c>
      <c r="M36" s="4">
        <f t="shared" si="1"/>
        <v>219.45</v>
      </c>
      <c r="N36" s="96">
        <f t="shared" si="2"/>
        <v>0</v>
      </c>
      <c r="O36" s="192">
        <v>467.5</v>
      </c>
      <c r="P36" s="193">
        <v>3550</v>
      </c>
      <c r="Q36" s="194">
        <v>42692</v>
      </c>
      <c r="R36" s="200">
        <f>(SUM(M36:M37))-O36</f>
        <v>0</v>
      </c>
      <c r="S36" s="90"/>
    </row>
    <row r="37" spans="1:20" x14ac:dyDescent="0.2">
      <c r="A37" s="88">
        <v>33</v>
      </c>
      <c r="B37" s="2">
        <v>42684</v>
      </c>
      <c r="C37" s="2">
        <v>42690</v>
      </c>
      <c r="D37" s="3">
        <v>0</v>
      </c>
      <c r="E37" s="3">
        <v>12.1</v>
      </c>
      <c r="F37" s="3">
        <v>0</v>
      </c>
      <c r="G37" s="3">
        <v>12.8</v>
      </c>
      <c r="H37" s="3">
        <v>10</v>
      </c>
      <c r="I37" s="3">
        <v>0</v>
      </c>
      <c r="J37" s="3">
        <v>10.199999999999999</v>
      </c>
      <c r="K37" s="3">
        <f t="shared" si="3"/>
        <v>45.099999999999994</v>
      </c>
      <c r="L37" s="4">
        <f t="shared" si="0"/>
        <v>268.57749999999993</v>
      </c>
      <c r="M37" s="4">
        <f t="shared" si="1"/>
        <v>248.04999999999995</v>
      </c>
      <c r="N37" s="95">
        <f t="shared" si="2"/>
        <v>20.527499999999975</v>
      </c>
      <c r="O37" s="192"/>
      <c r="P37" s="193"/>
      <c r="Q37" s="194"/>
      <c r="R37" s="201"/>
      <c r="S37" s="91"/>
    </row>
    <row r="38" spans="1:20" x14ac:dyDescent="0.2">
      <c r="A38" s="88">
        <v>34</v>
      </c>
      <c r="B38" s="2">
        <v>42691</v>
      </c>
      <c r="C38" s="2">
        <v>42697</v>
      </c>
      <c r="D38" s="3">
        <v>0</v>
      </c>
      <c r="E38" s="3">
        <v>7.1</v>
      </c>
      <c r="F38" s="3">
        <v>0</v>
      </c>
      <c r="G38" s="3">
        <v>5.5</v>
      </c>
      <c r="H38" s="3">
        <v>9.8000000000000007</v>
      </c>
      <c r="I38" s="3">
        <v>0</v>
      </c>
      <c r="J38" s="3">
        <v>11.2</v>
      </c>
      <c r="K38" s="3">
        <f t="shared" si="3"/>
        <v>33.599999999999994</v>
      </c>
      <c r="L38" s="4">
        <f t="shared" si="0"/>
        <v>184.79999999999995</v>
      </c>
      <c r="M38" s="4">
        <f t="shared" si="1"/>
        <v>184.79999999999995</v>
      </c>
      <c r="N38" s="96">
        <f t="shared" si="2"/>
        <v>0</v>
      </c>
      <c r="O38" s="192">
        <v>393.8</v>
      </c>
      <c r="P38" s="193">
        <v>3589</v>
      </c>
      <c r="Q38" s="194">
        <v>42710</v>
      </c>
      <c r="R38" s="200">
        <f>(SUM(M38:M39))-O38</f>
        <v>0</v>
      </c>
      <c r="S38" s="90"/>
    </row>
    <row r="39" spans="1:20" x14ac:dyDescent="0.2">
      <c r="A39" s="88">
        <v>35</v>
      </c>
      <c r="B39" s="2">
        <v>42698</v>
      </c>
      <c r="C39" s="2">
        <v>42704</v>
      </c>
      <c r="D39" s="5">
        <v>10</v>
      </c>
      <c r="E39" s="5">
        <v>7.8</v>
      </c>
      <c r="F39" s="5">
        <v>0</v>
      </c>
      <c r="G39" s="5">
        <v>4.4000000000000004</v>
      </c>
      <c r="H39" s="5">
        <v>10.199999999999999</v>
      </c>
      <c r="I39" s="5">
        <v>0</v>
      </c>
      <c r="J39" s="5">
        <v>5.6</v>
      </c>
      <c r="K39" s="3">
        <f>SUM(D39:J39)</f>
        <v>38.000000000000007</v>
      </c>
      <c r="L39" s="4">
        <f t="shared" si="0"/>
        <v>209.00000000000003</v>
      </c>
      <c r="M39" s="4">
        <f>K39*5.5</f>
        <v>209.00000000000003</v>
      </c>
      <c r="N39" s="96">
        <f>L39-M39</f>
        <v>0</v>
      </c>
      <c r="O39" s="192"/>
      <c r="P39" s="193"/>
      <c r="Q39" s="194"/>
      <c r="R39" s="201"/>
      <c r="S39" s="91"/>
    </row>
    <row r="40" spans="1:20" x14ac:dyDescent="0.2">
      <c r="A40" s="88">
        <v>36</v>
      </c>
      <c r="B40" s="2">
        <v>42705</v>
      </c>
      <c r="C40" s="2">
        <v>42711</v>
      </c>
      <c r="D40" s="5">
        <v>0</v>
      </c>
      <c r="E40" s="5">
        <v>0</v>
      </c>
      <c r="F40" s="5">
        <v>0</v>
      </c>
      <c r="G40" s="5">
        <v>5.5</v>
      </c>
      <c r="H40" s="5">
        <v>10</v>
      </c>
      <c r="I40" s="5">
        <v>10.1</v>
      </c>
      <c r="J40" s="5">
        <v>0</v>
      </c>
      <c r="K40" s="3">
        <f>SUM(D40:J40)</f>
        <v>25.6</v>
      </c>
      <c r="L40" s="4">
        <f t="shared" si="0"/>
        <v>140.80000000000001</v>
      </c>
      <c r="M40" s="4">
        <f>K40*5.5</f>
        <v>140.80000000000001</v>
      </c>
      <c r="N40" s="96">
        <f>L40-M40</f>
        <v>0</v>
      </c>
      <c r="O40" s="192">
        <v>391.4</v>
      </c>
      <c r="P40" s="193">
        <v>3553</v>
      </c>
      <c r="Q40" s="194">
        <v>42726</v>
      </c>
      <c r="R40" s="202">
        <f>(SUM(M40:M41))-O40</f>
        <v>0.20000000000004547</v>
      </c>
      <c r="S40" s="90"/>
    </row>
    <row r="41" spans="1:20" x14ac:dyDescent="0.2">
      <c r="A41" s="88">
        <v>37</v>
      </c>
      <c r="B41" s="2">
        <v>42712</v>
      </c>
      <c r="C41" s="2">
        <v>42718</v>
      </c>
      <c r="D41" s="5">
        <v>0</v>
      </c>
      <c r="E41" s="5">
        <v>10.1</v>
      </c>
      <c r="F41" s="5">
        <v>9.5</v>
      </c>
      <c r="G41" s="5">
        <v>0</v>
      </c>
      <c r="H41" s="5">
        <v>10</v>
      </c>
      <c r="I41" s="5">
        <v>6</v>
      </c>
      <c r="J41" s="5">
        <v>10</v>
      </c>
      <c r="K41" s="3">
        <f>SUM(D41:J41)</f>
        <v>45.6</v>
      </c>
      <c r="L41" s="4">
        <f t="shared" si="0"/>
        <v>273.34000000000003</v>
      </c>
      <c r="M41" s="4">
        <f>K41*5.5</f>
        <v>250.8</v>
      </c>
      <c r="N41" s="95">
        <f>L41-M41</f>
        <v>22.54000000000002</v>
      </c>
      <c r="O41" s="192"/>
      <c r="P41" s="193"/>
      <c r="Q41" s="193"/>
      <c r="R41" s="203"/>
      <c r="S41" s="91"/>
    </row>
    <row r="42" spans="1:20" x14ac:dyDescent="0.2">
      <c r="A42" s="88">
        <v>38</v>
      </c>
      <c r="B42" s="2">
        <v>42719</v>
      </c>
      <c r="C42" s="2">
        <v>42725</v>
      </c>
      <c r="D42" s="5">
        <v>0</v>
      </c>
      <c r="E42" s="5">
        <v>6.5</v>
      </c>
      <c r="F42" s="5">
        <v>0</v>
      </c>
      <c r="G42" s="5">
        <v>5.5</v>
      </c>
      <c r="H42" s="5">
        <v>0</v>
      </c>
      <c r="I42" s="5">
        <v>0</v>
      </c>
      <c r="J42" s="5">
        <v>9.3000000000000007</v>
      </c>
      <c r="K42" s="3">
        <f>SUM(D42:J42)</f>
        <v>21.3</v>
      </c>
      <c r="L42" s="4">
        <f t="shared" si="0"/>
        <v>117.15</v>
      </c>
      <c r="M42" s="4">
        <f>K42*5.5</f>
        <v>117.15</v>
      </c>
      <c r="N42" s="96">
        <f>L42-M42</f>
        <v>0</v>
      </c>
      <c r="O42" s="192">
        <v>340.45</v>
      </c>
      <c r="P42" s="193">
        <v>3562</v>
      </c>
      <c r="Q42" s="194">
        <v>42733</v>
      </c>
      <c r="R42" s="200">
        <f>(SUM(M42:M43))-O42</f>
        <v>0</v>
      </c>
      <c r="S42" s="90"/>
    </row>
    <row r="43" spans="1:20" ht="14.25" thickBot="1" x14ac:dyDescent="0.25">
      <c r="A43" s="85">
        <v>39</v>
      </c>
      <c r="B43" s="6">
        <v>42726</v>
      </c>
      <c r="C43" s="6">
        <v>42732</v>
      </c>
      <c r="D43" s="7">
        <v>0</v>
      </c>
      <c r="E43" s="7">
        <v>12.4</v>
      </c>
      <c r="F43" s="7">
        <v>0</v>
      </c>
      <c r="G43" s="7">
        <v>5.5</v>
      </c>
      <c r="H43" s="7">
        <v>11.5</v>
      </c>
      <c r="I43" s="7">
        <v>0</v>
      </c>
      <c r="J43" s="7">
        <v>11.2</v>
      </c>
      <c r="K43" s="8">
        <f>SUM(D43:J43)</f>
        <v>40.599999999999994</v>
      </c>
      <c r="L43" s="9">
        <f t="shared" si="0"/>
        <v>225.71499999999995</v>
      </c>
      <c r="M43" s="9">
        <f>K43*5.5</f>
        <v>223.29999999999995</v>
      </c>
      <c r="N43" s="98">
        <f>L43-M43</f>
        <v>2.414999999999992</v>
      </c>
      <c r="O43" s="273"/>
      <c r="P43" s="274"/>
      <c r="Q43" s="197"/>
      <c r="R43" s="278"/>
      <c r="S43" s="91"/>
    </row>
    <row r="44" spans="1:20" ht="15" customHeight="1" x14ac:dyDescent="0.2">
      <c r="J44" s="259" t="s">
        <v>15</v>
      </c>
      <c r="K44" s="260"/>
      <c r="L44" s="260"/>
      <c r="M44" s="264">
        <f>SUM(K5:K43)</f>
        <v>1357.3999999999996</v>
      </c>
      <c r="N44" s="264"/>
      <c r="O44" s="170" t="s">
        <v>79</v>
      </c>
      <c r="P44" s="173"/>
      <c r="Q44" s="173"/>
      <c r="R44" s="180">
        <f>(SUM(R5:R43))</f>
        <v>-2.7400000000000091</v>
      </c>
      <c r="S44" s="102"/>
    </row>
    <row r="45" spans="1:20" ht="15.75" customHeight="1" thickBot="1" x14ac:dyDescent="0.25">
      <c r="J45" s="261" t="s">
        <v>16</v>
      </c>
      <c r="K45" s="262"/>
      <c r="L45" s="262"/>
      <c r="M45" s="265">
        <f>SUM(L5:L43)</f>
        <v>7710.8225000000002</v>
      </c>
      <c r="N45" s="266"/>
      <c r="O45" s="172"/>
      <c r="P45" s="175"/>
      <c r="Q45" s="175"/>
      <c r="R45" s="181"/>
      <c r="S45" s="102"/>
      <c r="T45" s="93"/>
    </row>
    <row r="46" spans="1:20" x14ac:dyDescent="0.2">
      <c r="J46" s="261" t="s">
        <v>17</v>
      </c>
      <c r="K46" s="262"/>
      <c r="L46" s="262"/>
      <c r="M46" s="265">
        <f>SUM(M5:M43)</f>
        <v>7465.7</v>
      </c>
      <c r="N46" s="267"/>
      <c r="O46" s="92"/>
    </row>
    <row r="47" spans="1:20" ht="14.25" thickBot="1" x14ac:dyDescent="0.25">
      <c r="J47" s="242" t="s">
        <v>18</v>
      </c>
      <c r="K47" s="243"/>
      <c r="L47" s="243"/>
      <c r="M47" s="268">
        <f>M45-M46</f>
        <v>245.1225000000004</v>
      </c>
      <c r="N47" s="269"/>
    </row>
    <row r="71" spans="1:19" ht="14.25" thickBot="1" x14ac:dyDescent="0.25"/>
    <row r="72" spans="1:19" x14ac:dyDescent="0.2">
      <c r="A72" s="244" t="s">
        <v>19</v>
      </c>
      <c r="B72" s="245"/>
      <c r="C72" s="245"/>
      <c r="D72" s="245"/>
      <c r="E72" s="245"/>
      <c r="F72" s="245"/>
      <c r="G72" s="245"/>
      <c r="H72" s="245"/>
      <c r="I72" s="245"/>
      <c r="J72" s="245"/>
      <c r="K72" s="245"/>
      <c r="L72" s="245"/>
      <c r="M72" s="245"/>
      <c r="N72" s="246"/>
      <c r="O72" s="170" t="s">
        <v>78</v>
      </c>
      <c r="P72" s="173" t="s">
        <v>77</v>
      </c>
      <c r="Q72" s="173" t="s">
        <v>76</v>
      </c>
      <c r="R72" s="173" t="s">
        <v>75</v>
      </c>
      <c r="S72" s="176" t="s">
        <v>13</v>
      </c>
    </row>
    <row r="73" spans="1:19" x14ac:dyDescent="0.2">
      <c r="A73" s="247"/>
      <c r="B73" s="248"/>
      <c r="C73" s="248"/>
      <c r="D73" s="248"/>
      <c r="E73" s="248"/>
      <c r="F73" s="248"/>
      <c r="G73" s="248"/>
      <c r="H73" s="248"/>
      <c r="I73" s="248"/>
      <c r="J73" s="248"/>
      <c r="K73" s="248"/>
      <c r="L73" s="248"/>
      <c r="M73" s="248"/>
      <c r="N73" s="249"/>
      <c r="O73" s="171"/>
      <c r="P73" s="174"/>
      <c r="Q73" s="174"/>
      <c r="R73" s="174"/>
      <c r="S73" s="177"/>
    </row>
    <row r="74" spans="1:19" ht="14.25" thickBot="1" x14ac:dyDescent="0.25">
      <c r="A74" s="250"/>
      <c r="B74" s="251"/>
      <c r="C74" s="251"/>
      <c r="D74" s="251"/>
      <c r="E74" s="251"/>
      <c r="F74" s="251"/>
      <c r="G74" s="251"/>
      <c r="H74" s="251"/>
      <c r="I74" s="251"/>
      <c r="J74" s="251"/>
      <c r="K74" s="251"/>
      <c r="L74" s="251"/>
      <c r="M74" s="251"/>
      <c r="N74" s="252"/>
      <c r="O74" s="171"/>
      <c r="P74" s="174"/>
      <c r="Q74" s="174"/>
      <c r="R74" s="174"/>
      <c r="S74" s="177"/>
    </row>
    <row r="75" spans="1:19" ht="14.25" thickBot="1" x14ac:dyDescent="0.25">
      <c r="A75" s="60" t="s">
        <v>0</v>
      </c>
      <c r="B75" s="61" t="s">
        <v>1</v>
      </c>
      <c r="C75" s="61" t="s">
        <v>2</v>
      </c>
      <c r="D75" s="61" t="s">
        <v>6</v>
      </c>
      <c r="E75" s="61" t="s">
        <v>7</v>
      </c>
      <c r="F75" s="61" t="s">
        <v>8</v>
      </c>
      <c r="G75" s="61" t="s">
        <v>9</v>
      </c>
      <c r="H75" s="61" t="s">
        <v>3</v>
      </c>
      <c r="I75" s="61" t="s">
        <v>4</v>
      </c>
      <c r="J75" s="61" t="s">
        <v>5</v>
      </c>
      <c r="K75" s="61" t="s">
        <v>12</v>
      </c>
      <c r="L75" s="61" t="s">
        <v>10</v>
      </c>
      <c r="M75" s="61" t="s">
        <v>11</v>
      </c>
      <c r="N75" s="12" t="s">
        <v>13</v>
      </c>
      <c r="O75" s="172"/>
      <c r="P75" s="175"/>
      <c r="Q75" s="175"/>
      <c r="R75" s="175"/>
      <c r="S75" s="178"/>
    </row>
    <row r="76" spans="1:19" x14ac:dyDescent="0.2">
      <c r="A76" s="19" t="s">
        <v>20</v>
      </c>
      <c r="B76" s="17">
        <v>42733</v>
      </c>
      <c r="C76" s="17">
        <v>42739</v>
      </c>
      <c r="D76" s="5">
        <v>0</v>
      </c>
      <c r="E76" s="5">
        <v>0</v>
      </c>
      <c r="F76" s="5">
        <v>9.1</v>
      </c>
      <c r="G76" s="5">
        <v>11.9</v>
      </c>
      <c r="H76" s="5">
        <v>0</v>
      </c>
      <c r="I76" s="5">
        <v>0</v>
      </c>
      <c r="J76" s="5">
        <v>6.5</v>
      </c>
      <c r="K76" s="5">
        <f>SUM(D76:J76)</f>
        <v>27.5</v>
      </c>
      <c r="L76" s="18">
        <f>(IF(K76&gt;40,40*5.5,K76*5.5))+(IF(K76&gt;40,(K76-40)*10.05,0))</f>
        <v>151.25</v>
      </c>
      <c r="M76" s="18">
        <f>K76*5.5</f>
        <v>151.25</v>
      </c>
      <c r="N76" s="51">
        <f>L76-M76</f>
        <v>0</v>
      </c>
      <c r="O76" s="215">
        <v>1</v>
      </c>
      <c r="P76" s="216">
        <v>311.3</v>
      </c>
      <c r="Q76" s="217" t="s">
        <v>74</v>
      </c>
      <c r="R76" s="218">
        <v>42751</v>
      </c>
      <c r="S76" s="213">
        <f>(SUM(M76:M77))-P76</f>
        <v>0</v>
      </c>
    </row>
    <row r="77" spans="1:19" x14ac:dyDescent="0.2">
      <c r="A77" s="20">
        <v>2</v>
      </c>
      <c r="B77" s="17">
        <v>42740</v>
      </c>
      <c r="C77" s="17">
        <v>42746</v>
      </c>
      <c r="D77" s="5">
        <v>0</v>
      </c>
      <c r="E77" s="5">
        <v>3.4</v>
      </c>
      <c r="F77" s="5">
        <v>0</v>
      </c>
      <c r="G77" s="5">
        <v>5.4</v>
      </c>
      <c r="H77" s="5">
        <v>10.4</v>
      </c>
      <c r="I77" s="5">
        <v>0</v>
      </c>
      <c r="J77" s="5">
        <v>9.9</v>
      </c>
      <c r="K77" s="5">
        <f t="shared" ref="K77:K127" si="4">SUM(D77:J77)</f>
        <v>29.1</v>
      </c>
      <c r="L77" s="18">
        <f t="shared" ref="L77:L84" si="5">(IF(K77&gt;40,40*5.5,K77*5.5))+(IF(K77&gt;40,(K77-40)*10.05,0))</f>
        <v>160.05000000000001</v>
      </c>
      <c r="M77" s="18">
        <f t="shared" ref="M77:M84" si="6">K77*5.5</f>
        <v>160.05000000000001</v>
      </c>
      <c r="N77" s="51">
        <f t="shared" ref="N77:N84" si="7">L77-M77</f>
        <v>0</v>
      </c>
      <c r="O77" s="210"/>
      <c r="P77" s="211"/>
      <c r="Q77" s="212"/>
      <c r="R77" s="194"/>
      <c r="S77" s="214"/>
    </row>
    <row r="78" spans="1:19" x14ac:dyDescent="0.2">
      <c r="A78" s="20">
        <v>3</v>
      </c>
      <c r="B78" s="17">
        <v>42747</v>
      </c>
      <c r="C78" s="17">
        <v>42753</v>
      </c>
      <c r="D78" s="5">
        <v>0</v>
      </c>
      <c r="E78" s="5">
        <v>0</v>
      </c>
      <c r="F78" s="5">
        <v>0</v>
      </c>
      <c r="G78" s="5">
        <v>12.2</v>
      </c>
      <c r="H78" s="5">
        <v>10</v>
      </c>
      <c r="I78" s="5">
        <v>0</v>
      </c>
      <c r="J78" s="5">
        <v>9.6999999999999993</v>
      </c>
      <c r="K78" s="5">
        <f t="shared" si="4"/>
        <v>31.9</v>
      </c>
      <c r="L78" s="18">
        <f t="shared" si="5"/>
        <v>175.45</v>
      </c>
      <c r="M78" s="18">
        <f t="shared" si="6"/>
        <v>175.45</v>
      </c>
      <c r="N78" s="51">
        <f t="shared" si="7"/>
        <v>0</v>
      </c>
      <c r="O78" s="210">
        <v>2</v>
      </c>
      <c r="P78" s="211">
        <v>333.85</v>
      </c>
      <c r="Q78" s="212" t="s">
        <v>73</v>
      </c>
      <c r="R78" s="194">
        <v>42764</v>
      </c>
      <c r="S78" s="213">
        <f>(SUM(M78:M79))-P78</f>
        <v>0</v>
      </c>
    </row>
    <row r="79" spans="1:19" x14ac:dyDescent="0.2">
      <c r="A79" s="20">
        <v>4</v>
      </c>
      <c r="B79" s="17">
        <v>42754</v>
      </c>
      <c r="C79" s="17">
        <v>42760</v>
      </c>
      <c r="D79" s="5">
        <v>0</v>
      </c>
      <c r="E79" s="5">
        <v>5.4</v>
      </c>
      <c r="F79" s="5">
        <v>0</v>
      </c>
      <c r="G79" s="5">
        <v>5.4</v>
      </c>
      <c r="H79" s="5">
        <v>9.6999999999999993</v>
      </c>
      <c r="I79" s="5">
        <v>0</v>
      </c>
      <c r="J79" s="5">
        <v>8.3000000000000007</v>
      </c>
      <c r="K79" s="5">
        <f t="shared" si="4"/>
        <v>28.8</v>
      </c>
      <c r="L79" s="18">
        <f t="shared" si="5"/>
        <v>158.4</v>
      </c>
      <c r="M79" s="18">
        <f t="shared" si="6"/>
        <v>158.4</v>
      </c>
      <c r="N79" s="51">
        <f t="shared" si="7"/>
        <v>0</v>
      </c>
      <c r="O79" s="210"/>
      <c r="P79" s="211"/>
      <c r="Q79" s="212"/>
      <c r="R79" s="194"/>
      <c r="S79" s="214"/>
    </row>
    <row r="80" spans="1:19" x14ac:dyDescent="0.2">
      <c r="A80" s="20">
        <v>5</v>
      </c>
      <c r="B80" s="17">
        <v>42761</v>
      </c>
      <c r="C80" s="17">
        <v>42767</v>
      </c>
      <c r="D80" s="5">
        <v>0</v>
      </c>
      <c r="E80" s="5">
        <v>5.3</v>
      </c>
      <c r="F80" s="5">
        <v>0</v>
      </c>
      <c r="G80" s="5">
        <v>4.9000000000000004</v>
      </c>
      <c r="H80" s="5">
        <v>9.8000000000000007</v>
      </c>
      <c r="I80" s="5">
        <v>0</v>
      </c>
      <c r="J80" s="5">
        <v>9.6</v>
      </c>
      <c r="K80" s="5">
        <f t="shared" si="4"/>
        <v>29.6</v>
      </c>
      <c r="L80" s="18">
        <f t="shared" si="5"/>
        <v>162.80000000000001</v>
      </c>
      <c r="M80" s="18">
        <f t="shared" si="6"/>
        <v>162.80000000000001</v>
      </c>
      <c r="N80" s="51">
        <f t="shared" si="7"/>
        <v>0</v>
      </c>
      <c r="O80" s="210">
        <v>3</v>
      </c>
      <c r="P80" s="211">
        <v>366.85</v>
      </c>
      <c r="Q80" s="212" t="s">
        <v>72</v>
      </c>
      <c r="R80" s="194">
        <v>42777</v>
      </c>
      <c r="S80" s="213">
        <f>(SUM(M80:M81))-P80</f>
        <v>1.6499999999999773</v>
      </c>
    </row>
    <row r="81" spans="1:19" x14ac:dyDescent="0.2">
      <c r="A81" s="20">
        <v>6</v>
      </c>
      <c r="B81" s="17">
        <v>42768</v>
      </c>
      <c r="C81" s="17">
        <v>42774</v>
      </c>
      <c r="D81" s="5">
        <v>0</v>
      </c>
      <c r="E81" s="5">
        <v>9.6999999999999993</v>
      </c>
      <c r="F81" s="5">
        <v>0</v>
      </c>
      <c r="G81" s="5">
        <v>6.1</v>
      </c>
      <c r="H81" s="5">
        <v>10.9</v>
      </c>
      <c r="I81" s="5">
        <v>0</v>
      </c>
      <c r="J81" s="5">
        <v>10.7</v>
      </c>
      <c r="K81" s="5">
        <f t="shared" si="4"/>
        <v>37.4</v>
      </c>
      <c r="L81" s="18">
        <f t="shared" si="5"/>
        <v>205.7</v>
      </c>
      <c r="M81" s="18">
        <f t="shared" si="6"/>
        <v>205.7</v>
      </c>
      <c r="N81" s="51">
        <f t="shared" si="7"/>
        <v>0</v>
      </c>
      <c r="O81" s="210"/>
      <c r="P81" s="211"/>
      <c r="Q81" s="212"/>
      <c r="R81" s="194"/>
      <c r="S81" s="214"/>
    </row>
    <row r="82" spans="1:19" x14ac:dyDescent="0.2">
      <c r="A82" s="20">
        <v>7</v>
      </c>
      <c r="B82" s="17">
        <v>42775</v>
      </c>
      <c r="C82" s="17">
        <v>42781</v>
      </c>
      <c r="D82" s="5">
        <v>5.7</v>
      </c>
      <c r="E82" s="5">
        <v>0</v>
      </c>
      <c r="F82" s="5">
        <v>0</v>
      </c>
      <c r="G82" s="5">
        <v>6</v>
      </c>
      <c r="H82" s="5">
        <v>9.9</v>
      </c>
      <c r="I82" s="5">
        <v>12</v>
      </c>
      <c r="J82" s="5">
        <v>5.5</v>
      </c>
      <c r="K82" s="5">
        <f t="shared" si="4"/>
        <v>39.1</v>
      </c>
      <c r="L82" s="18">
        <f t="shared" si="5"/>
        <v>215.05</v>
      </c>
      <c r="M82" s="18">
        <f t="shared" si="6"/>
        <v>215.05</v>
      </c>
      <c r="N82" s="51">
        <f t="shared" si="7"/>
        <v>0</v>
      </c>
      <c r="O82" s="210">
        <v>4</v>
      </c>
      <c r="P82" s="211">
        <v>407</v>
      </c>
      <c r="Q82" s="212" t="s">
        <v>71</v>
      </c>
      <c r="R82" s="194">
        <v>42793</v>
      </c>
      <c r="S82" s="213">
        <f>(SUM(M82:M83))-P82</f>
        <v>1.1000000000000227</v>
      </c>
    </row>
    <row r="83" spans="1:19" x14ac:dyDescent="0.2">
      <c r="A83" s="20">
        <v>8</v>
      </c>
      <c r="B83" s="17">
        <v>42782</v>
      </c>
      <c r="C83" s="17">
        <v>42788</v>
      </c>
      <c r="D83" s="5">
        <v>0</v>
      </c>
      <c r="E83" s="5">
        <v>12.1</v>
      </c>
      <c r="F83" s="5">
        <v>0</v>
      </c>
      <c r="G83" s="5">
        <v>6</v>
      </c>
      <c r="H83" s="5">
        <v>12.2</v>
      </c>
      <c r="I83" s="5">
        <v>0</v>
      </c>
      <c r="J83" s="5">
        <v>4.8</v>
      </c>
      <c r="K83" s="5">
        <f t="shared" si="4"/>
        <v>35.1</v>
      </c>
      <c r="L83" s="18">
        <f t="shared" si="5"/>
        <v>193.05</v>
      </c>
      <c r="M83" s="18">
        <f t="shared" si="6"/>
        <v>193.05</v>
      </c>
      <c r="N83" s="51">
        <f t="shared" si="7"/>
        <v>0</v>
      </c>
      <c r="O83" s="210"/>
      <c r="P83" s="211"/>
      <c r="Q83" s="212"/>
      <c r="R83" s="194"/>
      <c r="S83" s="214"/>
    </row>
    <row r="84" spans="1:19" x14ac:dyDescent="0.2">
      <c r="A84" s="20">
        <v>9</v>
      </c>
      <c r="B84" s="17">
        <v>42789</v>
      </c>
      <c r="C84" s="17">
        <v>42795</v>
      </c>
      <c r="D84" s="5">
        <v>0</v>
      </c>
      <c r="E84" s="5">
        <v>12.6</v>
      </c>
      <c r="F84" s="5">
        <v>0</v>
      </c>
      <c r="G84" s="5">
        <v>0</v>
      </c>
      <c r="H84" s="5">
        <v>5.5</v>
      </c>
      <c r="I84" s="5">
        <v>0</v>
      </c>
      <c r="J84" s="5">
        <v>13</v>
      </c>
      <c r="K84" s="5">
        <f t="shared" si="4"/>
        <v>31.1</v>
      </c>
      <c r="L84" s="18">
        <f t="shared" si="5"/>
        <v>171.05</v>
      </c>
      <c r="M84" s="18">
        <f t="shared" si="6"/>
        <v>171.05</v>
      </c>
      <c r="N84" s="51">
        <f t="shared" si="7"/>
        <v>0</v>
      </c>
      <c r="O84" s="210">
        <v>5</v>
      </c>
      <c r="P84" s="211">
        <v>408.58</v>
      </c>
      <c r="Q84" s="212" t="s">
        <v>70</v>
      </c>
      <c r="R84" s="194">
        <v>42805</v>
      </c>
      <c r="S84" s="213">
        <f>(SUM(M84:M85))-P84</f>
        <v>-5.0000000000011369E-2</v>
      </c>
    </row>
    <row r="85" spans="1:19" ht="15" x14ac:dyDescent="0.2">
      <c r="A85" s="19" t="s">
        <v>21</v>
      </c>
      <c r="B85" s="66">
        <v>42796</v>
      </c>
      <c r="C85" s="66">
        <v>42802</v>
      </c>
      <c r="D85" s="67">
        <v>8.6</v>
      </c>
      <c r="E85" s="67">
        <v>9.92</v>
      </c>
      <c r="F85" s="67">
        <v>0</v>
      </c>
      <c r="G85" s="67">
        <v>3.07</v>
      </c>
      <c r="H85" s="67">
        <v>12.43</v>
      </c>
      <c r="I85" s="67">
        <v>0</v>
      </c>
      <c r="J85" s="67">
        <v>5.45</v>
      </c>
      <c r="K85" s="67">
        <f t="shared" si="4"/>
        <v>39.47</v>
      </c>
      <c r="L85" s="68">
        <v>237.48</v>
      </c>
      <c r="M85" s="68">
        <f>237.48</f>
        <v>237.48</v>
      </c>
      <c r="N85" s="77">
        <v>0</v>
      </c>
      <c r="O85" s="210"/>
      <c r="P85" s="211"/>
      <c r="Q85" s="212"/>
      <c r="R85" s="194"/>
      <c r="S85" s="214"/>
    </row>
    <row r="86" spans="1:19" x14ac:dyDescent="0.2">
      <c r="A86" s="20">
        <v>11</v>
      </c>
      <c r="B86" s="17">
        <v>42803</v>
      </c>
      <c r="C86" s="17">
        <v>42809</v>
      </c>
      <c r="D86" s="5">
        <v>13</v>
      </c>
      <c r="E86" s="5">
        <v>13.2</v>
      </c>
      <c r="F86" s="5">
        <v>0</v>
      </c>
      <c r="G86" s="5">
        <v>4.5999999999999996</v>
      </c>
      <c r="H86" s="5">
        <v>12.5</v>
      </c>
      <c r="I86" s="5">
        <v>0</v>
      </c>
      <c r="J86" s="5">
        <v>0</v>
      </c>
      <c r="K86" s="5">
        <f t="shared" si="4"/>
        <v>43.3</v>
      </c>
      <c r="L86" s="18">
        <f>(IF(K86&gt;40,40*6,K86*6))+(IF(K86&gt;40,(K86-40)*10.05,0))</f>
        <v>273.16499999999996</v>
      </c>
      <c r="M86" s="18">
        <f t="shared" ref="M86:M95" si="8">K86*6</f>
        <v>259.79999999999995</v>
      </c>
      <c r="N86" s="78">
        <f t="shared" ref="N86:N95" si="9">L86-M86</f>
        <v>13.365000000000009</v>
      </c>
      <c r="O86" s="210">
        <v>6</v>
      </c>
      <c r="P86" s="211">
        <v>519</v>
      </c>
      <c r="Q86" s="212" t="s">
        <v>69</v>
      </c>
      <c r="R86" s="194">
        <v>42819</v>
      </c>
      <c r="S86" s="213">
        <f>(SUM(M86:M87))-P86</f>
        <v>0</v>
      </c>
    </row>
    <row r="87" spans="1:19" x14ac:dyDescent="0.2">
      <c r="A87" s="20">
        <v>12</v>
      </c>
      <c r="B87" s="17">
        <v>42810</v>
      </c>
      <c r="C87" s="17">
        <v>42816</v>
      </c>
      <c r="D87" s="5">
        <v>0</v>
      </c>
      <c r="E87" s="5">
        <v>12.5</v>
      </c>
      <c r="F87" s="5">
        <v>0</v>
      </c>
      <c r="G87" s="5">
        <v>6.2</v>
      </c>
      <c r="H87" s="5">
        <v>11.3</v>
      </c>
      <c r="I87" s="5">
        <v>0</v>
      </c>
      <c r="J87" s="5">
        <v>13.2</v>
      </c>
      <c r="K87" s="5">
        <f t="shared" si="4"/>
        <v>43.2</v>
      </c>
      <c r="L87" s="18">
        <f t="shared" ref="L87:L127" si="10">(IF(K87&gt;40,40*6,K87*6))+(IF(K87&gt;40,(K87-40)*10.05,0))</f>
        <v>272.16000000000003</v>
      </c>
      <c r="M87" s="18">
        <f t="shared" si="8"/>
        <v>259.20000000000005</v>
      </c>
      <c r="N87" s="78">
        <f t="shared" si="9"/>
        <v>12.95999999999998</v>
      </c>
      <c r="O87" s="210"/>
      <c r="P87" s="211"/>
      <c r="Q87" s="212"/>
      <c r="R87" s="194"/>
      <c r="S87" s="214"/>
    </row>
    <row r="88" spans="1:19" x14ac:dyDescent="0.2">
      <c r="A88" s="20">
        <v>13</v>
      </c>
      <c r="B88" s="17">
        <v>42817</v>
      </c>
      <c r="C88" s="17">
        <v>42823</v>
      </c>
      <c r="D88" s="5">
        <v>0</v>
      </c>
      <c r="E88" s="5">
        <v>13.4</v>
      </c>
      <c r="F88" s="5">
        <v>0</v>
      </c>
      <c r="G88" s="5">
        <v>6.1</v>
      </c>
      <c r="H88" s="5">
        <v>13.4</v>
      </c>
      <c r="I88" s="5">
        <v>0</v>
      </c>
      <c r="J88" s="5">
        <v>14</v>
      </c>
      <c r="K88" s="5">
        <f t="shared" si="4"/>
        <v>46.9</v>
      </c>
      <c r="L88" s="18">
        <f t="shared" si="10"/>
        <v>309.34499999999997</v>
      </c>
      <c r="M88" s="18">
        <f t="shared" si="8"/>
        <v>281.39999999999998</v>
      </c>
      <c r="N88" s="78">
        <f t="shared" si="9"/>
        <v>27.944999999999993</v>
      </c>
      <c r="O88" s="210">
        <v>7</v>
      </c>
      <c r="P88" s="211">
        <v>653.4</v>
      </c>
      <c r="Q88" s="212" t="s">
        <v>68</v>
      </c>
      <c r="R88" s="194">
        <v>42837</v>
      </c>
      <c r="S88" s="213">
        <f>(SUM(M88:M89))-P88</f>
        <v>0</v>
      </c>
    </row>
    <row r="89" spans="1:19" x14ac:dyDescent="0.2">
      <c r="A89" s="20">
        <v>14</v>
      </c>
      <c r="B89" s="17">
        <v>42824</v>
      </c>
      <c r="C89" s="17">
        <v>42830</v>
      </c>
      <c r="D89" s="5">
        <v>13.7</v>
      </c>
      <c r="E89" s="5">
        <v>13.7</v>
      </c>
      <c r="F89" s="5">
        <v>0</v>
      </c>
      <c r="G89" s="5">
        <v>5.9</v>
      </c>
      <c r="H89" s="5">
        <v>14</v>
      </c>
      <c r="I89" s="5">
        <v>0</v>
      </c>
      <c r="J89" s="5">
        <v>14.7</v>
      </c>
      <c r="K89" s="5">
        <f t="shared" si="4"/>
        <v>62</v>
      </c>
      <c r="L89" s="18">
        <f t="shared" si="10"/>
        <v>461.1</v>
      </c>
      <c r="M89" s="18">
        <f t="shared" si="8"/>
        <v>372</v>
      </c>
      <c r="N89" s="78">
        <f t="shared" si="9"/>
        <v>89.100000000000023</v>
      </c>
      <c r="O89" s="210"/>
      <c r="P89" s="211"/>
      <c r="Q89" s="212"/>
      <c r="R89" s="194"/>
      <c r="S89" s="214"/>
    </row>
    <row r="90" spans="1:19" x14ac:dyDescent="0.2">
      <c r="A90" s="20">
        <v>15</v>
      </c>
      <c r="B90" s="17">
        <v>42831</v>
      </c>
      <c r="C90" s="17">
        <v>42837</v>
      </c>
      <c r="D90" s="5">
        <v>6.1</v>
      </c>
      <c r="E90" s="5">
        <v>13.1</v>
      </c>
      <c r="F90" s="5">
        <v>0</v>
      </c>
      <c r="G90" s="5">
        <v>6.1</v>
      </c>
      <c r="H90" s="5">
        <v>13.2</v>
      </c>
      <c r="I90" s="5">
        <v>0</v>
      </c>
      <c r="J90" s="5">
        <v>13.5</v>
      </c>
      <c r="K90" s="5">
        <f t="shared" si="4"/>
        <v>52</v>
      </c>
      <c r="L90" s="18">
        <f t="shared" si="10"/>
        <v>360.6</v>
      </c>
      <c r="M90" s="18">
        <f t="shared" si="8"/>
        <v>312</v>
      </c>
      <c r="N90" s="78">
        <f t="shared" si="9"/>
        <v>48.600000000000023</v>
      </c>
      <c r="O90" s="210">
        <v>8</v>
      </c>
      <c r="P90" s="211">
        <v>625.20000000000005</v>
      </c>
      <c r="Q90" s="212" t="s">
        <v>67</v>
      </c>
      <c r="R90" s="194">
        <v>42845</v>
      </c>
      <c r="S90" s="213">
        <f>(SUM(M90:M91))-P90</f>
        <v>0</v>
      </c>
    </row>
    <row r="91" spans="1:19" x14ac:dyDescent="0.2">
      <c r="A91" s="55">
        <v>16</v>
      </c>
      <c r="B91" s="56">
        <v>42838</v>
      </c>
      <c r="C91" s="56">
        <v>42844</v>
      </c>
      <c r="D91" s="57">
        <v>5.6</v>
      </c>
      <c r="E91" s="57">
        <v>13.8</v>
      </c>
      <c r="F91" s="57">
        <v>0</v>
      </c>
      <c r="G91" s="57">
        <v>6.1</v>
      </c>
      <c r="H91" s="57">
        <v>13.2</v>
      </c>
      <c r="I91" s="57">
        <v>0</v>
      </c>
      <c r="J91" s="57">
        <v>13.5</v>
      </c>
      <c r="K91" s="57">
        <f t="shared" si="4"/>
        <v>52.2</v>
      </c>
      <c r="L91" s="58">
        <f t="shared" si="10"/>
        <v>362.61</v>
      </c>
      <c r="M91" s="58">
        <f t="shared" si="8"/>
        <v>313.20000000000005</v>
      </c>
      <c r="N91" s="79">
        <f t="shared" si="9"/>
        <v>49.409999999999968</v>
      </c>
      <c r="O91" s="210"/>
      <c r="P91" s="211"/>
      <c r="Q91" s="212"/>
      <c r="R91" s="194"/>
      <c r="S91" s="214"/>
    </row>
    <row r="92" spans="1:19" x14ac:dyDescent="0.2">
      <c r="A92" s="20">
        <v>17</v>
      </c>
      <c r="B92" s="17">
        <v>42845</v>
      </c>
      <c r="C92" s="17">
        <v>42851</v>
      </c>
      <c r="D92" s="5">
        <v>13.2</v>
      </c>
      <c r="E92" s="5">
        <v>11.2</v>
      </c>
      <c r="F92" s="5">
        <v>0</v>
      </c>
      <c r="G92" s="5">
        <v>6</v>
      </c>
      <c r="H92" s="5">
        <v>5.5</v>
      </c>
      <c r="I92" s="5">
        <v>0</v>
      </c>
      <c r="J92" s="5">
        <v>12.9</v>
      </c>
      <c r="K92" s="5">
        <f t="shared" si="4"/>
        <v>48.8</v>
      </c>
      <c r="L92" s="18">
        <f t="shared" si="10"/>
        <v>328.44</v>
      </c>
      <c r="M92" s="18">
        <f t="shared" si="8"/>
        <v>292.79999999999995</v>
      </c>
      <c r="N92" s="78">
        <f t="shared" si="9"/>
        <v>35.640000000000043</v>
      </c>
      <c r="O92" s="210">
        <v>9</v>
      </c>
      <c r="P92" s="211">
        <v>639.6</v>
      </c>
      <c r="Q92" s="212" t="s">
        <v>66</v>
      </c>
      <c r="R92" s="194">
        <v>42860</v>
      </c>
      <c r="S92" s="213">
        <f>(SUM(M92:M93))-P92</f>
        <v>0</v>
      </c>
    </row>
    <row r="93" spans="1:19" x14ac:dyDescent="0.2">
      <c r="A93" s="20">
        <v>18</v>
      </c>
      <c r="B93" s="17">
        <v>42852</v>
      </c>
      <c r="C93" s="17">
        <v>42858</v>
      </c>
      <c r="D93" s="5">
        <v>11.4</v>
      </c>
      <c r="E93" s="5">
        <v>13.5</v>
      </c>
      <c r="F93" s="5">
        <v>0</v>
      </c>
      <c r="G93" s="5">
        <v>6</v>
      </c>
      <c r="H93" s="5">
        <v>13</v>
      </c>
      <c r="I93" s="5">
        <v>0</v>
      </c>
      <c r="J93" s="5">
        <v>13.9</v>
      </c>
      <c r="K93" s="5">
        <f t="shared" si="4"/>
        <v>57.8</v>
      </c>
      <c r="L93" s="18">
        <f t="shared" si="10"/>
        <v>418.89</v>
      </c>
      <c r="M93" s="18">
        <f t="shared" si="8"/>
        <v>346.79999999999995</v>
      </c>
      <c r="N93" s="78">
        <f t="shared" si="9"/>
        <v>72.090000000000032</v>
      </c>
      <c r="O93" s="210"/>
      <c r="P93" s="211"/>
      <c r="Q93" s="212"/>
      <c r="R93" s="194"/>
      <c r="S93" s="214"/>
    </row>
    <row r="94" spans="1:19" x14ac:dyDescent="0.2">
      <c r="A94" s="20">
        <v>19</v>
      </c>
      <c r="B94" s="17">
        <v>42859</v>
      </c>
      <c r="C94" s="17">
        <v>42865</v>
      </c>
      <c r="D94" s="5">
        <v>0</v>
      </c>
      <c r="E94" s="5">
        <v>13.6</v>
      </c>
      <c r="F94" s="5">
        <v>0</v>
      </c>
      <c r="G94" s="5">
        <v>5.7</v>
      </c>
      <c r="H94" s="5">
        <v>13.9</v>
      </c>
      <c r="I94" s="5">
        <v>0</v>
      </c>
      <c r="J94" s="5">
        <v>5.5</v>
      </c>
      <c r="K94" s="5">
        <f t="shared" si="4"/>
        <v>38.700000000000003</v>
      </c>
      <c r="L94" s="18">
        <f t="shared" si="10"/>
        <v>232.20000000000002</v>
      </c>
      <c r="M94" s="18">
        <f t="shared" si="8"/>
        <v>232.20000000000002</v>
      </c>
      <c r="N94" s="51">
        <f t="shared" si="9"/>
        <v>0</v>
      </c>
      <c r="O94" s="210">
        <v>10</v>
      </c>
      <c r="P94" s="211">
        <v>552</v>
      </c>
      <c r="Q94" s="212" t="s">
        <v>65</v>
      </c>
      <c r="R94" s="194">
        <v>42875</v>
      </c>
      <c r="S94" s="213">
        <f>(SUM(M94:M95))-P94</f>
        <v>0</v>
      </c>
    </row>
    <row r="95" spans="1:19" x14ac:dyDescent="0.2">
      <c r="A95" s="20">
        <v>20</v>
      </c>
      <c r="B95" s="17">
        <v>42866</v>
      </c>
      <c r="C95" s="17">
        <v>42872</v>
      </c>
      <c r="D95" s="5">
        <v>0</v>
      </c>
      <c r="E95" s="5">
        <v>13.8</v>
      </c>
      <c r="F95" s="5">
        <v>13</v>
      </c>
      <c r="G95" s="5">
        <v>0</v>
      </c>
      <c r="H95" s="5">
        <v>13.1</v>
      </c>
      <c r="I95" s="5">
        <v>0</v>
      </c>
      <c r="J95" s="5">
        <v>13.4</v>
      </c>
      <c r="K95" s="5">
        <f t="shared" si="4"/>
        <v>53.3</v>
      </c>
      <c r="L95" s="18">
        <f t="shared" si="10"/>
        <v>373.66499999999996</v>
      </c>
      <c r="M95" s="18">
        <f t="shared" si="8"/>
        <v>319.79999999999995</v>
      </c>
      <c r="N95" s="78">
        <f t="shared" si="9"/>
        <v>53.865000000000009</v>
      </c>
      <c r="O95" s="210"/>
      <c r="P95" s="211"/>
      <c r="Q95" s="212"/>
      <c r="R95" s="194"/>
      <c r="S95" s="214"/>
    </row>
    <row r="96" spans="1:19" x14ac:dyDescent="0.2">
      <c r="A96" s="20">
        <v>21</v>
      </c>
      <c r="B96" s="17">
        <v>42873</v>
      </c>
      <c r="C96" s="17">
        <v>42879</v>
      </c>
      <c r="D96" s="5">
        <v>0</v>
      </c>
      <c r="E96" s="5">
        <v>12.3</v>
      </c>
      <c r="F96" s="5">
        <v>0</v>
      </c>
      <c r="G96" s="5">
        <v>5.6</v>
      </c>
      <c r="H96" s="5">
        <v>12.2</v>
      </c>
      <c r="I96" s="5">
        <v>0</v>
      </c>
      <c r="J96" s="5">
        <v>13.4</v>
      </c>
      <c r="K96" s="5">
        <f t="shared" si="4"/>
        <v>43.5</v>
      </c>
      <c r="L96" s="18">
        <f t="shared" si="10"/>
        <v>275.17500000000001</v>
      </c>
      <c r="M96" s="18">
        <f t="shared" ref="M96:M107" si="11">K96*6</f>
        <v>261</v>
      </c>
      <c r="N96" s="78">
        <f t="shared" ref="N96:N107" si="12">L96-M96</f>
        <v>14.175000000000011</v>
      </c>
      <c r="O96" s="210">
        <v>11</v>
      </c>
      <c r="P96" s="211">
        <v>424.2</v>
      </c>
      <c r="Q96" s="212" t="s">
        <v>64</v>
      </c>
      <c r="R96" s="194">
        <v>42891</v>
      </c>
      <c r="S96" s="213">
        <f>(SUM(M96:M97))-P96</f>
        <v>0</v>
      </c>
    </row>
    <row r="97" spans="1:23" x14ac:dyDescent="0.2">
      <c r="A97" s="20">
        <v>22</v>
      </c>
      <c r="B97" s="17">
        <v>42880</v>
      </c>
      <c r="C97" s="17">
        <v>42886</v>
      </c>
      <c r="D97" s="5">
        <v>0</v>
      </c>
      <c r="E97" s="5">
        <v>13.6</v>
      </c>
      <c r="F97" s="5">
        <v>0</v>
      </c>
      <c r="G97" s="5">
        <v>0</v>
      </c>
      <c r="H97" s="5">
        <v>13.6</v>
      </c>
      <c r="I97" s="5">
        <v>0</v>
      </c>
      <c r="J97" s="5">
        <v>0</v>
      </c>
      <c r="K97" s="5">
        <f t="shared" si="4"/>
        <v>27.2</v>
      </c>
      <c r="L97" s="18">
        <f t="shared" si="10"/>
        <v>163.19999999999999</v>
      </c>
      <c r="M97" s="18">
        <f t="shared" si="11"/>
        <v>163.19999999999999</v>
      </c>
      <c r="N97" s="51">
        <f t="shared" si="12"/>
        <v>0</v>
      </c>
      <c r="O97" s="210"/>
      <c r="P97" s="211"/>
      <c r="Q97" s="212"/>
      <c r="R97" s="194"/>
      <c r="S97" s="214"/>
    </row>
    <row r="98" spans="1:23" ht="15" x14ac:dyDescent="0.2">
      <c r="A98" s="69">
        <v>23</v>
      </c>
      <c r="B98" s="70">
        <v>42887</v>
      </c>
      <c r="C98" s="70">
        <v>42893</v>
      </c>
      <c r="D98" s="71">
        <v>0</v>
      </c>
      <c r="E98" s="71">
        <v>0</v>
      </c>
      <c r="F98" s="71">
        <v>12.2</v>
      </c>
      <c r="G98" s="71">
        <v>5.4</v>
      </c>
      <c r="H98" s="71">
        <v>0</v>
      </c>
      <c r="I98" s="71">
        <v>4.5999999999999996</v>
      </c>
      <c r="J98" s="71">
        <v>13.8</v>
      </c>
      <c r="K98" s="71">
        <f t="shared" si="4"/>
        <v>36</v>
      </c>
      <c r="L98" s="18">
        <f t="shared" si="10"/>
        <v>216</v>
      </c>
      <c r="M98" s="72">
        <f t="shared" si="11"/>
        <v>216</v>
      </c>
      <c r="N98" s="80">
        <f t="shared" si="12"/>
        <v>0</v>
      </c>
      <c r="O98" s="210">
        <v>12</v>
      </c>
      <c r="P98" s="211">
        <v>475.8</v>
      </c>
      <c r="Q98" s="212" t="s">
        <v>63</v>
      </c>
      <c r="R98" s="194">
        <v>42906</v>
      </c>
      <c r="S98" s="213">
        <f>(SUM(M98:M99))-P98</f>
        <v>0</v>
      </c>
    </row>
    <row r="99" spans="1:23" ht="15" x14ac:dyDescent="0.2">
      <c r="A99" s="69">
        <v>24</v>
      </c>
      <c r="B99" s="70">
        <v>42894</v>
      </c>
      <c r="C99" s="70">
        <v>42900</v>
      </c>
      <c r="D99" s="71">
        <v>0</v>
      </c>
      <c r="E99" s="71">
        <v>13.4</v>
      </c>
      <c r="F99" s="71">
        <v>10.5</v>
      </c>
      <c r="G99" s="71">
        <v>5.4</v>
      </c>
      <c r="H99" s="71">
        <v>1.6</v>
      </c>
      <c r="I99" s="71">
        <v>12.4</v>
      </c>
      <c r="J99" s="71">
        <v>0</v>
      </c>
      <c r="K99" s="71">
        <f t="shared" si="4"/>
        <v>43.3</v>
      </c>
      <c r="L99" s="18">
        <f t="shared" si="10"/>
        <v>273.16499999999996</v>
      </c>
      <c r="M99" s="72">
        <f t="shared" si="11"/>
        <v>259.79999999999995</v>
      </c>
      <c r="N99" s="81">
        <f t="shared" si="12"/>
        <v>13.365000000000009</v>
      </c>
      <c r="O99" s="210"/>
      <c r="P99" s="211"/>
      <c r="Q99" s="212"/>
      <c r="R99" s="194"/>
      <c r="S99" s="214"/>
    </row>
    <row r="100" spans="1:23" x14ac:dyDescent="0.2">
      <c r="A100" s="20">
        <v>25</v>
      </c>
      <c r="B100" s="17">
        <v>42901</v>
      </c>
      <c r="C100" s="17">
        <v>42907</v>
      </c>
      <c r="D100" s="5">
        <v>0</v>
      </c>
      <c r="E100" s="5">
        <v>13.4</v>
      </c>
      <c r="F100" s="5">
        <v>0</v>
      </c>
      <c r="G100" s="5">
        <v>5.7</v>
      </c>
      <c r="H100" s="5">
        <v>12.8</v>
      </c>
      <c r="I100" s="5">
        <v>0</v>
      </c>
      <c r="J100" s="5">
        <v>5.4</v>
      </c>
      <c r="K100" s="5">
        <f t="shared" si="4"/>
        <v>37.300000000000004</v>
      </c>
      <c r="L100" s="18">
        <f t="shared" si="10"/>
        <v>223.8</v>
      </c>
      <c r="M100" s="18">
        <f t="shared" si="11"/>
        <v>223.8</v>
      </c>
      <c r="N100" s="51">
        <f t="shared" si="12"/>
        <v>0</v>
      </c>
      <c r="O100" s="210">
        <v>13</v>
      </c>
      <c r="P100" s="211">
        <v>396</v>
      </c>
      <c r="Q100" s="212" t="s">
        <v>62</v>
      </c>
      <c r="R100" s="194">
        <v>42919</v>
      </c>
      <c r="S100" s="213">
        <f>(SUM(M100:M101))-P100</f>
        <v>0</v>
      </c>
    </row>
    <row r="101" spans="1:23" x14ac:dyDescent="0.2">
      <c r="A101" s="20">
        <v>26</v>
      </c>
      <c r="B101" s="17">
        <v>42908</v>
      </c>
      <c r="C101" s="17">
        <v>42914</v>
      </c>
      <c r="D101" s="5">
        <v>0</v>
      </c>
      <c r="E101" s="5">
        <v>5.4</v>
      </c>
      <c r="F101" s="5">
        <v>0</v>
      </c>
      <c r="G101" s="5">
        <v>4.7</v>
      </c>
      <c r="H101" s="5">
        <v>12.6</v>
      </c>
      <c r="I101" s="5">
        <v>0</v>
      </c>
      <c r="J101" s="5">
        <v>6</v>
      </c>
      <c r="K101" s="5">
        <f t="shared" si="4"/>
        <v>28.700000000000003</v>
      </c>
      <c r="L101" s="18">
        <f t="shared" si="10"/>
        <v>172.20000000000002</v>
      </c>
      <c r="M101" s="18">
        <f t="shared" si="11"/>
        <v>172.20000000000002</v>
      </c>
      <c r="N101" s="51">
        <f t="shared" si="12"/>
        <v>0</v>
      </c>
      <c r="O101" s="210"/>
      <c r="P101" s="211"/>
      <c r="Q101" s="212"/>
      <c r="R101" s="194"/>
      <c r="S101" s="214"/>
    </row>
    <row r="102" spans="1:23" x14ac:dyDescent="0.2">
      <c r="A102" s="20">
        <v>27</v>
      </c>
      <c r="B102" s="17">
        <v>42915</v>
      </c>
      <c r="C102" s="17">
        <v>42921</v>
      </c>
      <c r="D102" s="5">
        <v>0</v>
      </c>
      <c r="E102" s="5">
        <v>12.9</v>
      </c>
      <c r="F102" s="5">
        <v>0</v>
      </c>
      <c r="G102" s="5">
        <v>5.5</v>
      </c>
      <c r="H102" s="5">
        <v>14.3</v>
      </c>
      <c r="I102" s="5">
        <v>0</v>
      </c>
      <c r="J102" s="5">
        <v>14.8</v>
      </c>
      <c r="K102" s="5">
        <f t="shared" si="4"/>
        <v>47.5</v>
      </c>
      <c r="L102" s="18">
        <f t="shared" si="10"/>
        <v>315.375</v>
      </c>
      <c r="M102" s="18">
        <f t="shared" si="11"/>
        <v>285</v>
      </c>
      <c r="N102" s="78">
        <f t="shared" si="12"/>
        <v>30.375</v>
      </c>
      <c r="O102" s="210">
        <v>14</v>
      </c>
      <c r="P102" s="211">
        <v>506.4</v>
      </c>
      <c r="Q102" s="212" t="s">
        <v>61</v>
      </c>
      <c r="R102" s="194">
        <v>42934</v>
      </c>
      <c r="S102" s="213">
        <f>(SUM(M102:M103))-P102</f>
        <v>0</v>
      </c>
    </row>
    <row r="103" spans="1:23" x14ac:dyDescent="0.2">
      <c r="A103" s="20">
        <v>28</v>
      </c>
      <c r="B103" s="17">
        <v>42922</v>
      </c>
      <c r="C103" s="17">
        <v>42928</v>
      </c>
      <c r="D103" s="5">
        <v>0</v>
      </c>
      <c r="E103" s="5">
        <v>13.3</v>
      </c>
      <c r="F103" s="5">
        <v>0</v>
      </c>
      <c r="G103" s="5">
        <v>5.6</v>
      </c>
      <c r="H103" s="5">
        <v>12.5</v>
      </c>
      <c r="I103" s="5">
        <v>0</v>
      </c>
      <c r="J103" s="5">
        <v>5.5</v>
      </c>
      <c r="K103" s="5">
        <f t="shared" si="4"/>
        <v>36.9</v>
      </c>
      <c r="L103" s="18">
        <f t="shared" si="10"/>
        <v>221.39999999999998</v>
      </c>
      <c r="M103" s="18">
        <f t="shared" si="11"/>
        <v>221.39999999999998</v>
      </c>
      <c r="N103" s="51">
        <f t="shared" si="12"/>
        <v>0</v>
      </c>
      <c r="O103" s="210"/>
      <c r="P103" s="211"/>
      <c r="Q103" s="212"/>
      <c r="R103" s="194"/>
      <c r="S103" s="214"/>
    </row>
    <row r="104" spans="1:23" x14ac:dyDescent="0.2">
      <c r="A104" s="20">
        <v>29</v>
      </c>
      <c r="B104" s="17">
        <v>42929</v>
      </c>
      <c r="C104" s="17">
        <v>42935</v>
      </c>
      <c r="D104" s="5">
        <v>0</v>
      </c>
      <c r="E104" s="5">
        <v>12.9</v>
      </c>
      <c r="F104" s="5">
        <v>0</v>
      </c>
      <c r="G104" s="5">
        <v>5.5</v>
      </c>
      <c r="H104" s="5">
        <v>12.4</v>
      </c>
      <c r="I104" s="5">
        <v>0</v>
      </c>
      <c r="J104" s="5">
        <v>5.5</v>
      </c>
      <c r="K104" s="5">
        <f t="shared" si="4"/>
        <v>36.299999999999997</v>
      </c>
      <c r="L104" s="18">
        <f t="shared" si="10"/>
        <v>217.79999999999998</v>
      </c>
      <c r="M104" s="18">
        <f t="shared" si="11"/>
        <v>217.79999999999998</v>
      </c>
      <c r="N104" s="51">
        <f t="shared" si="12"/>
        <v>0</v>
      </c>
      <c r="O104" s="210">
        <v>15</v>
      </c>
      <c r="P104" s="211">
        <v>436.8</v>
      </c>
      <c r="Q104" s="212" t="s">
        <v>60</v>
      </c>
      <c r="R104" s="194">
        <v>42961</v>
      </c>
      <c r="S104" s="213">
        <f>(SUM(M104:M105))-P104</f>
        <v>0</v>
      </c>
    </row>
    <row r="105" spans="1:23" x14ac:dyDescent="0.2">
      <c r="A105" s="20">
        <v>30</v>
      </c>
      <c r="B105" s="17">
        <v>42936</v>
      </c>
      <c r="C105" s="17">
        <v>42942</v>
      </c>
      <c r="D105" s="5">
        <v>0</v>
      </c>
      <c r="E105" s="5">
        <v>13.4</v>
      </c>
      <c r="F105" s="5">
        <v>0</v>
      </c>
      <c r="G105" s="5">
        <v>4.5</v>
      </c>
      <c r="H105" s="5">
        <v>13</v>
      </c>
      <c r="I105" s="5">
        <v>0</v>
      </c>
      <c r="J105" s="5">
        <v>5.6</v>
      </c>
      <c r="K105" s="5">
        <f t="shared" si="4"/>
        <v>36.5</v>
      </c>
      <c r="L105" s="18">
        <f t="shared" si="10"/>
        <v>219</v>
      </c>
      <c r="M105" s="18">
        <f t="shared" si="11"/>
        <v>219</v>
      </c>
      <c r="N105" s="51">
        <f t="shared" si="12"/>
        <v>0</v>
      </c>
      <c r="O105" s="210"/>
      <c r="P105" s="211"/>
      <c r="Q105" s="212"/>
      <c r="R105" s="194"/>
      <c r="S105" s="214"/>
    </row>
    <row r="106" spans="1:23" ht="14.25" thickBot="1" x14ac:dyDescent="0.25">
      <c r="A106" s="20">
        <v>31</v>
      </c>
      <c r="B106" s="17">
        <v>42943</v>
      </c>
      <c r="C106" s="17">
        <v>42949</v>
      </c>
      <c r="D106" s="5">
        <v>0</v>
      </c>
      <c r="E106" s="5">
        <v>13</v>
      </c>
      <c r="F106" s="5">
        <v>0</v>
      </c>
      <c r="G106" s="5">
        <v>5.3</v>
      </c>
      <c r="H106" s="5">
        <v>12.9</v>
      </c>
      <c r="I106" s="5">
        <v>0</v>
      </c>
      <c r="J106" s="5">
        <v>5.6</v>
      </c>
      <c r="K106" s="5">
        <f t="shared" si="4"/>
        <v>36.800000000000004</v>
      </c>
      <c r="L106" s="18">
        <f t="shared" si="10"/>
        <v>220.8</v>
      </c>
      <c r="M106" s="18">
        <f t="shared" si="11"/>
        <v>220.8</v>
      </c>
      <c r="N106" s="51">
        <f t="shared" si="12"/>
        <v>0</v>
      </c>
      <c r="O106" s="210">
        <v>16</v>
      </c>
      <c r="P106" s="211">
        <v>448.8</v>
      </c>
      <c r="Q106" s="212" t="s">
        <v>59</v>
      </c>
      <c r="R106" s="194">
        <v>42968</v>
      </c>
      <c r="S106" s="213">
        <f>(SUM(M106:M107))-P106</f>
        <v>0</v>
      </c>
    </row>
    <row r="107" spans="1:23" x14ac:dyDescent="0.2">
      <c r="A107" s="20">
        <v>32</v>
      </c>
      <c r="B107" s="17">
        <v>42950</v>
      </c>
      <c r="C107" s="17">
        <v>42956</v>
      </c>
      <c r="D107" s="5">
        <v>0</v>
      </c>
      <c r="E107" s="5">
        <v>12.4</v>
      </c>
      <c r="F107" s="5">
        <v>12.6</v>
      </c>
      <c r="G107" s="5">
        <v>0</v>
      </c>
      <c r="H107" s="5">
        <v>13</v>
      </c>
      <c r="I107" s="5">
        <v>0</v>
      </c>
      <c r="J107" s="5">
        <v>0</v>
      </c>
      <c r="K107" s="5">
        <f t="shared" si="4"/>
        <v>38</v>
      </c>
      <c r="L107" s="18">
        <f t="shared" si="10"/>
        <v>228</v>
      </c>
      <c r="M107" s="18">
        <f t="shared" si="11"/>
        <v>228</v>
      </c>
      <c r="N107" s="51">
        <f t="shared" si="12"/>
        <v>0</v>
      </c>
      <c r="O107" s="210"/>
      <c r="P107" s="211"/>
      <c r="Q107" s="212"/>
      <c r="R107" s="194"/>
      <c r="S107" s="214"/>
      <c r="T107" s="227" t="s">
        <v>58</v>
      </c>
      <c r="U107" s="228"/>
      <c r="V107" s="228"/>
      <c r="W107" s="229"/>
    </row>
    <row r="108" spans="1:23" ht="14.25" thickBot="1" x14ac:dyDescent="0.25">
      <c r="A108" s="20">
        <v>33</v>
      </c>
      <c r="B108" s="17">
        <v>42957</v>
      </c>
      <c r="C108" s="17">
        <v>42963</v>
      </c>
      <c r="D108" s="5">
        <v>0</v>
      </c>
      <c r="E108" s="5">
        <v>0</v>
      </c>
      <c r="F108" s="5">
        <v>0</v>
      </c>
      <c r="G108" s="5">
        <v>12.4</v>
      </c>
      <c r="H108" s="5">
        <v>11.1</v>
      </c>
      <c r="I108" s="5">
        <v>0</v>
      </c>
      <c r="J108" s="5">
        <v>5.6</v>
      </c>
      <c r="K108" s="5">
        <f t="shared" si="4"/>
        <v>29.1</v>
      </c>
      <c r="L108" s="18">
        <f t="shared" si="10"/>
        <v>174.60000000000002</v>
      </c>
      <c r="M108" s="18">
        <f t="shared" ref="M108:M127" si="13">K108*6</f>
        <v>174.60000000000002</v>
      </c>
      <c r="N108" s="51">
        <f t="shared" ref="N108:N127" si="14">L108-M108</f>
        <v>0</v>
      </c>
      <c r="O108" s="210">
        <v>17</v>
      </c>
      <c r="P108" s="211">
        <v>483.6</v>
      </c>
      <c r="Q108" s="212" t="s">
        <v>57</v>
      </c>
      <c r="R108" s="194">
        <v>42974</v>
      </c>
      <c r="S108" s="213">
        <f>(SUM(M108:M109))-P108</f>
        <v>0</v>
      </c>
      <c r="T108" s="230"/>
      <c r="U108" s="231"/>
      <c r="V108" s="231"/>
      <c r="W108" s="232"/>
    </row>
    <row r="109" spans="1:23" x14ac:dyDescent="0.2">
      <c r="A109" s="20">
        <v>34</v>
      </c>
      <c r="B109" s="17">
        <v>42964</v>
      </c>
      <c r="C109" s="17">
        <v>42970</v>
      </c>
      <c r="D109" s="5">
        <v>0</v>
      </c>
      <c r="E109" s="5">
        <v>13.4</v>
      </c>
      <c r="F109" s="5">
        <v>10.3</v>
      </c>
      <c r="G109" s="5">
        <v>0</v>
      </c>
      <c r="H109" s="5">
        <v>13.2</v>
      </c>
      <c r="I109" s="5">
        <v>0</v>
      </c>
      <c r="J109" s="5">
        <v>14.6</v>
      </c>
      <c r="K109" s="5">
        <f t="shared" si="4"/>
        <v>51.500000000000007</v>
      </c>
      <c r="L109" s="18">
        <f t="shared" si="10"/>
        <v>355.57500000000005</v>
      </c>
      <c r="M109" s="18">
        <f t="shared" si="13"/>
        <v>309.00000000000006</v>
      </c>
      <c r="N109" s="78">
        <f t="shared" si="14"/>
        <v>46.574999999999989</v>
      </c>
      <c r="O109" s="210"/>
      <c r="P109" s="211"/>
      <c r="Q109" s="212"/>
      <c r="R109" s="194"/>
      <c r="S109" s="214"/>
      <c r="T109" s="234">
        <v>96</v>
      </c>
      <c r="U109" s="236" t="s">
        <v>56</v>
      </c>
      <c r="V109" s="238">
        <v>42982</v>
      </c>
      <c r="W109" s="225" t="s">
        <v>55</v>
      </c>
    </row>
    <row r="110" spans="1:23" ht="14.25" thickBot="1" x14ac:dyDescent="0.25">
      <c r="A110" s="20">
        <v>35</v>
      </c>
      <c r="B110" s="17">
        <v>42971</v>
      </c>
      <c r="C110" s="17">
        <v>42977</v>
      </c>
      <c r="D110" s="3">
        <v>0</v>
      </c>
      <c r="E110" s="3">
        <v>4.2</v>
      </c>
      <c r="F110" s="3">
        <v>16.3</v>
      </c>
      <c r="G110" s="3">
        <v>0</v>
      </c>
      <c r="H110" s="3">
        <v>12.3</v>
      </c>
      <c r="I110" s="3">
        <v>0</v>
      </c>
      <c r="J110" s="3">
        <v>13.6</v>
      </c>
      <c r="K110" s="3">
        <f t="shared" si="4"/>
        <v>46.4</v>
      </c>
      <c r="L110" s="18">
        <f t="shared" si="10"/>
        <v>304.32</v>
      </c>
      <c r="M110" s="18">
        <f t="shared" si="13"/>
        <v>278.39999999999998</v>
      </c>
      <c r="N110" s="78">
        <f t="shared" si="14"/>
        <v>25.920000000000016</v>
      </c>
      <c r="O110" s="210">
        <v>18</v>
      </c>
      <c r="P110" s="211">
        <v>487.8</v>
      </c>
      <c r="Q110" s="212" t="s">
        <v>54</v>
      </c>
      <c r="R110" s="194">
        <v>42992</v>
      </c>
      <c r="S110" s="213">
        <f>(SUM(M110:M111))-P110</f>
        <v>0</v>
      </c>
      <c r="T110" s="235"/>
      <c r="U110" s="237"/>
      <c r="V110" s="237"/>
      <c r="W110" s="226"/>
    </row>
    <row r="111" spans="1:23" x14ac:dyDescent="0.2">
      <c r="A111" s="20">
        <v>36</v>
      </c>
      <c r="B111" s="17">
        <v>42978</v>
      </c>
      <c r="C111" s="17">
        <v>42984</v>
      </c>
      <c r="D111" s="3">
        <v>0</v>
      </c>
      <c r="E111" s="3">
        <v>5</v>
      </c>
      <c r="F111" s="3">
        <v>0</v>
      </c>
      <c r="G111" s="3">
        <v>5.4</v>
      </c>
      <c r="H111" s="3">
        <v>12.1</v>
      </c>
      <c r="I111" s="3">
        <v>0</v>
      </c>
      <c r="J111" s="3">
        <v>12.4</v>
      </c>
      <c r="K111" s="3">
        <f t="shared" si="4"/>
        <v>34.9</v>
      </c>
      <c r="L111" s="18">
        <f t="shared" si="10"/>
        <v>209.39999999999998</v>
      </c>
      <c r="M111" s="18">
        <f t="shared" si="13"/>
        <v>209.39999999999998</v>
      </c>
      <c r="N111" s="51">
        <f t="shared" si="14"/>
        <v>0</v>
      </c>
      <c r="O111" s="210"/>
      <c r="P111" s="211"/>
      <c r="Q111" s="212"/>
      <c r="R111" s="194"/>
      <c r="S111" s="214"/>
    </row>
    <row r="112" spans="1:23" x14ac:dyDescent="0.2">
      <c r="A112" s="20">
        <v>37</v>
      </c>
      <c r="B112" s="17">
        <v>42985</v>
      </c>
      <c r="C112" s="17">
        <v>42991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7.4</v>
      </c>
      <c r="J112" s="3">
        <v>14.4</v>
      </c>
      <c r="K112" s="3">
        <f t="shared" si="4"/>
        <v>21.8</v>
      </c>
      <c r="L112" s="18">
        <f t="shared" si="10"/>
        <v>130.80000000000001</v>
      </c>
      <c r="M112" s="18">
        <f t="shared" si="13"/>
        <v>130.80000000000001</v>
      </c>
      <c r="N112" s="51">
        <f t="shared" si="14"/>
        <v>0</v>
      </c>
      <c r="O112" s="210">
        <v>19</v>
      </c>
      <c r="P112" s="211">
        <v>254.4</v>
      </c>
      <c r="Q112" s="212" t="s">
        <v>53</v>
      </c>
      <c r="R112" s="194">
        <v>43006</v>
      </c>
      <c r="S112" s="213">
        <f>(SUM(M112:M113))-P112</f>
        <v>34.200000000000017</v>
      </c>
    </row>
    <row r="113" spans="1:19" x14ac:dyDescent="0.2">
      <c r="A113" s="20">
        <v>38</v>
      </c>
      <c r="B113" s="17">
        <v>42992</v>
      </c>
      <c r="C113" s="17">
        <v>42998</v>
      </c>
      <c r="D113" s="3">
        <v>0</v>
      </c>
      <c r="E113" s="3">
        <v>4.5999999999999996</v>
      </c>
      <c r="F113" s="3">
        <v>0</v>
      </c>
      <c r="G113" s="3">
        <v>5.5</v>
      </c>
      <c r="H113" s="3">
        <v>10.6</v>
      </c>
      <c r="I113" s="3">
        <v>0</v>
      </c>
      <c r="J113" s="3">
        <v>5.6</v>
      </c>
      <c r="K113" s="5">
        <f t="shared" si="4"/>
        <v>26.299999999999997</v>
      </c>
      <c r="L113" s="18">
        <f t="shared" si="10"/>
        <v>157.79999999999998</v>
      </c>
      <c r="M113" s="18">
        <f t="shared" si="13"/>
        <v>157.79999999999998</v>
      </c>
      <c r="N113" s="51">
        <f t="shared" si="14"/>
        <v>0</v>
      </c>
      <c r="O113" s="210"/>
      <c r="P113" s="211"/>
      <c r="Q113" s="212"/>
      <c r="R113" s="194"/>
      <c r="S113" s="214"/>
    </row>
    <row r="114" spans="1:19" x14ac:dyDescent="0.2">
      <c r="A114" s="20">
        <v>39</v>
      </c>
      <c r="B114" s="17">
        <v>42999</v>
      </c>
      <c r="C114" s="17">
        <v>43005</v>
      </c>
      <c r="D114" s="3">
        <v>0</v>
      </c>
      <c r="E114" s="3">
        <v>5.0999999999999996</v>
      </c>
      <c r="F114" s="3">
        <v>0</v>
      </c>
      <c r="G114" s="3">
        <v>5.7</v>
      </c>
      <c r="H114" s="3">
        <v>13.3</v>
      </c>
      <c r="I114" s="3">
        <v>0</v>
      </c>
      <c r="J114" s="3">
        <v>10.5</v>
      </c>
      <c r="K114" s="5">
        <f t="shared" si="4"/>
        <v>34.6</v>
      </c>
      <c r="L114" s="18">
        <f t="shared" si="10"/>
        <v>207.60000000000002</v>
      </c>
      <c r="M114" s="18">
        <f t="shared" si="13"/>
        <v>207.60000000000002</v>
      </c>
      <c r="N114" s="51">
        <f t="shared" si="14"/>
        <v>0</v>
      </c>
      <c r="O114" s="210">
        <v>20</v>
      </c>
      <c r="P114" s="211">
        <v>437.4</v>
      </c>
      <c r="Q114" s="212" t="s">
        <v>52</v>
      </c>
      <c r="R114" s="194">
        <v>43021</v>
      </c>
      <c r="S114" s="213">
        <f>(SUM(M114:M115))-P114</f>
        <v>0</v>
      </c>
    </row>
    <row r="115" spans="1:19" x14ac:dyDescent="0.2">
      <c r="A115" s="20">
        <v>40</v>
      </c>
      <c r="B115" s="17">
        <v>43006</v>
      </c>
      <c r="C115" s="17">
        <v>43012</v>
      </c>
      <c r="D115" s="3">
        <v>0</v>
      </c>
      <c r="E115" s="3">
        <v>11.9</v>
      </c>
      <c r="F115" s="3">
        <v>0</v>
      </c>
      <c r="G115" s="3">
        <v>5.7</v>
      </c>
      <c r="H115" s="3">
        <v>11</v>
      </c>
      <c r="I115" s="3">
        <v>0</v>
      </c>
      <c r="J115" s="3">
        <v>9.6999999999999993</v>
      </c>
      <c r="K115" s="5">
        <f t="shared" si="4"/>
        <v>38.299999999999997</v>
      </c>
      <c r="L115" s="18">
        <f t="shared" si="10"/>
        <v>229.79999999999998</v>
      </c>
      <c r="M115" s="18">
        <f t="shared" si="13"/>
        <v>229.79999999999998</v>
      </c>
      <c r="N115" s="51">
        <f t="shared" si="14"/>
        <v>0</v>
      </c>
      <c r="O115" s="210"/>
      <c r="P115" s="211"/>
      <c r="Q115" s="212"/>
      <c r="R115" s="194"/>
      <c r="S115" s="214"/>
    </row>
    <row r="116" spans="1:19" x14ac:dyDescent="0.2">
      <c r="A116" s="20">
        <v>41</v>
      </c>
      <c r="B116" s="17">
        <v>43013</v>
      </c>
      <c r="C116" s="17">
        <v>43019</v>
      </c>
      <c r="D116" s="3">
        <v>0</v>
      </c>
      <c r="E116" s="3">
        <v>0</v>
      </c>
      <c r="F116" s="3">
        <v>0</v>
      </c>
      <c r="G116" s="3">
        <v>5.6</v>
      </c>
      <c r="H116" s="3">
        <v>13.3</v>
      </c>
      <c r="I116" s="3">
        <v>0</v>
      </c>
      <c r="J116" s="3">
        <v>11.6</v>
      </c>
      <c r="K116" s="3">
        <f t="shared" si="4"/>
        <v>30.5</v>
      </c>
      <c r="L116" s="18">
        <f t="shared" si="10"/>
        <v>183</v>
      </c>
      <c r="M116" s="18">
        <f t="shared" si="13"/>
        <v>183</v>
      </c>
      <c r="N116" s="51">
        <f t="shared" si="14"/>
        <v>0</v>
      </c>
      <c r="O116" s="210">
        <v>21</v>
      </c>
      <c r="P116" s="211">
        <v>453.6</v>
      </c>
      <c r="Q116" s="212" t="s">
        <v>51</v>
      </c>
      <c r="R116" s="194">
        <v>43035</v>
      </c>
      <c r="S116" s="213">
        <f>(SUM(M116:M117))-P116</f>
        <v>0</v>
      </c>
    </row>
    <row r="117" spans="1:19" x14ac:dyDescent="0.2">
      <c r="A117" s="20">
        <v>42</v>
      </c>
      <c r="B117" s="17">
        <v>43020</v>
      </c>
      <c r="C117" s="17">
        <v>43026</v>
      </c>
      <c r="D117" s="3">
        <v>0</v>
      </c>
      <c r="E117" s="3">
        <v>5.7</v>
      </c>
      <c r="F117" s="3">
        <v>0</v>
      </c>
      <c r="G117" s="3">
        <v>12.2</v>
      </c>
      <c r="H117" s="3">
        <v>13</v>
      </c>
      <c r="I117" s="3">
        <v>0</v>
      </c>
      <c r="J117" s="3">
        <v>14.2</v>
      </c>
      <c r="K117" s="3">
        <f t="shared" si="4"/>
        <v>45.099999999999994</v>
      </c>
      <c r="L117" s="18">
        <f t="shared" si="10"/>
        <v>291.25499999999994</v>
      </c>
      <c r="M117" s="18">
        <f t="shared" si="13"/>
        <v>270.59999999999997</v>
      </c>
      <c r="N117" s="78">
        <f t="shared" si="14"/>
        <v>20.654999999999973</v>
      </c>
      <c r="O117" s="210"/>
      <c r="P117" s="211"/>
      <c r="Q117" s="212"/>
      <c r="R117" s="194"/>
      <c r="S117" s="214"/>
    </row>
    <row r="118" spans="1:19" x14ac:dyDescent="0.2">
      <c r="A118" s="20">
        <v>43</v>
      </c>
      <c r="B118" s="17">
        <v>43027</v>
      </c>
      <c r="C118" s="17">
        <v>43033</v>
      </c>
      <c r="D118" s="3">
        <v>0</v>
      </c>
      <c r="E118" s="3">
        <v>0</v>
      </c>
      <c r="F118" s="3">
        <v>0</v>
      </c>
      <c r="G118" s="3">
        <v>12.1</v>
      </c>
      <c r="H118" s="3">
        <v>14.1</v>
      </c>
      <c r="I118" s="3">
        <v>5.5</v>
      </c>
      <c r="J118" s="3">
        <v>12.8</v>
      </c>
      <c r="K118" s="3">
        <f t="shared" si="4"/>
        <v>44.5</v>
      </c>
      <c r="L118" s="18">
        <f t="shared" si="10"/>
        <v>285.22500000000002</v>
      </c>
      <c r="M118" s="18">
        <f t="shared" si="13"/>
        <v>267</v>
      </c>
      <c r="N118" s="78">
        <f t="shared" si="14"/>
        <v>18.225000000000023</v>
      </c>
      <c r="O118" s="210">
        <v>22</v>
      </c>
      <c r="P118" s="211">
        <v>563.4</v>
      </c>
      <c r="Q118" s="212" t="s">
        <v>50</v>
      </c>
      <c r="R118" s="194">
        <v>43048</v>
      </c>
      <c r="S118" s="213">
        <f>(SUM(M118:M119))-P118</f>
        <v>0</v>
      </c>
    </row>
    <row r="119" spans="1:19" x14ac:dyDescent="0.2">
      <c r="A119" s="20">
        <v>44</v>
      </c>
      <c r="B119" s="17">
        <v>43034</v>
      </c>
      <c r="C119" s="17">
        <v>43040</v>
      </c>
      <c r="D119" s="3">
        <v>12.9</v>
      </c>
      <c r="E119" s="3">
        <v>0</v>
      </c>
      <c r="F119" s="3">
        <v>0</v>
      </c>
      <c r="G119" s="3">
        <v>12.1</v>
      </c>
      <c r="H119" s="3">
        <v>12</v>
      </c>
      <c r="I119" s="3">
        <v>0</v>
      </c>
      <c r="J119" s="3">
        <v>12.4</v>
      </c>
      <c r="K119" s="5">
        <f t="shared" si="4"/>
        <v>49.4</v>
      </c>
      <c r="L119" s="18">
        <f t="shared" si="10"/>
        <v>334.47</v>
      </c>
      <c r="M119" s="18">
        <f t="shared" si="13"/>
        <v>296.39999999999998</v>
      </c>
      <c r="N119" s="78">
        <f t="shared" si="14"/>
        <v>38.07000000000005</v>
      </c>
      <c r="O119" s="210"/>
      <c r="P119" s="211"/>
      <c r="Q119" s="212"/>
      <c r="R119" s="194"/>
      <c r="S119" s="214"/>
    </row>
    <row r="120" spans="1:19" x14ac:dyDescent="0.2">
      <c r="A120" s="20">
        <v>45</v>
      </c>
      <c r="B120" s="17">
        <v>43041</v>
      </c>
      <c r="C120" s="17">
        <v>43047</v>
      </c>
      <c r="D120" s="3">
        <v>0</v>
      </c>
      <c r="E120" s="3">
        <v>0</v>
      </c>
      <c r="F120" s="3">
        <v>0</v>
      </c>
      <c r="G120" s="3">
        <v>12.7</v>
      </c>
      <c r="H120" s="3">
        <v>12.2</v>
      </c>
      <c r="I120" s="3">
        <v>0</v>
      </c>
      <c r="J120" s="3">
        <v>13.3</v>
      </c>
      <c r="K120" s="5">
        <f t="shared" si="4"/>
        <v>38.200000000000003</v>
      </c>
      <c r="L120" s="18">
        <f t="shared" si="10"/>
        <v>229.20000000000002</v>
      </c>
      <c r="M120" s="18">
        <f t="shared" si="13"/>
        <v>229.20000000000002</v>
      </c>
      <c r="N120" s="51">
        <f t="shared" si="14"/>
        <v>0</v>
      </c>
      <c r="O120" s="210">
        <v>23</v>
      </c>
      <c r="P120" s="211">
        <v>439.8</v>
      </c>
      <c r="Q120" s="212" t="s">
        <v>49</v>
      </c>
      <c r="R120" s="194">
        <v>43063</v>
      </c>
      <c r="S120" s="213">
        <f>(SUM(M120:M121))-P120</f>
        <v>0</v>
      </c>
    </row>
    <row r="121" spans="1:19" x14ac:dyDescent="0.2">
      <c r="A121" s="20">
        <v>46</v>
      </c>
      <c r="B121" s="17">
        <v>43048</v>
      </c>
      <c r="C121" s="17">
        <v>43054</v>
      </c>
      <c r="D121" s="3">
        <v>0</v>
      </c>
      <c r="E121" s="3">
        <v>0</v>
      </c>
      <c r="F121" s="3">
        <v>0</v>
      </c>
      <c r="G121" s="3">
        <v>12</v>
      </c>
      <c r="H121" s="3">
        <v>10.8</v>
      </c>
      <c r="I121" s="3">
        <v>0</v>
      </c>
      <c r="J121" s="3">
        <v>12.3</v>
      </c>
      <c r="K121" s="5">
        <f t="shared" si="4"/>
        <v>35.1</v>
      </c>
      <c r="L121" s="18">
        <f t="shared" si="10"/>
        <v>210.60000000000002</v>
      </c>
      <c r="M121" s="18">
        <f t="shared" si="13"/>
        <v>210.60000000000002</v>
      </c>
      <c r="N121" s="51">
        <f t="shared" si="14"/>
        <v>0</v>
      </c>
      <c r="O121" s="210"/>
      <c r="P121" s="211"/>
      <c r="Q121" s="212"/>
      <c r="R121" s="194"/>
      <c r="S121" s="214"/>
    </row>
    <row r="122" spans="1:19" x14ac:dyDescent="0.2">
      <c r="A122" s="20">
        <v>47</v>
      </c>
      <c r="B122" s="17">
        <v>43055</v>
      </c>
      <c r="C122" s="17">
        <v>43061</v>
      </c>
      <c r="D122" s="3">
        <v>0</v>
      </c>
      <c r="E122" s="3">
        <v>0</v>
      </c>
      <c r="F122" s="3">
        <v>0</v>
      </c>
      <c r="G122" s="3">
        <v>0</v>
      </c>
      <c r="H122" s="3">
        <v>9.8000000000000007</v>
      </c>
      <c r="I122" s="3">
        <v>0</v>
      </c>
      <c r="J122" s="3">
        <v>9.9</v>
      </c>
      <c r="K122" s="3">
        <f t="shared" si="4"/>
        <v>19.700000000000003</v>
      </c>
      <c r="L122" s="18">
        <f t="shared" si="10"/>
        <v>118.20000000000002</v>
      </c>
      <c r="M122" s="18">
        <f t="shared" si="13"/>
        <v>118.20000000000002</v>
      </c>
      <c r="N122" s="51">
        <f t="shared" si="14"/>
        <v>0</v>
      </c>
      <c r="O122" s="210">
        <v>24</v>
      </c>
      <c r="P122" s="211">
        <v>369</v>
      </c>
      <c r="Q122" s="212" t="s">
        <v>48</v>
      </c>
      <c r="R122" s="194">
        <v>43074</v>
      </c>
      <c r="S122" s="213">
        <f>(SUM(M122:M123))-P122</f>
        <v>0</v>
      </c>
    </row>
    <row r="123" spans="1:19" x14ac:dyDescent="0.2">
      <c r="A123" s="20">
        <v>48</v>
      </c>
      <c r="B123" s="17">
        <v>43062</v>
      </c>
      <c r="C123" s="17">
        <v>43068</v>
      </c>
      <c r="D123" s="3">
        <v>13</v>
      </c>
      <c r="E123" s="3">
        <v>9.8000000000000007</v>
      </c>
      <c r="F123" s="3">
        <v>0</v>
      </c>
      <c r="G123" s="3">
        <v>0</v>
      </c>
      <c r="H123" s="3">
        <v>6.9</v>
      </c>
      <c r="I123" s="3">
        <v>0</v>
      </c>
      <c r="J123" s="3">
        <v>12.1</v>
      </c>
      <c r="K123" s="3">
        <f t="shared" si="4"/>
        <v>41.800000000000004</v>
      </c>
      <c r="L123" s="18">
        <f t="shared" si="10"/>
        <v>258.09000000000003</v>
      </c>
      <c r="M123" s="18">
        <f t="shared" si="13"/>
        <v>250.8</v>
      </c>
      <c r="N123" s="78">
        <f t="shared" si="14"/>
        <v>7.2900000000000205</v>
      </c>
      <c r="O123" s="210"/>
      <c r="P123" s="211"/>
      <c r="Q123" s="212"/>
      <c r="R123" s="194"/>
      <c r="S123" s="214"/>
    </row>
    <row r="124" spans="1:19" x14ac:dyDescent="0.2">
      <c r="A124" s="20">
        <v>49</v>
      </c>
      <c r="B124" s="17">
        <v>43069</v>
      </c>
      <c r="C124" s="17">
        <v>43075</v>
      </c>
      <c r="D124" s="3">
        <v>0</v>
      </c>
      <c r="E124" s="3">
        <v>0</v>
      </c>
      <c r="F124" s="3">
        <v>0</v>
      </c>
      <c r="G124" s="3">
        <v>12.6</v>
      </c>
      <c r="H124" s="3">
        <v>8.6999999999999993</v>
      </c>
      <c r="I124" s="3">
        <v>0</v>
      </c>
      <c r="J124" s="3">
        <v>12.5</v>
      </c>
      <c r="K124" s="3">
        <f t="shared" si="4"/>
        <v>33.799999999999997</v>
      </c>
      <c r="L124" s="18">
        <f t="shared" si="10"/>
        <v>202.79999999999998</v>
      </c>
      <c r="M124" s="18">
        <f t="shared" si="13"/>
        <v>202.79999999999998</v>
      </c>
      <c r="N124" s="51">
        <f t="shared" si="14"/>
        <v>0</v>
      </c>
      <c r="O124" s="210">
        <v>25</v>
      </c>
      <c r="P124" s="211">
        <v>464.4</v>
      </c>
      <c r="Q124" s="212" t="s">
        <v>47</v>
      </c>
      <c r="R124" s="194">
        <v>43085</v>
      </c>
      <c r="S124" s="213">
        <f>(SUM(M124:M125))-P124</f>
        <v>0</v>
      </c>
    </row>
    <row r="125" spans="1:19" x14ac:dyDescent="0.2">
      <c r="A125" s="20">
        <v>50</v>
      </c>
      <c r="B125" s="17">
        <v>43076</v>
      </c>
      <c r="C125" s="17">
        <v>43082</v>
      </c>
      <c r="D125" s="3">
        <v>0</v>
      </c>
      <c r="E125" s="3">
        <v>0</v>
      </c>
      <c r="F125" s="3">
        <v>9.1</v>
      </c>
      <c r="G125" s="3">
        <v>8.9</v>
      </c>
      <c r="H125" s="3">
        <v>11</v>
      </c>
      <c r="I125" s="3">
        <v>3.7</v>
      </c>
      <c r="J125" s="3">
        <v>10.9</v>
      </c>
      <c r="K125" s="5">
        <f t="shared" si="4"/>
        <v>43.6</v>
      </c>
      <c r="L125" s="18">
        <f t="shared" si="10"/>
        <v>276.18</v>
      </c>
      <c r="M125" s="18">
        <f t="shared" si="13"/>
        <v>261.60000000000002</v>
      </c>
      <c r="N125" s="78">
        <f t="shared" si="14"/>
        <v>14.579999999999984</v>
      </c>
      <c r="O125" s="210"/>
      <c r="P125" s="211"/>
      <c r="Q125" s="212"/>
      <c r="R125" s="194"/>
      <c r="S125" s="214"/>
    </row>
    <row r="126" spans="1:19" x14ac:dyDescent="0.2">
      <c r="A126" s="20">
        <v>51</v>
      </c>
      <c r="B126" s="17">
        <v>43083</v>
      </c>
      <c r="C126" s="17">
        <v>43089</v>
      </c>
      <c r="D126" s="3">
        <v>0</v>
      </c>
      <c r="E126" s="3">
        <v>0</v>
      </c>
      <c r="F126" s="3">
        <v>0</v>
      </c>
      <c r="G126" s="3">
        <v>5.5</v>
      </c>
      <c r="H126" s="3">
        <v>5.5</v>
      </c>
      <c r="I126" s="3">
        <v>0</v>
      </c>
      <c r="J126" s="3">
        <v>13.1</v>
      </c>
      <c r="K126" s="5">
        <f t="shared" si="4"/>
        <v>24.1</v>
      </c>
      <c r="L126" s="18">
        <f t="shared" si="10"/>
        <v>144.60000000000002</v>
      </c>
      <c r="M126" s="18">
        <f t="shared" si="13"/>
        <v>144.60000000000002</v>
      </c>
      <c r="N126" s="51">
        <f t="shared" si="14"/>
        <v>0</v>
      </c>
      <c r="O126" s="210">
        <v>26</v>
      </c>
      <c r="P126" s="211">
        <v>344.2</v>
      </c>
      <c r="Q126" s="212" t="s">
        <v>81</v>
      </c>
      <c r="R126" s="194">
        <v>43106</v>
      </c>
      <c r="S126" s="213">
        <f>(SUM(M126:M127))-P126</f>
        <v>-9.9999999999999432</v>
      </c>
    </row>
    <row r="127" spans="1:19" ht="14.25" thickBot="1" x14ac:dyDescent="0.25">
      <c r="A127" s="21">
        <v>52</v>
      </c>
      <c r="B127" s="22">
        <v>43090</v>
      </c>
      <c r="C127" s="22">
        <v>43096</v>
      </c>
      <c r="D127" s="8">
        <v>5.4</v>
      </c>
      <c r="E127" s="8">
        <v>0</v>
      </c>
      <c r="F127" s="8">
        <v>0</v>
      </c>
      <c r="G127" s="8">
        <v>12.6</v>
      </c>
      <c r="H127" s="8">
        <v>0</v>
      </c>
      <c r="I127" s="8">
        <v>0</v>
      </c>
      <c r="J127" s="8">
        <v>13.6</v>
      </c>
      <c r="K127" s="7">
        <f t="shared" si="4"/>
        <v>31.6</v>
      </c>
      <c r="L127" s="18">
        <f t="shared" si="10"/>
        <v>189.60000000000002</v>
      </c>
      <c r="M127" s="23">
        <f t="shared" si="13"/>
        <v>189.60000000000002</v>
      </c>
      <c r="N127" s="52">
        <f t="shared" si="14"/>
        <v>0</v>
      </c>
      <c r="O127" s="221"/>
      <c r="P127" s="222"/>
      <c r="Q127" s="223"/>
      <c r="R127" s="224"/>
      <c r="S127" s="233"/>
    </row>
    <row r="128" spans="1:19" ht="15" customHeight="1" x14ac:dyDescent="0.2">
      <c r="K128" s="259" t="s">
        <v>22</v>
      </c>
      <c r="L128" s="260"/>
      <c r="M128" s="260"/>
      <c r="N128" s="24">
        <f>SUM(K76:K145)</f>
        <v>2026.3699999999994</v>
      </c>
      <c r="O128" s="182" t="s">
        <v>94</v>
      </c>
      <c r="P128" s="183"/>
      <c r="Q128" s="184"/>
      <c r="R128" s="188">
        <f>SUM(S76:S127)</f>
        <v>26.900000000000063</v>
      </c>
      <c r="S128" s="189"/>
    </row>
    <row r="129" spans="1:19" ht="14.25" thickBot="1" x14ac:dyDescent="0.25">
      <c r="K129" s="261" t="s">
        <v>23</v>
      </c>
      <c r="L129" s="262"/>
      <c r="M129" s="262"/>
      <c r="N129" s="25">
        <f>SUM(L76:L145)</f>
        <v>12646.284999999998</v>
      </c>
      <c r="O129" s="185"/>
      <c r="P129" s="186"/>
      <c r="Q129" s="187"/>
      <c r="R129" s="190"/>
      <c r="S129" s="191"/>
    </row>
    <row r="130" spans="1:19" x14ac:dyDescent="0.2">
      <c r="K130" s="261" t="s">
        <v>24</v>
      </c>
      <c r="L130" s="262"/>
      <c r="M130" s="262"/>
      <c r="N130" s="25">
        <f>SUM(M76:M145)</f>
        <v>12014.08</v>
      </c>
      <c r="O130" s="182" t="s">
        <v>80</v>
      </c>
      <c r="P130" s="183"/>
      <c r="Q130" s="184"/>
      <c r="R130" s="219">
        <f>(SUM(S76:S127))-T109</f>
        <v>-69.099999999999937</v>
      </c>
      <c r="S130" s="207"/>
    </row>
    <row r="131" spans="1:19" ht="14.25" thickBot="1" x14ac:dyDescent="0.25">
      <c r="K131" s="242" t="s">
        <v>25</v>
      </c>
      <c r="L131" s="243"/>
      <c r="M131" s="243"/>
      <c r="N131" s="26">
        <f>N129-N130</f>
        <v>632.20499999999811</v>
      </c>
      <c r="O131" s="185"/>
      <c r="P131" s="186"/>
      <c r="Q131" s="187"/>
      <c r="R131" s="220"/>
      <c r="S131" s="209"/>
    </row>
    <row r="140" spans="1:19" ht="14.25" thickBot="1" x14ac:dyDescent="0.25"/>
    <row r="141" spans="1:19" x14ac:dyDescent="0.2">
      <c r="A141" s="244" t="s">
        <v>26</v>
      </c>
      <c r="B141" s="245"/>
      <c r="C141" s="245"/>
      <c r="D141" s="245"/>
      <c r="E141" s="245"/>
      <c r="F141" s="245"/>
      <c r="G141" s="245"/>
      <c r="H141" s="245"/>
      <c r="I141" s="245"/>
      <c r="J141" s="245"/>
      <c r="K141" s="245"/>
      <c r="L141" s="245"/>
      <c r="M141" s="245"/>
      <c r="N141" s="246"/>
      <c r="O141" s="170" t="s">
        <v>78</v>
      </c>
      <c r="P141" s="173" t="s">
        <v>77</v>
      </c>
      <c r="Q141" s="173" t="s">
        <v>76</v>
      </c>
      <c r="R141" s="173" t="s">
        <v>75</v>
      </c>
      <c r="S141" s="176" t="s">
        <v>13</v>
      </c>
    </row>
    <row r="142" spans="1:19" x14ac:dyDescent="0.2">
      <c r="A142" s="247"/>
      <c r="B142" s="248"/>
      <c r="C142" s="248"/>
      <c r="D142" s="248"/>
      <c r="E142" s="248"/>
      <c r="F142" s="248"/>
      <c r="G142" s="248"/>
      <c r="H142" s="248"/>
      <c r="I142" s="248"/>
      <c r="J142" s="248"/>
      <c r="K142" s="248"/>
      <c r="L142" s="248"/>
      <c r="M142" s="248"/>
      <c r="N142" s="249"/>
      <c r="O142" s="171"/>
      <c r="P142" s="174"/>
      <c r="Q142" s="174"/>
      <c r="R142" s="174"/>
      <c r="S142" s="177"/>
    </row>
    <row r="143" spans="1:19" ht="14.25" thickBot="1" x14ac:dyDescent="0.25">
      <c r="A143" s="250"/>
      <c r="B143" s="251"/>
      <c r="C143" s="251"/>
      <c r="D143" s="251"/>
      <c r="E143" s="251"/>
      <c r="F143" s="251"/>
      <c r="G143" s="251"/>
      <c r="H143" s="251"/>
      <c r="I143" s="251"/>
      <c r="J143" s="251"/>
      <c r="K143" s="251"/>
      <c r="L143" s="251"/>
      <c r="M143" s="251"/>
      <c r="N143" s="252"/>
      <c r="O143" s="171"/>
      <c r="P143" s="174"/>
      <c r="Q143" s="174"/>
      <c r="R143" s="174"/>
      <c r="S143" s="177"/>
    </row>
    <row r="144" spans="1:19" ht="14.25" thickBot="1" x14ac:dyDescent="0.25">
      <c r="A144" s="60" t="s">
        <v>0</v>
      </c>
      <c r="B144" s="61" t="s">
        <v>1</v>
      </c>
      <c r="C144" s="61" t="s">
        <v>2</v>
      </c>
      <c r="D144" s="61" t="s">
        <v>6</v>
      </c>
      <c r="E144" s="61" t="s">
        <v>7</v>
      </c>
      <c r="F144" s="61" t="s">
        <v>8</v>
      </c>
      <c r="G144" s="61" t="s">
        <v>9</v>
      </c>
      <c r="H144" s="61" t="s">
        <v>3</v>
      </c>
      <c r="I144" s="61" t="s">
        <v>4</v>
      </c>
      <c r="J144" s="61" t="s">
        <v>5</v>
      </c>
      <c r="K144" s="61" t="s">
        <v>12</v>
      </c>
      <c r="L144" s="61" t="s">
        <v>10</v>
      </c>
      <c r="M144" s="61" t="s">
        <v>11</v>
      </c>
      <c r="N144" s="12" t="s">
        <v>13</v>
      </c>
      <c r="O144" s="172"/>
      <c r="P144" s="175"/>
      <c r="Q144" s="175"/>
      <c r="R144" s="175"/>
      <c r="S144" s="178"/>
    </row>
    <row r="145" spans="1:19" x14ac:dyDescent="0.2">
      <c r="A145" s="20">
        <v>1</v>
      </c>
      <c r="B145" s="2">
        <v>43097</v>
      </c>
      <c r="C145" s="2">
        <v>43103</v>
      </c>
      <c r="D145" s="5">
        <v>5.9</v>
      </c>
      <c r="E145" s="5">
        <v>0</v>
      </c>
      <c r="F145" s="5">
        <v>0</v>
      </c>
      <c r="G145" s="5">
        <v>15.2</v>
      </c>
      <c r="H145" s="5">
        <v>0</v>
      </c>
      <c r="I145" s="5">
        <v>9.6999999999999993</v>
      </c>
      <c r="J145" s="5">
        <v>0</v>
      </c>
      <c r="K145" s="5">
        <f>SUM(D145:J145)</f>
        <v>30.8</v>
      </c>
      <c r="L145" s="18">
        <f>(IF(K145&gt;40,40*6,K145*6))+(IF(K145&gt;40,(K145-40)*10.125,0))</f>
        <v>184.8</v>
      </c>
      <c r="M145" s="18">
        <f>K145*6</f>
        <v>184.8</v>
      </c>
      <c r="N145" s="51">
        <f>L145-M145</f>
        <v>0</v>
      </c>
      <c r="O145" s="215">
        <v>1</v>
      </c>
      <c r="P145" s="216">
        <v>384</v>
      </c>
      <c r="Q145" s="217" t="s">
        <v>82</v>
      </c>
      <c r="R145" s="218">
        <v>43117</v>
      </c>
      <c r="S145" s="213">
        <f>(SUM(M145:M146))-P145</f>
        <v>0</v>
      </c>
    </row>
    <row r="146" spans="1:19" x14ac:dyDescent="0.2">
      <c r="A146" s="62">
        <v>2</v>
      </c>
      <c r="B146" s="2">
        <v>43104</v>
      </c>
      <c r="C146" s="2">
        <v>43110</v>
      </c>
      <c r="D146" s="5">
        <v>0</v>
      </c>
      <c r="E146" s="5">
        <v>5.4</v>
      </c>
      <c r="F146" s="5">
        <v>0</v>
      </c>
      <c r="G146" s="5">
        <v>5.4</v>
      </c>
      <c r="H146" s="5">
        <v>10</v>
      </c>
      <c r="I146" s="5">
        <v>0</v>
      </c>
      <c r="J146" s="5">
        <v>12.4</v>
      </c>
      <c r="K146" s="5">
        <f t="shared" ref="K146:K164" si="15">SUM(D146:J146)</f>
        <v>33.200000000000003</v>
      </c>
      <c r="L146" s="18">
        <f t="shared" ref="L146:L164" si="16">(IF(K146&gt;40,40*6,K146*6))+(IF(K146&gt;40,(K146-40)*10.125,0))</f>
        <v>199.20000000000002</v>
      </c>
      <c r="M146" s="18">
        <f t="shared" ref="M146:M164" si="17">K146*6</f>
        <v>199.20000000000002</v>
      </c>
      <c r="N146" s="51">
        <f t="shared" ref="N146:N164" si="18">L146-M146</f>
        <v>0</v>
      </c>
      <c r="O146" s="210"/>
      <c r="P146" s="211"/>
      <c r="Q146" s="212"/>
      <c r="R146" s="194"/>
      <c r="S146" s="214"/>
    </row>
    <row r="147" spans="1:19" x14ac:dyDescent="0.2">
      <c r="A147" s="62">
        <v>3</v>
      </c>
      <c r="B147" s="2">
        <v>43111</v>
      </c>
      <c r="C147" s="2">
        <v>43117</v>
      </c>
      <c r="D147" s="5">
        <v>0</v>
      </c>
      <c r="E147" s="5">
        <v>9.6999999999999993</v>
      </c>
      <c r="F147" s="5">
        <v>0</v>
      </c>
      <c r="G147" s="5">
        <v>5.4</v>
      </c>
      <c r="H147" s="5">
        <v>10.8</v>
      </c>
      <c r="I147" s="5">
        <v>0</v>
      </c>
      <c r="J147" s="5">
        <v>5.0999999999999996</v>
      </c>
      <c r="K147" s="5">
        <f t="shared" si="15"/>
        <v>31</v>
      </c>
      <c r="L147" s="18">
        <f t="shared" si="16"/>
        <v>186</v>
      </c>
      <c r="M147" s="18">
        <f t="shared" si="17"/>
        <v>186</v>
      </c>
      <c r="N147" s="51">
        <f t="shared" si="18"/>
        <v>0</v>
      </c>
      <c r="O147" s="210">
        <v>2</v>
      </c>
      <c r="P147" s="211">
        <v>253.8</v>
      </c>
      <c r="Q147" s="212" t="s">
        <v>83</v>
      </c>
      <c r="R147" s="194">
        <v>43133</v>
      </c>
      <c r="S147" s="213">
        <f>(SUM(M147:M148))-P147</f>
        <v>0</v>
      </c>
    </row>
    <row r="148" spans="1:19" x14ac:dyDescent="0.2">
      <c r="A148" s="20">
        <v>4</v>
      </c>
      <c r="B148" s="2">
        <v>43118</v>
      </c>
      <c r="C148" s="2">
        <v>43124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11.3</v>
      </c>
      <c r="K148" s="5">
        <f t="shared" si="15"/>
        <v>11.3</v>
      </c>
      <c r="L148" s="18">
        <f t="shared" si="16"/>
        <v>67.800000000000011</v>
      </c>
      <c r="M148" s="18">
        <f t="shared" si="17"/>
        <v>67.800000000000011</v>
      </c>
      <c r="N148" s="51">
        <f t="shared" si="18"/>
        <v>0</v>
      </c>
      <c r="O148" s="210"/>
      <c r="P148" s="211"/>
      <c r="Q148" s="212"/>
      <c r="R148" s="194"/>
      <c r="S148" s="214"/>
    </row>
    <row r="149" spans="1:19" x14ac:dyDescent="0.2">
      <c r="A149" s="62">
        <v>5</v>
      </c>
      <c r="B149" s="2">
        <v>43125</v>
      </c>
      <c r="C149" s="2">
        <v>43131</v>
      </c>
      <c r="D149" s="5">
        <v>0</v>
      </c>
      <c r="E149" s="5">
        <v>0</v>
      </c>
      <c r="F149" s="5">
        <v>0</v>
      </c>
      <c r="G149" s="5">
        <v>6.7</v>
      </c>
      <c r="H149" s="5">
        <v>11.2</v>
      </c>
      <c r="I149" s="5">
        <v>0</v>
      </c>
      <c r="J149" s="5">
        <v>11.2</v>
      </c>
      <c r="K149" s="5">
        <f t="shared" si="15"/>
        <v>29.099999999999998</v>
      </c>
      <c r="L149" s="18">
        <f t="shared" si="16"/>
        <v>174.6</v>
      </c>
      <c r="M149" s="18">
        <f t="shared" si="17"/>
        <v>174.6</v>
      </c>
      <c r="N149" s="51">
        <f t="shared" si="18"/>
        <v>0</v>
      </c>
      <c r="O149" s="210">
        <v>3</v>
      </c>
      <c r="P149" s="211">
        <v>496.2</v>
      </c>
      <c r="Q149" s="212" t="s">
        <v>84</v>
      </c>
      <c r="R149" s="194">
        <v>43147</v>
      </c>
      <c r="S149" s="213">
        <f>(SUM(M149:M150))-P149</f>
        <v>0</v>
      </c>
    </row>
    <row r="150" spans="1:19" x14ac:dyDescent="0.2">
      <c r="A150" s="62">
        <v>6</v>
      </c>
      <c r="B150" s="2">
        <v>43132</v>
      </c>
      <c r="C150" s="2">
        <v>43138</v>
      </c>
      <c r="D150" s="5">
        <v>0</v>
      </c>
      <c r="E150" s="5">
        <v>0</v>
      </c>
      <c r="F150" s="5">
        <v>6.2</v>
      </c>
      <c r="G150" s="5">
        <v>11.3</v>
      </c>
      <c r="H150" s="5">
        <v>12.6</v>
      </c>
      <c r="I150" s="5">
        <v>10.7</v>
      </c>
      <c r="J150" s="5">
        <v>12.8</v>
      </c>
      <c r="K150" s="5">
        <f t="shared" si="15"/>
        <v>53.599999999999994</v>
      </c>
      <c r="L150" s="18">
        <f t="shared" si="16"/>
        <v>377.69999999999993</v>
      </c>
      <c r="M150" s="18">
        <f t="shared" si="17"/>
        <v>321.59999999999997</v>
      </c>
      <c r="N150" s="78">
        <f t="shared" si="18"/>
        <v>56.099999999999966</v>
      </c>
      <c r="O150" s="210"/>
      <c r="P150" s="211"/>
      <c r="Q150" s="212"/>
      <c r="R150" s="194"/>
      <c r="S150" s="214"/>
    </row>
    <row r="151" spans="1:19" x14ac:dyDescent="0.2">
      <c r="A151" s="20">
        <v>7</v>
      </c>
      <c r="B151" s="2">
        <v>43139</v>
      </c>
      <c r="C151" s="2">
        <v>43145</v>
      </c>
      <c r="D151" s="5">
        <v>6.7</v>
      </c>
      <c r="E151" s="5">
        <v>11.8</v>
      </c>
      <c r="F151" s="5">
        <v>11.7</v>
      </c>
      <c r="G151" s="5">
        <v>13.2</v>
      </c>
      <c r="H151" s="5">
        <v>0</v>
      </c>
      <c r="I151" s="5">
        <v>0</v>
      </c>
      <c r="J151" s="5">
        <v>13.1</v>
      </c>
      <c r="K151" s="5">
        <f t="shared" si="15"/>
        <v>56.5</v>
      </c>
      <c r="L151" s="18">
        <f t="shared" si="16"/>
        <v>407.0625</v>
      </c>
      <c r="M151" s="18">
        <f t="shared" si="17"/>
        <v>339</v>
      </c>
      <c r="N151" s="78">
        <f t="shared" si="18"/>
        <v>68.0625</v>
      </c>
      <c r="O151" s="210">
        <v>4</v>
      </c>
      <c r="P151" s="211">
        <v>610.79999999999995</v>
      </c>
      <c r="Q151" s="212" t="s">
        <v>85</v>
      </c>
      <c r="R151" s="194">
        <v>43161</v>
      </c>
      <c r="S151" s="213">
        <f>(SUM(M151:M152))-P151</f>
        <v>0</v>
      </c>
    </row>
    <row r="152" spans="1:19" x14ac:dyDescent="0.2">
      <c r="A152" s="62">
        <v>8</v>
      </c>
      <c r="B152" s="2">
        <v>43146</v>
      </c>
      <c r="C152" s="2">
        <v>43152</v>
      </c>
      <c r="D152" s="5">
        <v>0</v>
      </c>
      <c r="E152" s="5">
        <v>0</v>
      </c>
      <c r="F152" s="5">
        <v>0</v>
      </c>
      <c r="G152" s="5">
        <v>12.5</v>
      </c>
      <c r="H152" s="5">
        <v>13</v>
      </c>
      <c r="I152" s="5">
        <v>6.7</v>
      </c>
      <c r="J152" s="5">
        <v>13.1</v>
      </c>
      <c r="K152" s="5">
        <f t="shared" si="15"/>
        <v>45.300000000000004</v>
      </c>
      <c r="L152" s="18">
        <f t="shared" si="16"/>
        <v>293.66250000000002</v>
      </c>
      <c r="M152" s="18">
        <f t="shared" si="17"/>
        <v>271.8</v>
      </c>
      <c r="N152" s="78">
        <f t="shared" si="18"/>
        <v>21.862500000000011</v>
      </c>
      <c r="O152" s="210"/>
      <c r="P152" s="211"/>
      <c r="Q152" s="212"/>
      <c r="R152" s="194"/>
      <c r="S152" s="214"/>
    </row>
    <row r="153" spans="1:19" x14ac:dyDescent="0.2">
      <c r="A153" s="62">
        <v>9</v>
      </c>
      <c r="B153" s="2">
        <v>43153</v>
      </c>
      <c r="C153" s="2">
        <v>43159</v>
      </c>
      <c r="D153" s="5">
        <v>0</v>
      </c>
      <c r="E153" s="5">
        <v>0</v>
      </c>
      <c r="F153" s="5">
        <v>0</v>
      </c>
      <c r="G153" s="5">
        <v>12.6</v>
      </c>
      <c r="H153" s="5">
        <v>11.9</v>
      </c>
      <c r="I153" s="5">
        <v>12.3</v>
      </c>
      <c r="J153" s="5">
        <v>8.1999999999999993</v>
      </c>
      <c r="K153" s="5">
        <f t="shared" si="15"/>
        <v>45</v>
      </c>
      <c r="L153" s="18">
        <f t="shared" si="16"/>
        <v>290.625</v>
      </c>
      <c r="M153" s="18">
        <f t="shared" si="17"/>
        <v>270</v>
      </c>
      <c r="N153" s="78">
        <f t="shared" si="18"/>
        <v>20.625</v>
      </c>
      <c r="O153" s="210">
        <v>5</v>
      </c>
      <c r="P153" s="211">
        <v>549.6</v>
      </c>
      <c r="Q153" s="212" t="s">
        <v>86</v>
      </c>
      <c r="R153" s="194">
        <v>43175</v>
      </c>
      <c r="S153" s="213">
        <f>(SUM(M153:M154))-P153</f>
        <v>0</v>
      </c>
    </row>
    <row r="154" spans="1:19" x14ac:dyDescent="0.2">
      <c r="A154" s="20">
        <v>10</v>
      </c>
      <c r="B154" s="2">
        <v>43160</v>
      </c>
      <c r="C154" s="2">
        <v>43166</v>
      </c>
      <c r="D154" s="5">
        <v>0</v>
      </c>
      <c r="E154" s="5">
        <v>0</v>
      </c>
      <c r="F154" s="5">
        <v>0</v>
      </c>
      <c r="G154" s="5">
        <v>12</v>
      </c>
      <c r="H154" s="5">
        <v>11.8</v>
      </c>
      <c r="I154" s="5">
        <v>11.6</v>
      </c>
      <c r="J154" s="5">
        <v>11.2</v>
      </c>
      <c r="K154" s="5">
        <f t="shared" si="15"/>
        <v>46.599999999999994</v>
      </c>
      <c r="L154" s="18">
        <f t="shared" si="16"/>
        <v>306.82499999999993</v>
      </c>
      <c r="M154" s="18">
        <f t="shared" si="17"/>
        <v>279.59999999999997</v>
      </c>
      <c r="N154" s="78">
        <f t="shared" si="18"/>
        <v>27.224999999999966</v>
      </c>
      <c r="O154" s="210"/>
      <c r="P154" s="211"/>
      <c r="Q154" s="212"/>
      <c r="R154" s="194"/>
      <c r="S154" s="214"/>
    </row>
    <row r="155" spans="1:19" x14ac:dyDescent="0.2">
      <c r="A155" s="62">
        <v>11</v>
      </c>
      <c r="B155" s="2">
        <v>43167</v>
      </c>
      <c r="C155" s="2">
        <v>43173</v>
      </c>
      <c r="D155" s="5">
        <v>0</v>
      </c>
      <c r="E155" s="5">
        <v>0</v>
      </c>
      <c r="F155" s="5">
        <v>0</v>
      </c>
      <c r="G155" s="5">
        <v>12.6</v>
      </c>
      <c r="H155" s="5">
        <v>12.2</v>
      </c>
      <c r="I155" s="5">
        <v>0</v>
      </c>
      <c r="J155" s="5">
        <v>13.9</v>
      </c>
      <c r="K155" s="5">
        <f t="shared" si="15"/>
        <v>38.699999999999996</v>
      </c>
      <c r="L155" s="18">
        <f t="shared" si="16"/>
        <v>232.2</v>
      </c>
      <c r="M155" s="18">
        <f t="shared" si="17"/>
        <v>232.2</v>
      </c>
      <c r="N155" s="51">
        <f t="shared" si="18"/>
        <v>0</v>
      </c>
      <c r="O155" s="210">
        <v>6</v>
      </c>
      <c r="P155" s="211">
        <v>384</v>
      </c>
      <c r="Q155" s="212" t="s">
        <v>87</v>
      </c>
      <c r="R155" s="194">
        <v>43189</v>
      </c>
      <c r="S155" s="213">
        <f>(SUM(M155:M156))-P155</f>
        <v>0</v>
      </c>
    </row>
    <row r="156" spans="1:19" x14ac:dyDescent="0.2">
      <c r="A156" s="62">
        <v>12</v>
      </c>
      <c r="B156" s="2">
        <v>43174</v>
      </c>
      <c r="C156" s="2">
        <v>43180</v>
      </c>
      <c r="D156" s="5">
        <v>0</v>
      </c>
      <c r="E156" s="5">
        <v>0</v>
      </c>
      <c r="F156" s="5">
        <v>0</v>
      </c>
      <c r="G156" s="5">
        <v>13</v>
      </c>
      <c r="H156" s="5">
        <v>12.3</v>
      </c>
      <c r="I156" s="5">
        <v>0</v>
      </c>
      <c r="J156" s="5">
        <v>0</v>
      </c>
      <c r="K156" s="5">
        <f t="shared" si="15"/>
        <v>25.3</v>
      </c>
      <c r="L156" s="18">
        <f t="shared" si="16"/>
        <v>151.80000000000001</v>
      </c>
      <c r="M156" s="18">
        <f t="shared" si="17"/>
        <v>151.80000000000001</v>
      </c>
      <c r="N156" s="51">
        <f t="shared" si="18"/>
        <v>0</v>
      </c>
      <c r="O156" s="210"/>
      <c r="P156" s="211"/>
      <c r="Q156" s="212"/>
      <c r="R156" s="194"/>
      <c r="S156" s="214"/>
    </row>
    <row r="157" spans="1:19" x14ac:dyDescent="0.2">
      <c r="A157" s="20">
        <v>13</v>
      </c>
      <c r="B157" s="2">
        <v>43181</v>
      </c>
      <c r="C157" s="2">
        <v>43187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13.1</v>
      </c>
      <c r="J157" s="5">
        <v>13.7</v>
      </c>
      <c r="K157" s="5">
        <f t="shared" si="15"/>
        <v>26.799999999999997</v>
      </c>
      <c r="L157" s="18">
        <f t="shared" si="16"/>
        <v>160.79999999999998</v>
      </c>
      <c r="M157" s="18">
        <f t="shared" si="17"/>
        <v>160.79999999999998</v>
      </c>
      <c r="N157" s="51">
        <f t="shared" si="18"/>
        <v>0</v>
      </c>
      <c r="O157" s="210">
        <v>7</v>
      </c>
      <c r="P157" s="211">
        <v>537.79999999999995</v>
      </c>
      <c r="Q157" s="212" t="s">
        <v>88</v>
      </c>
      <c r="R157" s="194">
        <v>43203</v>
      </c>
      <c r="S157" s="213">
        <f>(SUM(M157:M158))-P157</f>
        <v>-0.20000000000004547</v>
      </c>
    </row>
    <row r="158" spans="1:19" x14ac:dyDescent="0.2">
      <c r="A158" s="62">
        <v>14</v>
      </c>
      <c r="B158" s="2">
        <v>43188</v>
      </c>
      <c r="C158" s="2">
        <v>43194</v>
      </c>
      <c r="D158" s="5">
        <v>0</v>
      </c>
      <c r="E158" s="5">
        <v>8.1</v>
      </c>
      <c r="F158" s="5">
        <v>0</v>
      </c>
      <c r="G158" s="5">
        <v>13</v>
      </c>
      <c r="H158" s="5">
        <v>13.9</v>
      </c>
      <c r="I158" s="5">
        <v>13</v>
      </c>
      <c r="J158" s="5">
        <v>14.8</v>
      </c>
      <c r="K158" s="5">
        <f t="shared" si="15"/>
        <v>62.8</v>
      </c>
      <c r="L158" s="18">
        <f t="shared" si="16"/>
        <v>470.84999999999997</v>
      </c>
      <c r="M158" s="18">
        <f t="shared" si="17"/>
        <v>376.79999999999995</v>
      </c>
      <c r="N158" s="78">
        <f t="shared" si="18"/>
        <v>94.050000000000011</v>
      </c>
      <c r="O158" s="210"/>
      <c r="P158" s="211"/>
      <c r="Q158" s="212"/>
      <c r="R158" s="194"/>
      <c r="S158" s="214"/>
    </row>
    <row r="159" spans="1:19" ht="15" x14ac:dyDescent="0.25">
      <c r="A159" s="73">
        <v>15</v>
      </c>
      <c r="B159" s="74">
        <v>43195</v>
      </c>
      <c r="C159" s="74">
        <v>43201</v>
      </c>
      <c r="D159" s="75">
        <v>0</v>
      </c>
      <c r="E159" s="75">
        <v>0</v>
      </c>
      <c r="F159" s="75">
        <v>0</v>
      </c>
      <c r="G159" s="75">
        <v>12.3</v>
      </c>
      <c r="H159" s="75">
        <v>12.4</v>
      </c>
      <c r="I159" s="75">
        <v>11.7</v>
      </c>
      <c r="J159" s="75">
        <v>13.1</v>
      </c>
      <c r="K159" s="75">
        <f t="shared" si="15"/>
        <v>49.500000000000007</v>
      </c>
      <c r="L159" s="18">
        <f t="shared" si="16"/>
        <v>336.18750000000006</v>
      </c>
      <c r="M159" s="83">
        <f t="shared" si="17"/>
        <v>297.00000000000006</v>
      </c>
      <c r="N159" s="78">
        <f t="shared" si="18"/>
        <v>39.1875</v>
      </c>
      <c r="O159" s="210">
        <v>8</v>
      </c>
      <c r="P159" s="211">
        <v>501.6</v>
      </c>
      <c r="Q159" s="212" t="s">
        <v>89</v>
      </c>
      <c r="R159" s="194">
        <v>43217</v>
      </c>
      <c r="S159" s="213">
        <f>(SUM(M159:M160))-P159</f>
        <v>6</v>
      </c>
    </row>
    <row r="160" spans="1:19" ht="15" x14ac:dyDescent="0.2">
      <c r="A160" s="76">
        <v>16</v>
      </c>
      <c r="B160" s="74">
        <v>43202</v>
      </c>
      <c r="C160" s="74">
        <v>43208</v>
      </c>
      <c r="D160" s="75">
        <v>0</v>
      </c>
      <c r="E160" s="75">
        <v>0</v>
      </c>
      <c r="F160" s="75">
        <v>0</v>
      </c>
      <c r="G160" s="75">
        <v>11.8</v>
      </c>
      <c r="H160" s="75">
        <v>11.6</v>
      </c>
      <c r="I160" s="75">
        <v>11.7</v>
      </c>
      <c r="J160" s="75">
        <v>0</v>
      </c>
      <c r="K160" s="75">
        <f t="shared" si="15"/>
        <v>35.099999999999994</v>
      </c>
      <c r="L160" s="18">
        <f t="shared" si="16"/>
        <v>210.59999999999997</v>
      </c>
      <c r="M160" s="83">
        <f t="shared" si="17"/>
        <v>210.59999999999997</v>
      </c>
      <c r="N160" s="51">
        <f t="shared" si="18"/>
        <v>0</v>
      </c>
      <c r="O160" s="210"/>
      <c r="P160" s="211"/>
      <c r="Q160" s="212"/>
      <c r="R160" s="194"/>
      <c r="S160" s="214"/>
    </row>
    <row r="161" spans="1:19" x14ac:dyDescent="0.2">
      <c r="A161" s="62">
        <v>17</v>
      </c>
      <c r="B161" s="2">
        <v>43209</v>
      </c>
      <c r="C161" s="2">
        <v>43215</v>
      </c>
      <c r="D161" s="5">
        <v>0</v>
      </c>
      <c r="E161" s="5">
        <v>0</v>
      </c>
      <c r="F161" s="5">
        <v>0</v>
      </c>
      <c r="G161" s="5">
        <v>12.9</v>
      </c>
      <c r="H161" s="5">
        <v>12.9</v>
      </c>
      <c r="I161" s="5">
        <v>12.3</v>
      </c>
      <c r="J161" s="5">
        <v>5.6</v>
      </c>
      <c r="K161" s="5">
        <f t="shared" si="15"/>
        <v>43.7</v>
      </c>
      <c r="L161" s="18">
        <f t="shared" si="16"/>
        <v>277.46250000000003</v>
      </c>
      <c r="M161" s="18">
        <f t="shared" si="17"/>
        <v>262.20000000000005</v>
      </c>
      <c r="N161" s="78">
        <f t="shared" si="18"/>
        <v>15.262499999999989</v>
      </c>
      <c r="O161" s="210">
        <v>9</v>
      </c>
      <c r="P161" s="211">
        <v>573.6</v>
      </c>
      <c r="Q161" s="212" t="s">
        <v>90</v>
      </c>
      <c r="R161" s="194">
        <v>43231</v>
      </c>
      <c r="S161" s="213">
        <f>(SUM(M161:M162))-P161</f>
        <v>-5.9999999999998863</v>
      </c>
    </row>
    <row r="162" spans="1:19" x14ac:dyDescent="0.2">
      <c r="A162" s="62">
        <v>18</v>
      </c>
      <c r="B162" s="2">
        <v>43216</v>
      </c>
      <c r="C162" s="2">
        <v>43222</v>
      </c>
      <c r="D162" s="5">
        <v>0</v>
      </c>
      <c r="E162" s="5">
        <v>13.2</v>
      </c>
      <c r="F162" s="5">
        <v>0</v>
      </c>
      <c r="G162" s="5">
        <v>12.8</v>
      </c>
      <c r="H162" s="5">
        <v>12.1</v>
      </c>
      <c r="I162" s="5">
        <v>12.8</v>
      </c>
      <c r="J162" s="5">
        <v>0</v>
      </c>
      <c r="K162" s="5">
        <f t="shared" si="15"/>
        <v>50.900000000000006</v>
      </c>
      <c r="L162" s="18">
        <f t="shared" si="16"/>
        <v>350.36250000000007</v>
      </c>
      <c r="M162" s="18">
        <f t="shared" si="17"/>
        <v>305.40000000000003</v>
      </c>
      <c r="N162" s="78">
        <f t="shared" si="18"/>
        <v>44.962500000000034</v>
      </c>
      <c r="O162" s="210"/>
      <c r="P162" s="211"/>
      <c r="Q162" s="212"/>
      <c r="R162" s="194"/>
      <c r="S162" s="214"/>
    </row>
    <row r="163" spans="1:19" x14ac:dyDescent="0.2">
      <c r="A163" s="20">
        <v>19</v>
      </c>
      <c r="B163" s="2">
        <v>43223</v>
      </c>
      <c r="C163" s="2">
        <v>43229</v>
      </c>
      <c r="D163" s="5">
        <v>0</v>
      </c>
      <c r="E163" s="5">
        <v>0</v>
      </c>
      <c r="F163" s="5">
        <v>0</v>
      </c>
      <c r="G163" s="5">
        <v>12.7</v>
      </c>
      <c r="H163" s="5">
        <v>12.9</v>
      </c>
      <c r="I163" s="5">
        <v>12.3</v>
      </c>
      <c r="J163" s="5">
        <v>13.5</v>
      </c>
      <c r="K163" s="5">
        <f t="shared" si="15"/>
        <v>51.400000000000006</v>
      </c>
      <c r="L163" s="18">
        <f t="shared" si="16"/>
        <v>355.42500000000007</v>
      </c>
      <c r="M163" s="18">
        <f t="shared" si="17"/>
        <v>308.40000000000003</v>
      </c>
      <c r="N163" s="78">
        <f t="shared" si="18"/>
        <v>47.025000000000034</v>
      </c>
      <c r="O163" s="210">
        <v>10</v>
      </c>
      <c r="P163" s="211">
        <v>557.4</v>
      </c>
      <c r="Q163" s="212" t="s">
        <v>65</v>
      </c>
      <c r="R163" s="194">
        <v>42875</v>
      </c>
      <c r="S163" s="213">
        <f>(SUM(M163:M164))-P163</f>
        <v>0</v>
      </c>
    </row>
    <row r="164" spans="1:19" ht="14.25" thickBot="1" x14ac:dyDescent="0.25">
      <c r="A164" s="59">
        <v>20</v>
      </c>
      <c r="B164" s="6">
        <v>43230</v>
      </c>
      <c r="C164" s="6">
        <v>43236</v>
      </c>
      <c r="D164" s="7">
        <v>0</v>
      </c>
      <c r="E164" s="7">
        <v>0</v>
      </c>
      <c r="F164" s="7">
        <v>0</v>
      </c>
      <c r="G164" s="7">
        <v>11.8</v>
      </c>
      <c r="H164" s="7">
        <v>12</v>
      </c>
      <c r="I164" s="7">
        <v>5.4</v>
      </c>
      <c r="J164" s="7">
        <v>12.3</v>
      </c>
      <c r="K164" s="7">
        <f t="shared" si="15"/>
        <v>41.5</v>
      </c>
      <c r="L164" s="18">
        <f t="shared" si="16"/>
        <v>255.1875</v>
      </c>
      <c r="M164" s="23">
        <f t="shared" si="17"/>
        <v>249</v>
      </c>
      <c r="N164" s="82">
        <f t="shared" si="18"/>
        <v>6.1875</v>
      </c>
      <c r="O164" s="210"/>
      <c r="P164" s="211"/>
      <c r="Q164" s="212"/>
      <c r="R164" s="194"/>
      <c r="S164" s="214"/>
    </row>
    <row r="165" spans="1:19" ht="15" customHeight="1" x14ac:dyDescent="0.2">
      <c r="A165" s="15"/>
      <c r="B165" s="27"/>
      <c r="C165" s="27"/>
      <c r="K165" s="255" t="s">
        <v>27</v>
      </c>
      <c r="L165" s="256"/>
      <c r="M165" s="256"/>
      <c r="N165" s="24">
        <f>SUM(K145:K164)</f>
        <v>808.1</v>
      </c>
      <c r="O165" s="170" t="s">
        <v>79</v>
      </c>
      <c r="P165" s="173"/>
      <c r="Q165" s="176"/>
      <c r="R165" s="206">
        <f>SUM(S145:S164)</f>
        <v>-0.19999999999993179</v>
      </c>
      <c r="S165" s="207"/>
    </row>
    <row r="166" spans="1:19" ht="14.25" thickBot="1" x14ac:dyDescent="0.25">
      <c r="K166" s="257" t="s">
        <v>28</v>
      </c>
      <c r="L166" s="258"/>
      <c r="M166" s="258"/>
      <c r="N166" s="25">
        <f>SUM(L145:L164)</f>
        <v>5289.15</v>
      </c>
      <c r="O166" s="172"/>
      <c r="P166" s="175"/>
      <c r="Q166" s="178"/>
      <c r="R166" s="208"/>
      <c r="S166" s="209"/>
    </row>
    <row r="167" spans="1:19" ht="15" customHeight="1" x14ac:dyDescent="0.2">
      <c r="K167" s="257" t="s">
        <v>29</v>
      </c>
      <c r="L167" s="258"/>
      <c r="M167" s="258"/>
      <c r="N167" s="25">
        <f>SUM(M145:M164)</f>
        <v>4848.5999999999995</v>
      </c>
      <c r="O167" s="161" t="s">
        <v>95</v>
      </c>
      <c r="P167" s="162"/>
      <c r="Q167" s="162"/>
      <c r="R167" s="162"/>
      <c r="S167" s="167">
        <f>SUM(N169,R165,R128,R44)</f>
        <v>1341.8374999999985</v>
      </c>
    </row>
    <row r="168" spans="1:19" ht="15.75" customHeight="1" thickBot="1" x14ac:dyDescent="0.25">
      <c r="K168" s="253" t="s">
        <v>30</v>
      </c>
      <c r="L168" s="254"/>
      <c r="M168" s="254"/>
      <c r="N168" s="26">
        <f>SUM(N145:N164)</f>
        <v>440.55</v>
      </c>
      <c r="O168" s="163"/>
      <c r="P168" s="164"/>
      <c r="Q168" s="164"/>
      <c r="R168" s="164"/>
      <c r="S168" s="168"/>
    </row>
    <row r="169" spans="1:19" ht="15" customHeight="1" thickBot="1" x14ac:dyDescent="0.25">
      <c r="A169" s="239" t="s">
        <v>31</v>
      </c>
      <c r="B169" s="240"/>
      <c r="C169" s="240"/>
      <c r="D169" s="240"/>
      <c r="E169" s="240"/>
      <c r="F169" s="240"/>
      <c r="G169" s="240"/>
      <c r="H169" s="240"/>
      <c r="I169" s="240"/>
      <c r="J169" s="240"/>
      <c r="K169" s="240"/>
      <c r="L169" s="240"/>
      <c r="M169" s="241"/>
      <c r="N169" s="54">
        <f>SUM(M47,N131,N168)</f>
        <v>1317.8774999999985</v>
      </c>
      <c r="O169" s="165"/>
      <c r="P169" s="166"/>
      <c r="Q169" s="166"/>
      <c r="R169" s="166"/>
      <c r="S169" s="169"/>
    </row>
  </sheetData>
  <mergeCells count="310">
    <mergeCell ref="R5:R6"/>
    <mergeCell ref="R7:R8"/>
    <mergeCell ref="R9:R10"/>
    <mergeCell ref="O72:O75"/>
    <mergeCell ref="P72:P75"/>
    <mergeCell ref="P5:P6"/>
    <mergeCell ref="O42:O43"/>
    <mergeCell ref="P42:P43"/>
    <mergeCell ref="Q5:Q6"/>
    <mergeCell ref="O5:O6"/>
    <mergeCell ref="O7:O8"/>
    <mergeCell ref="O9:O10"/>
    <mergeCell ref="Q7:Q8"/>
    <mergeCell ref="Q9:Q10"/>
    <mergeCell ref="P7:P8"/>
    <mergeCell ref="P9:P10"/>
    <mergeCell ref="R30:R31"/>
    <mergeCell ref="R32:R33"/>
    <mergeCell ref="R34:R35"/>
    <mergeCell ref="R36:R37"/>
    <mergeCell ref="R38:R39"/>
    <mergeCell ref="R40:R41"/>
    <mergeCell ref="R42:R43"/>
    <mergeCell ref="R28:R29"/>
    <mergeCell ref="A1:N3"/>
    <mergeCell ref="D11:J11"/>
    <mergeCell ref="A72:N74"/>
    <mergeCell ref="J44:L44"/>
    <mergeCell ref="M44:N44"/>
    <mergeCell ref="J45:L45"/>
    <mergeCell ref="M45:N45"/>
    <mergeCell ref="J46:L46"/>
    <mergeCell ref="M46:N46"/>
    <mergeCell ref="J47:L47"/>
    <mergeCell ref="M47:N47"/>
    <mergeCell ref="A169:M169"/>
    <mergeCell ref="K131:M131"/>
    <mergeCell ref="A141:N143"/>
    <mergeCell ref="K168:M168"/>
    <mergeCell ref="K165:M165"/>
    <mergeCell ref="K166:M166"/>
    <mergeCell ref="K167:M167"/>
    <mergeCell ref="K128:M128"/>
    <mergeCell ref="K129:M129"/>
    <mergeCell ref="K130:M130"/>
    <mergeCell ref="S126:S127"/>
    <mergeCell ref="S72:S75"/>
    <mergeCell ref="T109:T110"/>
    <mergeCell ref="U109:U110"/>
    <mergeCell ref="V109:V110"/>
    <mergeCell ref="S116:S117"/>
    <mergeCell ref="S118:S119"/>
    <mergeCell ref="S120:S121"/>
    <mergeCell ref="S122:S123"/>
    <mergeCell ref="S124:S125"/>
    <mergeCell ref="S106:S107"/>
    <mergeCell ref="S108:S109"/>
    <mergeCell ref="S110:S111"/>
    <mergeCell ref="S112:S113"/>
    <mergeCell ref="S94:S95"/>
    <mergeCell ref="S114:S115"/>
    <mergeCell ref="S96:S97"/>
    <mergeCell ref="S98:S99"/>
    <mergeCell ref="S100:S101"/>
    <mergeCell ref="S102:S103"/>
    <mergeCell ref="S104:S105"/>
    <mergeCell ref="R108:R109"/>
    <mergeCell ref="P110:P111"/>
    <mergeCell ref="Q110:Q111"/>
    <mergeCell ref="R110:R111"/>
    <mergeCell ref="P102:P103"/>
    <mergeCell ref="W109:W110"/>
    <mergeCell ref="T107:W108"/>
    <mergeCell ref="S76:S77"/>
    <mergeCell ref="S78:S79"/>
    <mergeCell ref="S80:S81"/>
    <mergeCell ref="S82:S83"/>
    <mergeCell ref="S84:S85"/>
    <mergeCell ref="S86:S87"/>
    <mergeCell ref="S88:S89"/>
    <mergeCell ref="S90:S91"/>
    <mergeCell ref="S92:S93"/>
    <mergeCell ref="R106:R107"/>
    <mergeCell ref="P96:P97"/>
    <mergeCell ref="Q96:Q97"/>
    <mergeCell ref="R96:R97"/>
    <mergeCell ref="P98:P99"/>
    <mergeCell ref="Q98:Q99"/>
    <mergeCell ref="R98:R99"/>
    <mergeCell ref="P100:P101"/>
    <mergeCell ref="R126:R127"/>
    <mergeCell ref="P120:P121"/>
    <mergeCell ref="Q120:Q121"/>
    <mergeCell ref="R120:R121"/>
    <mergeCell ref="P122:P123"/>
    <mergeCell ref="Q122:Q123"/>
    <mergeCell ref="R122:R123"/>
    <mergeCell ref="Q72:Q75"/>
    <mergeCell ref="R72:R75"/>
    <mergeCell ref="P124:P125"/>
    <mergeCell ref="Q124:Q125"/>
    <mergeCell ref="R124:R125"/>
    <mergeCell ref="P116:P117"/>
    <mergeCell ref="Q116:Q117"/>
    <mergeCell ref="R116:R117"/>
    <mergeCell ref="P118:P119"/>
    <mergeCell ref="Q118:Q119"/>
    <mergeCell ref="R118:R119"/>
    <mergeCell ref="P112:P113"/>
    <mergeCell ref="Q112:Q113"/>
    <mergeCell ref="R112:R113"/>
    <mergeCell ref="P114:P115"/>
    <mergeCell ref="Q114:Q115"/>
    <mergeCell ref="R114:R115"/>
    <mergeCell ref="R100:R101"/>
    <mergeCell ref="R92:R93"/>
    <mergeCell ref="P94:P95"/>
    <mergeCell ref="Q94:Q95"/>
    <mergeCell ref="R94:R95"/>
    <mergeCell ref="Q102:Q103"/>
    <mergeCell ref="R102:R103"/>
    <mergeCell ref="P104:P105"/>
    <mergeCell ref="Q104:Q105"/>
    <mergeCell ref="R104:R105"/>
    <mergeCell ref="R84:R85"/>
    <mergeCell ref="P86:P87"/>
    <mergeCell ref="Q86:Q87"/>
    <mergeCell ref="R86:R87"/>
    <mergeCell ref="P88:P89"/>
    <mergeCell ref="Q88:Q89"/>
    <mergeCell ref="R88:R89"/>
    <mergeCell ref="P90:P91"/>
    <mergeCell ref="Q90:Q91"/>
    <mergeCell ref="R90:R91"/>
    <mergeCell ref="R76:R77"/>
    <mergeCell ref="P78:P79"/>
    <mergeCell ref="Q78:Q79"/>
    <mergeCell ref="R78:R79"/>
    <mergeCell ref="P80:P81"/>
    <mergeCell ref="Q80:Q81"/>
    <mergeCell ref="R80:R81"/>
    <mergeCell ref="P82:P83"/>
    <mergeCell ref="Q82:Q83"/>
    <mergeCell ref="R82:R83"/>
    <mergeCell ref="O104:O105"/>
    <mergeCell ref="O106:O107"/>
    <mergeCell ref="O108:O109"/>
    <mergeCell ref="O110:O111"/>
    <mergeCell ref="O112:O113"/>
    <mergeCell ref="O124:O125"/>
    <mergeCell ref="O126:O127"/>
    <mergeCell ref="P76:P77"/>
    <mergeCell ref="Q76:Q77"/>
    <mergeCell ref="O114:O115"/>
    <mergeCell ref="O116:O117"/>
    <mergeCell ref="O118:O119"/>
    <mergeCell ref="P84:P85"/>
    <mergeCell ref="Q84:Q85"/>
    <mergeCell ref="P92:P93"/>
    <mergeCell ref="Q92:Q93"/>
    <mergeCell ref="P106:P107"/>
    <mergeCell ref="Q106:Q107"/>
    <mergeCell ref="P126:P127"/>
    <mergeCell ref="Q126:Q127"/>
    <mergeCell ref="P108:P109"/>
    <mergeCell ref="Q108:Q109"/>
    <mergeCell ref="Q100:Q101"/>
    <mergeCell ref="O141:O144"/>
    <mergeCell ref="P141:P144"/>
    <mergeCell ref="Q141:Q144"/>
    <mergeCell ref="R141:R144"/>
    <mergeCell ref="S141:S144"/>
    <mergeCell ref="O44:Q45"/>
    <mergeCell ref="O130:Q131"/>
    <mergeCell ref="R130:S131"/>
    <mergeCell ref="O76:O77"/>
    <mergeCell ref="O78:O79"/>
    <mergeCell ref="O80:O81"/>
    <mergeCell ref="O82:O83"/>
    <mergeCell ref="O84:O85"/>
    <mergeCell ref="O86:O87"/>
    <mergeCell ref="O88:O89"/>
    <mergeCell ref="O90:O91"/>
    <mergeCell ref="O92:O93"/>
    <mergeCell ref="O94:O95"/>
    <mergeCell ref="O96:O97"/>
    <mergeCell ref="O98:O99"/>
    <mergeCell ref="O100:O101"/>
    <mergeCell ref="O102:O103"/>
    <mergeCell ref="O120:O121"/>
    <mergeCell ref="O122:O123"/>
    <mergeCell ref="O147:O148"/>
    <mergeCell ref="P147:P148"/>
    <mergeCell ref="Q147:Q148"/>
    <mergeCell ref="R147:R148"/>
    <mergeCell ref="S147:S148"/>
    <mergeCell ref="O145:O146"/>
    <mergeCell ref="P145:P146"/>
    <mergeCell ref="Q145:Q146"/>
    <mergeCell ref="R145:R146"/>
    <mergeCell ref="S145:S146"/>
    <mergeCell ref="O151:O152"/>
    <mergeCell ref="P151:P152"/>
    <mergeCell ref="Q151:Q152"/>
    <mergeCell ref="R151:R152"/>
    <mergeCell ref="S151:S152"/>
    <mergeCell ref="O149:O150"/>
    <mergeCell ref="P149:P150"/>
    <mergeCell ref="Q149:Q150"/>
    <mergeCell ref="R149:R150"/>
    <mergeCell ref="S149:S150"/>
    <mergeCell ref="O155:O156"/>
    <mergeCell ref="P155:P156"/>
    <mergeCell ref="Q155:Q156"/>
    <mergeCell ref="R155:R156"/>
    <mergeCell ref="S155:S156"/>
    <mergeCell ref="O153:O154"/>
    <mergeCell ref="P153:P154"/>
    <mergeCell ref="Q153:Q154"/>
    <mergeCell ref="R153:R154"/>
    <mergeCell ref="S153:S154"/>
    <mergeCell ref="O159:O160"/>
    <mergeCell ref="P159:P160"/>
    <mergeCell ref="Q159:Q160"/>
    <mergeCell ref="R159:R160"/>
    <mergeCell ref="S159:S160"/>
    <mergeCell ref="O157:O158"/>
    <mergeCell ref="P157:P158"/>
    <mergeCell ref="Q157:Q158"/>
    <mergeCell ref="R157:R158"/>
    <mergeCell ref="S157:S158"/>
    <mergeCell ref="O165:Q166"/>
    <mergeCell ref="R165:S166"/>
    <mergeCell ref="O163:O164"/>
    <mergeCell ref="P163:P164"/>
    <mergeCell ref="Q163:Q164"/>
    <mergeCell ref="R163:R164"/>
    <mergeCell ref="S163:S164"/>
    <mergeCell ref="O161:O162"/>
    <mergeCell ref="P161:P162"/>
    <mergeCell ref="Q161:Q162"/>
    <mergeCell ref="R161:R162"/>
    <mergeCell ref="S161:S162"/>
    <mergeCell ref="S9:X10"/>
    <mergeCell ref="S12:X13"/>
    <mergeCell ref="R14:R15"/>
    <mergeCell ref="R16:R17"/>
    <mergeCell ref="R18:R19"/>
    <mergeCell ref="R20:R21"/>
    <mergeCell ref="R22:R23"/>
    <mergeCell ref="R24:R25"/>
    <mergeCell ref="R26:R27"/>
    <mergeCell ref="R12:R13"/>
    <mergeCell ref="Q42:Q43"/>
    <mergeCell ref="O40:O41"/>
    <mergeCell ref="P40:P41"/>
    <mergeCell ref="Q40:Q41"/>
    <mergeCell ref="O38:O39"/>
    <mergeCell ref="P38:P39"/>
    <mergeCell ref="Q38:Q39"/>
    <mergeCell ref="O36:O37"/>
    <mergeCell ref="P36:P37"/>
    <mergeCell ref="Q36:Q37"/>
    <mergeCell ref="O34:O35"/>
    <mergeCell ref="P34:P35"/>
    <mergeCell ref="Q34:Q35"/>
    <mergeCell ref="O32:O33"/>
    <mergeCell ref="P32:P33"/>
    <mergeCell ref="Q32:Q33"/>
    <mergeCell ref="O30:O31"/>
    <mergeCell ref="P30:P31"/>
    <mergeCell ref="Q30:Q31"/>
    <mergeCell ref="P20:P21"/>
    <mergeCell ref="Q20:Q21"/>
    <mergeCell ref="O18:O19"/>
    <mergeCell ref="P18:P19"/>
    <mergeCell ref="Q18:Q19"/>
    <mergeCell ref="O28:O29"/>
    <mergeCell ref="P28:P29"/>
    <mergeCell ref="Q28:Q29"/>
    <mergeCell ref="O26:O27"/>
    <mergeCell ref="P26:P27"/>
    <mergeCell ref="Q26:Q27"/>
    <mergeCell ref="O24:O25"/>
    <mergeCell ref="P24:P25"/>
    <mergeCell ref="Q24:Q25"/>
    <mergeCell ref="O167:R169"/>
    <mergeCell ref="S167:S169"/>
    <mergeCell ref="O1:O4"/>
    <mergeCell ref="P1:P4"/>
    <mergeCell ref="Q1:Q4"/>
    <mergeCell ref="R1:R4"/>
    <mergeCell ref="S1:S4"/>
    <mergeCell ref="S11:X11"/>
    <mergeCell ref="R44:R45"/>
    <mergeCell ref="O128:Q129"/>
    <mergeCell ref="R128:S129"/>
    <mergeCell ref="O16:O17"/>
    <mergeCell ref="P16:P17"/>
    <mergeCell ref="Q16:Q17"/>
    <mergeCell ref="O14:O15"/>
    <mergeCell ref="P14:P15"/>
    <mergeCell ref="Q14:Q15"/>
    <mergeCell ref="O12:O13"/>
    <mergeCell ref="P12:P13"/>
    <mergeCell ref="Q12:Q13"/>
    <mergeCell ref="O22:O23"/>
    <mergeCell ref="P22:P23"/>
    <mergeCell ref="Q22:Q23"/>
    <mergeCell ref="O20:O21"/>
  </mergeCells>
  <conditionalFormatting sqref="S76:S127">
    <cfRule type="cellIs" dxfId="20" priority="4" operator="between">
      <formula>-99999</formula>
      <formula>-0.000001</formula>
    </cfRule>
    <cfRule type="cellIs" dxfId="19" priority="5" operator="between">
      <formula>0.00001</formula>
      <formula>999999</formula>
    </cfRule>
    <cfRule type="cellIs" dxfId="18" priority="6" operator="between">
      <formula>0</formula>
      <formula>0</formula>
    </cfRule>
  </conditionalFormatting>
  <conditionalFormatting sqref="S145:S164">
    <cfRule type="cellIs" dxfId="17" priority="1" operator="between">
      <formula>-99999</formula>
      <formula>-0.000001</formula>
    </cfRule>
    <cfRule type="cellIs" dxfId="16" priority="2" operator="between">
      <formula>0.00001</formula>
      <formula>999999</formula>
    </cfRule>
    <cfRule type="cellIs" dxfId="15" priority="3" operator="between">
      <formula>0</formula>
      <formula>0</formula>
    </cfRule>
  </conditionalFormatting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7FE77-E4D6-4100-B010-12051CDA090C}">
  <dimension ref="A1:AA123"/>
  <sheetViews>
    <sheetView topLeftCell="A37" workbookViewId="0">
      <selection activeCell="R51" sqref="R51"/>
    </sheetView>
  </sheetViews>
  <sheetFormatPr defaultRowHeight="14.25" x14ac:dyDescent="0.2"/>
  <cols>
    <col min="1" max="1" width="10" style="30" customWidth="1"/>
    <col min="2" max="3" width="11" style="30" customWidth="1"/>
    <col min="4" max="5" width="7" style="30" customWidth="1"/>
    <col min="6" max="6" width="6.85546875" style="30" customWidth="1"/>
    <col min="7" max="10" width="7" style="30" customWidth="1"/>
    <col min="11" max="11" width="10" style="30" customWidth="1"/>
    <col min="12" max="12" width="9.5703125" style="30" customWidth="1"/>
    <col min="13" max="13" width="11" style="30" customWidth="1"/>
    <col min="14" max="14" width="10.28515625" style="30" bestFit="1" customWidth="1"/>
    <col min="15" max="20" width="9.140625" style="30"/>
    <col min="21" max="21" width="10.140625" style="30" bestFit="1" customWidth="1"/>
    <col min="22" max="16384" width="9.140625" style="30"/>
  </cols>
  <sheetData>
    <row r="1" spans="1:27" x14ac:dyDescent="0.2">
      <c r="A1" s="244" t="s">
        <v>33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84" t="s">
        <v>41</v>
      </c>
      <c r="P1" s="285"/>
      <c r="Q1" s="285"/>
      <c r="R1" s="285"/>
      <c r="S1" s="285"/>
      <c r="T1" s="285"/>
      <c r="U1" s="285"/>
      <c r="V1" s="285"/>
      <c r="W1" s="285"/>
      <c r="X1" s="285"/>
      <c r="Y1" s="285"/>
      <c r="Z1" s="285"/>
      <c r="AA1" s="286"/>
    </row>
    <row r="2" spans="1:27" x14ac:dyDescent="0.2">
      <c r="A2" s="247"/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87"/>
      <c r="P2" s="288"/>
      <c r="Q2" s="288"/>
      <c r="R2" s="288"/>
      <c r="S2" s="288"/>
      <c r="T2" s="288"/>
      <c r="U2" s="288"/>
      <c r="V2" s="288"/>
      <c r="W2" s="288"/>
      <c r="X2" s="288"/>
      <c r="Y2" s="288"/>
      <c r="Z2" s="288"/>
      <c r="AA2" s="289"/>
    </row>
    <row r="3" spans="1:27" ht="15" thickBot="1" x14ac:dyDescent="0.25">
      <c r="A3" s="250"/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87"/>
      <c r="P3" s="288"/>
      <c r="Q3" s="288"/>
      <c r="R3" s="288"/>
      <c r="S3" s="288"/>
      <c r="T3" s="288"/>
      <c r="U3" s="288"/>
      <c r="V3" s="288"/>
      <c r="W3" s="288"/>
      <c r="X3" s="288"/>
      <c r="Y3" s="288"/>
      <c r="Z3" s="288"/>
      <c r="AA3" s="289"/>
    </row>
    <row r="4" spans="1:27" ht="15" thickBot="1" x14ac:dyDescent="0.25">
      <c r="A4" s="10" t="s">
        <v>0</v>
      </c>
      <c r="B4" s="11" t="s">
        <v>1</v>
      </c>
      <c r="C4" s="11" t="s">
        <v>2</v>
      </c>
      <c r="D4" s="11" t="s">
        <v>6</v>
      </c>
      <c r="E4" s="11" t="s">
        <v>7</v>
      </c>
      <c r="F4" s="11" t="s">
        <v>8</v>
      </c>
      <c r="G4" s="11" t="s">
        <v>9</v>
      </c>
      <c r="H4" s="11" t="s">
        <v>3</v>
      </c>
      <c r="I4" s="11" t="s">
        <v>4</v>
      </c>
      <c r="J4" s="11" t="s">
        <v>5</v>
      </c>
      <c r="K4" s="11" t="s">
        <v>12</v>
      </c>
      <c r="L4" s="11" t="s">
        <v>10</v>
      </c>
      <c r="M4" s="11" t="s">
        <v>11</v>
      </c>
      <c r="N4" s="12" t="s">
        <v>13</v>
      </c>
      <c r="O4" s="290"/>
      <c r="P4" s="291"/>
      <c r="Q4" s="291"/>
      <c r="R4" s="291"/>
      <c r="S4" s="291"/>
      <c r="T4" s="291"/>
      <c r="U4" s="291"/>
      <c r="V4" s="291"/>
      <c r="W4" s="291"/>
      <c r="X4" s="291"/>
      <c r="Y4" s="291"/>
      <c r="Z4" s="291"/>
      <c r="AA4" s="292"/>
    </row>
    <row r="5" spans="1:27" x14ac:dyDescent="0.2">
      <c r="A5" s="16" t="s">
        <v>32</v>
      </c>
      <c r="B5" s="2">
        <v>43041</v>
      </c>
      <c r="C5" s="2">
        <v>43047</v>
      </c>
      <c r="D5" s="3">
        <v>0</v>
      </c>
      <c r="E5" s="3">
        <v>12.4</v>
      </c>
      <c r="F5" s="3">
        <v>12.7</v>
      </c>
      <c r="G5" s="3">
        <v>12.2</v>
      </c>
      <c r="H5" s="3">
        <v>0</v>
      </c>
      <c r="I5" s="3">
        <v>0</v>
      </c>
      <c r="J5" s="3">
        <v>14.1</v>
      </c>
      <c r="K5" s="3">
        <f>SUM(D5:J5)</f>
        <v>51.4</v>
      </c>
      <c r="L5" s="4">
        <f>(IF(K5&gt;40,40*12.5,K5*12.5))+(IF(K5&gt;40,(K5-40)*12.5*1.5,0))</f>
        <v>713.75</v>
      </c>
      <c r="M5" s="4">
        <f>K5*12.5</f>
        <v>642.5</v>
      </c>
      <c r="N5" s="35">
        <f>L5-M5</f>
        <v>71.25</v>
      </c>
      <c r="O5" s="293" t="s">
        <v>42</v>
      </c>
      <c r="P5" s="294"/>
      <c r="Q5" s="294"/>
      <c r="R5" s="294"/>
      <c r="S5" s="294"/>
      <c r="T5" s="294"/>
      <c r="U5" s="297">
        <f>SUM(M16,N61)</f>
        <v>1827.5000000000002</v>
      </c>
      <c r="V5" s="298"/>
      <c r="W5" s="298"/>
      <c r="X5" s="298"/>
      <c r="Y5" s="298"/>
      <c r="Z5" s="298"/>
      <c r="AA5" s="299"/>
    </row>
    <row r="6" spans="1:27" ht="15" thickBot="1" x14ac:dyDescent="0.25">
      <c r="A6" s="13">
        <v>2</v>
      </c>
      <c r="B6" s="2">
        <v>43048</v>
      </c>
      <c r="C6" s="2">
        <v>43054</v>
      </c>
      <c r="D6" s="3">
        <v>0</v>
      </c>
      <c r="E6" s="3">
        <v>12.4</v>
      </c>
      <c r="F6" s="3">
        <v>13.2</v>
      </c>
      <c r="G6" s="3">
        <v>12.4</v>
      </c>
      <c r="H6" s="3">
        <v>0</v>
      </c>
      <c r="I6" s="3">
        <v>0</v>
      </c>
      <c r="J6" s="3">
        <v>13</v>
      </c>
      <c r="K6" s="3">
        <f t="shared" ref="K6:K12" si="0">SUM(D6:J6)</f>
        <v>51</v>
      </c>
      <c r="L6" s="4">
        <f t="shared" ref="L6:L12" si="1">(IF(K6&gt;40,40*12.5,K6*12.5))+(IF(K6&gt;40,(K6-40)*12.5*1.5,0))</f>
        <v>706.25</v>
      </c>
      <c r="M6" s="4">
        <f t="shared" ref="M6:M12" si="2">K6*12.5</f>
        <v>637.5</v>
      </c>
      <c r="N6" s="35">
        <f t="shared" ref="N6:N12" si="3">L6-M6</f>
        <v>68.75</v>
      </c>
      <c r="O6" s="295"/>
      <c r="P6" s="296"/>
      <c r="Q6" s="296"/>
      <c r="R6" s="296"/>
      <c r="S6" s="296"/>
      <c r="T6" s="296"/>
      <c r="U6" s="300"/>
      <c r="V6" s="300"/>
      <c r="W6" s="300"/>
      <c r="X6" s="300"/>
      <c r="Y6" s="300"/>
      <c r="Z6" s="300"/>
      <c r="AA6" s="301"/>
    </row>
    <row r="7" spans="1:27" x14ac:dyDescent="0.2">
      <c r="A7" s="13">
        <v>3</v>
      </c>
      <c r="B7" s="2">
        <v>43055</v>
      </c>
      <c r="C7" s="2">
        <v>43061</v>
      </c>
      <c r="D7" s="3">
        <v>0</v>
      </c>
      <c r="E7" s="3">
        <v>12.6</v>
      </c>
      <c r="F7" s="3">
        <v>12.9</v>
      </c>
      <c r="G7" s="3">
        <v>12.5</v>
      </c>
      <c r="H7" s="3">
        <v>0</v>
      </c>
      <c r="I7" s="3">
        <v>0</v>
      </c>
      <c r="J7" s="3">
        <v>13.7</v>
      </c>
      <c r="K7" s="3">
        <f t="shared" si="0"/>
        <v>51.7</v>
      </c>
      <c r="L7" s="4">
        <f t="shared" si="1"/>
        <v>719.375</v>
      </c>
      <c r="M7" s="4">
        <f t="shared" si="2"/>
        <v>646.25</v>
      </c>
      <c r="N7" s="35">
        <f t="shared" si="3"/>
        <v>73.125</v>
      </c>
    </row>
    <row r="8" spans="1:27" x14ac:dyDescent="0.2">
      <c r="A8" s="13">
        <v>4</v>
      </c>
      <c r="B8" s="2">
        <v>43062</v>
      </c>
      <c r="C8" s="2">
        <v>43068</v>
      </c>
      <c r="D8" s="3">
        <v>0</v>
      </c>
      <c r="E8" s="3">
        <v>11.8</v>
      </c>
      <c r="F8" s="3">
        <v>12.6</v>
      </c>
      <c r="G8" s="3">
        <v>12</v>
      </c>
      <c r="H8" s="3">
        <v>0</v>
      </c>
      <c r="I8" s="3">
        <v>0</v>
      </c>
      <c r="J8" s="3">
        <v>12.6</v>
      </c>
      <c r="K8" s="3">
        <f t="shared" si="0"/>
        <v>49</v>
      </c>
      <c r="L8" s="4">
        <f t="shared" si="1"/>
        <v>668.75</v>
      </c>
      <c r="M8" s="4">
        <f t="shared" si="2"/>
        <v>612.5</v>
      </c>
      <c r="N8" s="35">
        <f t="shared" si="3"/>
        <v>56.25</v>
      </c>
    </row>
    <row r="9" spans="1:27" x14ac:dyDescent="0.2">
      <c r="A9" s="13">
        <v>5</v>
      </c>
      <c r="B9" s="2">
        <v>43069</v>
      </c>
      <c r="C9" s="2">
        <v>43075</v>
      </c>
      <c r="D9" s="3">
        <v>0</v>
      </c>
      <c r="E9" s="3">
        <v>12.6</v>
      </c>
      <c r="F9" s="3">
        <v>13.2</v>
      </c>
      <c r="G9" s="3">
        <v>11.8</v>
      </c>
      <c r="H9" s="3">
        <v>0</v>
      </c>
      <c r="I9" s="3">
        <v>0</v>
      </c>
      <c r="J9" s="3">
        <v>13</v>
      </c>
      <c r="K9" s="3">
        <f t="shared" si="0"/>
        <v>50.599999999999994</v>
      </c>
      <c r="L9" s="4">
        <f t="shared" si="1"/>
        <v>698.74999999999989</v>
      </c>
      <c r="M9" s="4">
        <f t="shared" si="2"/>
        <v>632.49999999999989</v>
      </c>
      <c r="N9" s="35">
        <f t="shared" si="3"/>
        <v>66.25</v>
      </c>
    </row>
    <row r="10" spans="1:27" x14ac:dyDescent="0.2">
      <c r="A10" s="45">
        <v>6</v>
      </c>
      <c r="B10" s="46">
        <v>43076</v>
      </c>
      <c r="C10" s="46">
        <v>43082</v>
      </c>
      <c r="D10" s="47">
        <v>0</v>
      </c>
      <c r="E10" s="47">
        <v>12.1</v>
      </c>
      <c r="F10" s="47">
        <v>11.8</v>
      </c>
      <c r="G10" s="47">
        <v>10.7</v>
      </c>
      <c r="H10" s="47">
        <v>0</v>
      </c>
      <c r="I10" s="47">
        <v>4.7</v>
      </c>
      <c r="J10" s="47">
        <v>11.3</v>
      </c>
      <c r="K10" s="47">
        <f t="shared" si="0"/>
        <v>50.599999999999994</v>
      </c>
      <c r="L10" s="48">
        <f t="shared" si="1"/>
        <v>698.74999999999989</v>
      </c>
      <c r="M10" s="44">
        <f t="shared" si="2"/>
        <v>632.49999999999989</v>
      </c>
      <c r="N10" s="49">
        <f t="shared" si="3"/>
        <v>66.25</v>
      </c>
    </row>
    <row r="11" spans="1:27" x14ac:dyDescent="0.2">
      <c r="A11" s="13">
        <v>7</v>
      </c>
      <c r="B11" s="2">
        <v>43083</v>
      </c>
      <c r="C11" s="2">
        <v>43089</v>
      </c>
      <c r="D11" s="3">
        <v>0</v>
      </c>
      <c r="E11" s="3">
        <v>8.1999999999999993</v>
      </c>
      <c r="F11" s="3">
        <v>11.3</v>
      </c>
      <c r="G11" s="3">
        <v>11</v>
      </c>
      <c r="H11" s="3">
        <v>0</v>
      </c>
      <c r="I11" s="3">
        <v>0</v>
      </c>
      <c r="J11" s="3">
        <v>11.4</v>
      </c>
      <c r="K11" s="3">
        <f t="shared" si="0"/>
        <v>41.9</v>
      </c>
      <c r="L11" s="4">
        <f t="shared" si="1"/>
        <v>535.625</v>
      </c>
      <c r="M11" s="4">
        <f t="shared" si="2"/>
        <v>523.75</v>
      </c>
      <c r="N11" s="35">
        <f t="shared" si="3"/>
        <v>11.875</v>
      </c>
    </row>
    <row r="12" spans="1:27" ht="15" thickBot="1" x14ac:dyDescent="0.25">
      <c r="A12" s="14">
        <v>8</v>
      </c>
      <c r="B12" s="6">
        <v>43090</v>
      </c>
      <c r="C12" s="6">
        <v>43096</v>
      </c>
      <c r="D12" s="8">
        <v>0</v>
      </c>
      <c r="E12" s="8">
        <v>12.9</v>
      </c>
      <c r="F12" s="8">
        <v>13.1</v>
      </c>
      <c r="G12" s="8">
        <v>13.6</v>
      </c>
      <c r="H12" s="8">
        <v>0</v>
      </c>
      <c r="I12" s="8">
        <v>0</v>
      </c>
      <c r="J12" s="8">
        <v>13.8</v>
      </c>
      <c r="K12" s="8">
        <f t="shared" si="0"/>
        <v>53.400000000000006</v>
      </c>
      <c r="L12" s="9">
        <f t="shared" si="1"/>
        <v>751.25000000000011</v>
      </c>
      <c r="M12" s="9">
        <f t="shared" si="2"/>
        <v>667.50000000000011</v>
      </c>
      <c r="N12" s="36">
        <f t="shared" si="3"/>
        <v>83.75</v>
      </c>
    </row>
    <row r="13" spans="1:27" x14ac:dyDescent="0.2">
      <c r="A13" s="31"/>
      <c r="B13" s="27"/>
      <c r="C13" s="27"/>
      <c r="D13" s="31"/>
      <c r="E13" s="31"/>
      <c r="F13" s="31"/>
      <c r="G13" s="31"/>
      <c r="H13" s="31"/>
      <c r="I13" s="31"/>
      <c r="J13" s="31"/>
      <c r="K13" s="302" t="s">
        <v>34</v>
      </c>
      <c r="L13" s="303"/>
      <c r="M13" s="306">
        <f>SUM(K5:K12)</f>
        <v>399.6</v>
      </c>
      <c r="N13" s="307"/>
    </row>
    <row r="14" spans="1:27" x14ac:dyDescent="0.2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04" t="s">
        <v>35</v>
      </c>
      <c r="L14" s="305"/>
      <c r="M14" s="308">
        <f>SUM(L5:L12)</f>
        <v>5492.5</v>
      </c>
      <c r="N14" s="309"/>
    </row>
    <row r="15" spans="1:27" x14ac:dyDescent="0.2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04" t="s">
        <v>36</v>
      </c>
      <c r="L15" s="305"/>
      <c r="M15" s="308">
        <f>SUM(M5:M12)</f>
        <v>4995</v>
      </c>
      <c r="N15" s="309"/>
    </row>
    <row r="16" spans="1:27" ht="15" thickBot="1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280" t="s">
        <v>37</v>
      </c>
      <c r="L16" s="281"/>
      <c r="M16" s="282">
        <f>SUM(N5:N12)</f>
        <v>497.5</v>
      </c>
      <c r="N16" s="283"/>
    </row>
    <row r="17" spans="1:14" x14ac:dyDescent="0.2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</row>
    <row r="18" spans="1:14" x14ac:dyDescent="0.2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</row>
    <row r="19" spans="1:14" x14ac:dyDescent="0.2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4" x14ac:dyDescent="0.2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4" x14ac:dyDescent="0.2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</row>
    <row r="22" spans="1:14" x14ac:dyDescent="0.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</row>
    <row r="23" spans="1:14" x14ac:dyDescent="0.2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</row>
    <row r="24" spans="1:14" x14ac:dyDescent="0.2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</row>
    <row r="25" spans="1:14" x14ac:dyDescent="0.2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</row>
    <row r="26" spans="1:14" x14ac:dyDescent="0.2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4" x14ac:dyDescent="0.2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4" x14ac:dyDescent="0.2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4" x14ac:dyDescent="0.2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4" x14ac:dyDescent="0.2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4" x14ac:dyDescent="0.2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4" x14ac:dyDescent="0.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9" x14ac:dyDescent="0.2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9" x14ac:dyDescent="0.2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9" x14ac:dyDescent="0.2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9" ht="15" thickBot="1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9" x14ac:dyDescent="0.2">
      <c r="A37" s="244" t="s">
        <v>38</v>
      </c>
      <c r="B37" s="245"/>
      <c r="C37" s="245"/>
      <c r="D37" s="245"/>
      <c r="E37" s="245"/>
      <c r="F37" s="245"/>
      <c r="G37" s="245"/>
      <c r="H37" s="245"/>
      <c r="I37" s="245"/>
      <c r="J37" s="245"/>
      <c r="K37" s="245"/>
      <c r="L37" s="245"/>
      <c r="M37" s="245"/>
      <c r="N37" s="246"/>
    </row>
    <row r="38" spans="1:19" x14ac:dyDescent="0.2">
      <c r="A38" s="247"/>
      <c r="B38" s="248"/>
      <c r="C38" s="248"/>
      <c r="D38" s="248"/>
      <c r="E38" s="248"/>
      <c r="F38" s="248"/>
      <c r="G38" s="248"/>
      <c r="H38" s="248"/>
      <c r="I38" s="248"/>
      <c r="J38" s="248"/>
      <c r="K38" s="248"/>
      <c r="L38" s="248"/>
      <c r="M38" s="248"/>
      <c r="N38" s="249"/>
    </row>
    <row r="39" spans="1:19" ht="15" thickBot="1" x14ac:dyDescent="0.25">
      <c r="A39" s="247"/>
      <c r="B39" s="248"/>
      <c r="C39" s="248"/>
      <c r="D39" s="248"/>
      <c r="E39" s="248"/>
      <c r="F39" s="248"/>
      <c r="G39" s="248"/>
      <c r="H39" s="248"/>
      <c r="I39" s="248"/>
      <c r="J39" s="248"/>
      <c r="K39" s="248"/>
      <c r="L39" s="248"/>
      <c r="M39" s="248"/>
      <c r="N39" s="249"/>
    </row>
    <row r="40" spans="1:19" x14ac:dyDescent="0.2">
      <c r="A40" s="152" t="s">
        <v>0</v>
      </c>
      <c r="B40" s="153" t="s">
        <v>1</v>
      </c>
      <c r="C40" s="153" t="s">
        <v>2</v>
      </c>
      <c r="D40" s="153" t="s">
        <v>6</v>
      </c>
      <c r="E40" s="153" t="s">
        <v>7</v>
      </c>
      <c r="F40" s="153" t="s">
        <v>8</v>
      </c>
      <c r="G40" s="153" t="s">
        <v>9</v>
      </c>
      <c r="H40" s="153" t="s">
        <v>3</v>
      </c>
      <c r="I40" s="153" t="s">
        <v>4</v>
      </c>
      <c r="J40" s="153" t="s">
        <v>5</v>
      </c>
      <c r="K40" s="153" t="s">
        <v>12</v>
      </c>
      <c r="L40" s="153" t="s">
        <v>10</v>
      </c>
      <c r="M40" s="153" t="s">
        <v>11</v>
      </c>
      <c r="N40" s="12" t="s">
        <v>13</v>
      </c>
    </row>
    <row r="41" spans="1:19" x14ac:dyDescent="0.2">
      <c r="A41" s="16" t="s">
        <v>32</v>
      </c>
      <c r="B41" s="2">
        <v>43097</v>
      </c>
      <c r="C41" s="2">
        <v>43103</v>
      </c>
      <c r="D41" s="3">
        <v>0</v>
      </c>
      <c r="E41" s="3">
        <v>12.4</v>
      </c>
      <c r="F41" s="3">
        <v>12.7</v>
      </c>
      <c r="G41" s="3">
        <v>12.2</v>
      </c>
      <c r="H41" s="3">
        <v>0</v>
      </c>
      <c r="I41" s="3">
        <v>0</v>
      </c>
      <c r="J41" s="3">
        <v>14.1</v>
      </c>
      <c r="K41" s="3">
        <f>SUM(D41:J41)</f>
        <v>51.4</v>
      </c>
      <c r="L41" s="4">
        <f>(IF(K41&gt;40,40*12.5,K41*12.5))+(IF(K41&gt;40,(K41-40)*12.5*1.5,0))</f>
        <v>713.75</v>
      </c>
      <c r="M41" s="4">
        <f>K41*12.5</f>
        <v>642.5</v>
      </c>
      <c r="N41" s="35">
        <f>L41-M41</f>
        <v>71.25</v>
      </c>
    </row>
    <row r="42" spans="1:19" ht="15" x14ac:dyDescent="0.25">
      <c r="A42" s="154">
        <v>2</v>
      </c>
      <c r="B42" s="2">
        <v>43104</v>
      </c>
      <c r="C42" s="2">
        <v>43110</v>
      </c>
      <c r="D42" s="3">
        <v>0</v>
      </c>
      <c r="E42" s="3">
        <v>9.6999999999999993</v>
      </c>
      <c r="F42" s="3">
        <v>9.4</v>
      </c>
      <c r="G42" s="3">
        <v>9.3000000000000007</v>
      </c>
      <c r="H42" s="3">
        <v>0</v>
      </c>
      <c r="I42" s="3">
        <v>0</v>
      </c>
      <c r="J42" s="3">
        <v>12.4</v>
      </c>
      <c r="K42" s="3">
        <f t="shared" ref="K42:K60" si="4">SUM(D42:J42)</f>
        <v>40.800000000000004</v>
      </c>
      <c r="L42" s="4">
        <f t="shared" ref="L42:L60" si="5">(IF(K42&gt;40,40*12.5,K42*12.5))+(IF(K42&gt;40,(K42-40)*12.5*1.5,0))</f>
        <v>515.00000000000011</v>
      </c>
      <c r="M42" s="4">
        <f t="shared" ref="M42:M60" si="6">K42*12.5</f>
        <v>510.00000000000006</v>
      </c>
      <c r="N42" s="35">
        <f t="shared" ref="N42:N60" si="7">L42-M42</f>
        <v>5.0000000000000568</v>
      </c>
      <c r="S42"/>
    </row>
    <row r="43" spans="1:19" ht="15" x14ac:dyDescent="0.25">
      <c r="A43" s="154">
        <v>3</v>
      </c>
      <c r="B43" s="2">
        <v>43111</v>
      </c>
      <c r="C43" s="2">
        <v>43117</v>
      </c>
      <c r="D43" s="3">
        <v>0</v>
      </c>
      <c r="E43" s="3">
        <v>11.5</v>
      </c>
      <c r="F43" s="3">
        <v>9.6</v>
      </c>
      <c r="G43" s="3">
        <v>9.6</v>
      </c>
      <c r="H43" s="3">
        <v>0</v>
      </c>
      <c r="I43" s="3">
        <v>0</v>
      </c>
      <c r="J43" s="3">
        <v>9.9</v>
      </c>
      <c r="K43" s="3">
        <f t="shared" si="4"/>
        <v>40.6</v>
      </c>
      <c r="L43" s="4">
        <f t="shared" si="5"/>
        <v>511.25</v>
      </c>
      <c r="M43" s="4">
        <f t="shared" si="6"/>
        <v>507.5</v>
      </c>
      <c r="N43" s="43">
        <f t="shared" si="7"/>
        <v>3.75</v>
      </c>
      <c r="S43"/>
    </row>
    <row r="44" spans="1:19" x14ac:dyDescent="0.2">
      <c r="A44" s="154">
        <v>4</v>
      </c>
      <c r="B44" s="2">
        <v>43118</v>
      </c>
      <c r="C44" s="2">
        <v>43124</v>
      </c>
      <c r="D44" s="3">
        <v>0</v>
      </c>
      <c r="E44" s="3">
        <v>10</v>
      </c>
      <c r="F44" s="3">
        <v>11.6</v>
      </c>
      <c r="G44" s="3">
        <v>11.8</v>
      </c>
      <c r="H44" s="3">
        <v>0</v>
      </c>
      <c r="I44" s="3">
        <v>0.9</v>
      </c>
      <c r="J44" s="3">
        <v>12.8</v>
      </c>
      <c r="K44" s="3">
        <f t="shared" si="4"/>
        <v>47.100000000000009</v>
      </c>
      <c r="L44" s="4">
        <f t="shared" si="5"/>
        <v>633.12500000000023</v>
      </c>
      <c r="M44" s="4">
        <f t="shared" si="6"/>
        <v>588.75000000000011</v>
      </c>
      <c r="N44" s="43">
        <f t="shared" si="7"/>
        <v>44.375000000000114</v>
      </c>
    </row>
    <row r="45" spans="1:19" x14ac:dyDescent="0.2">
      <c r="A45" s="154">
        <v>5</v>
      </c>
      <c r="B45" s="2">
        <v>43125</v>
      </c>
      <c r="C45" s="2">
        <v>43131</v>
      </c>
      <c r="D45" s="3">
        <v>0</v>
      </c>
      <c r="E45" s="3">
        <v>12</v>
      </c>
      <c r="F45" s="3">
        <v>11.7</v>
      </c>
      <c r="G45" s="3">
        <v>11.2</v>
      </c>
      <c r="H45" s="3">
        <v>0</v>
      </c>
      <c r="I45" s="3">
        <v>0</v>
      </c>
      <c r="J45" s="3">
        <v>12.1</v>
      </c>
      <c r="K45" s="3">
        <f t="shared" si="4"/>
        <v>47</v>
      </c>
      <c r="L45" s="4">
        <f t="shared" si="5"/>
        <v>631.25</v>
      </c>
      <c r="M45" s="4">
        <f t="shared" si="6"/>
        <v>587.5</v>
      </c>
      <c r="N45" s="43">
        <f t="shared" si="7"/>
        <v>43.75</v>
      </c>
    </row>
    <row r="46" spans="1:19" x14ac:dyDescent="0.2">
      <c r="A46" s="154">
        <v>6</v>
      </c>
      <c r="B46" s="2">
        <v>43132</v>
      </c>
      <c r="C46" s="2">
        <v>43138</v>
      </c>
      <c r="D46" s="3">
        <v>0</v>
      </c>
      <c r="E46" s="3">
        <v>12.4</v>
      </c>
      <c r="F46" s="3">
        <v>11.6</v>
      </c>
      <c r="G46" s="3">
        <v>11.4</v>
      </c>
      <c r="H46" s="3">
        <v>0</v>
      </c>
      <c r="I46" s="3">
        <v>0</v>
      </c>
      <c r="J46" s="3">
        <v>13.3</v>
      </c>
      <c r="K46" s="3">
        <f t="shared" si="4"/>
        <v>48.7</v>
      </c>
      <c r="L46" s="4">
        <f t="shared" si="5"/>
        <v>663.125</v>
      </c>
      <c r="M46" s="4">
        <f t="shared" si="6"/>
        <v>608.75</v>
      </c>
      <c r="N46" s="43">
        <f t="shared" si="7"/>
        <v>54.375</v>
      </c>
    </row>
    <row r="47" spans="1:19" x14ac:dyDescent="0.2">
      <c r="A47" s="154">
        <v>7</v>
      </c>
      <c r="B47" s="2">
        <v>43139</v>
      </c>
      <c r="C47" s="2">
        <v>43145</v>
      </c>
      <c r="D47" s="3">
        <v>0</v>
      </c>
      <c r="E47" s="3">
        <v>12.1</v>
      </c>
      <c r="F47" s="3">
        <v>12.1</v>
      </c>
      <c r="G47" s="3">
        <v>12.8</v>
      </c>
      <c r="H47" s="3">
        <v>0</v>
      </c>
      <c r="I47" s="3">
        <v>0</v>
      </c>
      <c r="J47" s="3">
        <v>13.1</v>
      </c>
      <c r="K47" s="3">
        <f t="shared" si="4"/>
        <v>50.1</v>
      </c>
      <c r="L47" s="4">
        <f t="shared" si="5"/>
        <v>689.375</v>
      </c>
      <c r="M47" s="4">
        <f t="shared" si="6"/>
        <v>626.25</v>
      </c>
      <c r="N47" s="43">
        <f t="shared" si="7"/>
        <v>63.125</v>
      </c>
    </row>
    <row r="48" spans="1:19" x14ac:dyDescent="0.2">
      <c r="A48" s="154">
        <v>8</v>
      </c>
      <c r="B48" s="2">
        <v>43146</v>
      </c>
      <c r="C48" s="2">
        <v>43152</v>
      </c>
      <c r="D48" s="3">
        <v>0</v>
      </c>
      <c r="E48" s="3">
        <v>13.3</v>
      </c>
      <c r="F48" s="3">
        <v>12.5</v>
      </c>
      <c r="G48" s="3">
        <v>13</v>
      </c>
      <c r="H48" s="3">
        <v>0</v>
      </c>
      <c r="I48" s="3">
        <v>0</v>
      </c>
      <c r="J48" s="3">
        <v>14</v>
      </c>
      <c r="K48" s="3">
        <f t="shared" si="4"/>
        <v>52.8</v>
      </c>
      <c r="L48" s="4">
        <f t="shared" si="5"/>
        <v>740</v>
      </c>
      <c r="M48" s="4">
        <f t="shared" si="6"/>
        <v>660</v>
      </c>
      <c r="N48" s="43">
        <f t="shared" si="7"/>
        <v>80</v>
      </c>
    </row>
    <row r="49" spans="1:21" x14ac:dyDescent="0.2">
      <c r="A49" s="154">
        <v>9</v>
      </c>
      <c r="B49" s="2">
        <v>43153</v>
      </c>
      <c r="C49" s="2">
        <v>43159</v>
      </c>
      <c r="D49" s="3"/>
      <c r="E49" s="3"/>
      <c r="F49" s="3"/>
      <c r="G49" s="3"/>
      <c r="H49" s="3"/>
      <c r="I49" s="3"/>
      <c r="J49" s="3"/>
      <c r="K49" s="3">
        <f t="shared" si="4"/>
        <v>0</v>
      </c>
      <c r="L49" s="4">
        <f t="shared" si="5"/>
        <v>0</v>
      </c>
      <c r="M49" s="4">
        <f t="shared" si="6"/>
        <v>0</v>
      </c>
      <c r="N49" s="43">
        <f t="shared" si="7"/>
        <v>0</v>
      </c>
    </row>
    <row r="50" spans="1:21" x14ac:dyDescent="0.2">
      <c r="A50" s="154">
        <v>10</v>
      </c>
      <c r="B50" s="2">
        <v>43160</v>
      </c>
      <c r="C50" s="2">
        <v>43166</v>
      </c>
      <c r="D50" s="3">
        <v>0</v>
      </c>
      <c r="E50" s="3">
        <v>13.9</v>
      </c>
      <c r="F50" s="3">
        <v>12.5</v>
      </c>
      <c r="G50" s="3">
        <v>12.8</v>
      </c>
      <c r="H50" s="3">
        <v>0</v>
      </c>
      <c r="I50" s="3">
        <v>0</v>
      </c>
      <c r="J50" s="3">
        <v>12.8</v>
      </c>
      <c r="K50" s="3">
        <f t="shared" si="4"/>
        <v>52</v>
      </c>
      <c r="L50" s="4">
        <f t="shared" si="5"/>
        <v>725</v>
      </c>
      <c r="M50" s="4">
        <f t="shared" si="6"/>
        <v>650</v>
      </c>
      <c r="N50" s="43">
        <f t="shared" si="7"/>
        <v>75</v>
      </c>
    </row>
    <row r="51" spans="1:21" x14ac:dyDescent="0.2">
      <c r="A51" s="154">
        <v>11</v>
      </c>
      <c r="B51" s="2">
        <v>43167</v>
      </c>
      <c r="C51" s="2">
        <v>43173</v>
      </c>
      <c r="D51" s="3">
        <v>0</v>
      </c>
      <c r="E51" s="3">
        <v>12.6</v>
      </c>
      <c r="F51" s="3">
        <v>11.8</v>
      </c>
      <c r="G51" s="3">
        <v>13.3</v>
      </c>
      <c r="H51" s="3">
        <v>0</v>
      </c>
      <c r="I51" s="3">
        <v>0</v>
      </c>
      <c r="J51" s="3">
        <v>14.1</v>
      </c>
      <c r="K51" s="3">
        <f t="shared" si="4"/>
        <v>51.800000000000004</v>
      </c>
      <c r="L51" s="4">
        <f t="shared" si="5"/>
        <v>721.25000000000011</v>
      </c>
      <c r="M51" s="4">
        <f t="shared" si="6"/>
        <v>647.5</v>
      </c>
      <c r="N51" s="43">
        <f t="shared" si="7"/>
        <v>73.750000000000114</v>
      </c>
    </row>
    <row r="52" spans="1:21" x14ac:dyDescent="0.2">
      <c r="A52" s="154">
        <v>12</v>
      </c>
      <c r="B52" s="2">
        <v>43174</v>
      </c>
      <c r="C52" s="2">
        <v>43180</v>
      </c>
      <c r="D52" s="3">
        <v>0</v>
      </c>
      <c r="E52" s="3">
        <v>13.4</v>
      </c>
      <c r="F52" s="3">
        <v>12.9</v>
      </c>
      <c r="G52" s="3">
        <v>14.2</v>
      </c>
      <c r="H52" s="3">
        <v>0</v>
      </c>
      <c r="I52" s="3">
        <v>0</v>
      </c>
      <c r="J52" s="3">
        <v>13.1</v>
      </c>
      <c r="K52" s="3">
        <f t="shared" si="4"/>
        <v>53.6</v>
      </c>
      <c r="L52" s="4">
        <f t="shared" si="5"/>
        <v>755</v>
      </c>
      <c r="M52" s="4">
        <f t="shared" si="6"/>
        <v>670</v>
      </c>
      <c r="N52" s="43">
        <f t="shared" si="7"/>
        <v>85</v>
      </c>
    </row>
    <row r="53" spans="1:21" x14ac:dyDescent="0.2">
      <c r="A53" s="154">
        <v>13</v>
      </c>
      <c r="B53" s="2">
        <v>43181</v>
      </c>
      <c r="C53" s="2">
        <v>43187</v>
      </c>
      <c r="D53" s="3">
        <v>0</v>
      </c>
      <c r="E53" s="3">
        <v>12.9</v>
      </c>
      <c r="F53" s="3">
        <v>12.7</v>
      </c>
      <c r="G53" s="3">
        <v>14.4</v>
      </c>
      <c r="H53" s="3">
        <v>0</v>
      </c>
      <c r="I53" s="3">
        <v>0</v>
      </c>
      <c r="J53" s="3">
        <v>14.9</v>
      </c>
      <c r="K53" s="3">
        <f t="shared" si="4"/>
        <v>54.9</v>
      </c>
      <c r="L53" s="4">
        <f t="shared" si="5"/>
        <v>779.375</v>
      </c>
      <c r="M53" s="4">
        <f t="shared" si="6"/>
        <v>686.25</v>
      </c>
      <c r="N53" s="43">
        <f t="shared" si="7"/>
        <v>93.125</v>
      </c>
    </row>
    <row r="54" spans="1:21" x14ac:dyDescent="0.2">
      <c r="A54" s="154">
        <v>14</v>
      </c>
      <c r="B54" s="2">
        <v>43188</v>
      </c>
      <c r="C54" s="2">
        <v>43194</v>
      </c>
      <c r="D54" s="3">
        <v>0</v>
      </c>
      <c r="E54" s="3">
        <v>13.7</v>
      </c>
      <c r="F54" s="3">
        <v>14.7</v>
      </c>
      <c r="G54" s="3">
        <v>13.8</v>
      </c>
      <c r="H54" s="3">
        <v>0</v>
      </c>
      <c r="I54" s="3">
        <v>0</v>
      </c>
      <c r="J54" s="3">
        <v>15.5</v>
      </c>
      <c r="K54" s="3">
        <f t="shared" si="4"/>
        <v>57.7</v>
      </c>
      <c r="L54" s="4">
        <f t="shared" si="5"/>
        <v>831.875</v>
      </c>
      <c r="M54" s="4">
        <f t="shared" si="6"/>
        <v>721.25</v>
      </c>
      <c r="N54" s="43">
        <f t="shared" si="7"/>
        <v>110.625</v>
      </c>
    </row>
    <row r="55" spans="1:21" x14ac:dyDescent="0.2">
      <c r="A55" s="154">
        <v>15</v>
      </c>
      <c r="B55" s="2">
        <v>43195</v>
      </c>
      <c r="C55" s="2">
        <v>43201</v>
      </c>
      <c r="D55" s="3">
        <v>0</v>
      </c>
      <c r="E55" s="3">
        <v>13.6</v>
      </c>
      <c r="F55" s="3">
        <v>13.1</v>
      </c>
      <c r="G55" s="3">
        <v>13.3</v>
      </c>
      <c r="H55" s="3">
        <v>0</v>
      </c>
      <c r="I55" s="3">
        <v>0</v>
      </c>
      <c r="J55" s="3">
        <v>13.7</v>
      </c>
      <c r="K55" s="3">
        <f t="shared" si="4"/>
        <v>53.7</v>
      </c>
      <c r="L55" s="4">
        <f t="shared" si="5"/>
        <v>756.875</v>
      </c>
      <c r="M55" s="4">
        <f t="shared" si="6"/>
        <v>671.25</v>
      </c>
      <c r="N55" s="43">
        <f t="shared" si="7"/>
        <v>85.625</v>
      </c>
    </row>
    <row r="56" spans="1:21" x14ac:dyDescent="0.2">
      <c r="A56" s="154">
        <v>16</v>
      </c>
      <c r="B56" s="2">
        <v>43202</v>
      </c>
      <c r="C56" s="2">
        <v>43208</v>
      </c>
      <c r="D56" s="3">
        <v>0</v>
      </c>
      <c r="E56" s="3">
        <v>13.9</v>
      </c>
      <c r="F56" s="3">
        <v>13.2</v>
      </c>
      <c r="G56" s="3">
        <v>13</v>
      </c>
      <c r="H56" s="3">
        <v>0</v>
      </c>
      <c r="I56" s="3">
        <v>0</v>
      </c>
      <c r="J56" s="3">
        <v>13.8</v>
      </c>
      <c r="K56" s="3">
        <f t="shared" si="4"/>
        <v>53.900000000000006</v>
      </c>
      <c r="L56" s="4">
        <f t="shared" si="5"/>
        <v>760.62500000000011</v>
      </c>
      <c r="M56" s="4">
        <f t="shared" si="6"/>
        <v>673.75000000000011</v>
      </c>
      <c r="N56" s="43">
        <f t="shared" si="7"/>
        <v>86.875</v>
      </c>
    </row>
    <row r="57" spans="1:21" x14ac:dyDescent="0.2">
      <c r="A57" s="154">
        <v>17</v>
      </c>
      <c r="B57" s="2">
        <v>43209</v>
      </c>
      <c r="C57" s="2">
        <v>43215</v>
      </c>
      <c r="D57" s="3">
        <v>0</v>
      </c>
      <c r="E57" s="3">
        <v>13.8</v>
      </c>
      <c r="F57" s="3">
        <v>12.7</v>
      </c>
      <c r="G57" s="3">
        <v>13.7</v>
      </c>
      <c r="H57" s="3">
        <v>0</v>
      </c>
      <c r="I57" s="3">
        <v>0</v>
      </c>
      <c r="J57" s="3">
        <v>14.5</v>
      </c>
      <c r="K57" s="3">
        <f t="shared" si="4"/>
        <v>54.7</v>
      </c>
      <c r="L57" s="4">
        <f t="shared" si="5"/>
        <v>775.625</v>
      </c>
      <c r="M57" s="4">
        <f t="shared" si="6"/>
        <v>683.75</v>
      </c>
      <c r="N57" s="43">
        <f t="shared" si="7"/>
        <v>91.875</v>
      </c>
    </row>
    <row r="58" spans="1:21" x14ac:dyDescent="0.2">
      <c r="A58" s="154">
        <v>18</v>
      </c>
      <c r="B58" s="2">
        <v>43216</v>
      </c>
      <c r="C58" s="2">
        <v>43222</v>
      </c>
      <c r="D58" s="3">
        <v>0</v>
      </c>
      <c r="E58" s="3">
        <v>13.3</v>
      </c>
      <c r="F58" s="3">
        <v>13.1</v>
      </c>
      <c r="G58" s="3">
        <v>13.3</v>
      </c>
      <c r="H58" s="3">
        <v>0</v>
      </c>
      <c r="I58" s="3">
        <v>0.6</v>
      </c>
      <c r="J58" s="3">
        <v>14.1</v>
      </c>
      <c r="K58" s="3">
        <f t="shared" si="4"/>
        <v>54.400000000000006</v>
      </c>
      <c r="L58" s="4">
        <f t="shared" si="5"/>
        <v>770.00000000000011</v>
      </c>
      <c r="M58" s="4">
        <f t="shared" si="6"/>
        <v>680.00000000000011</v>
      </c>
      <c r="N58" s="43">
        <f t="shared" si="7"/>
        <v>90</v>
      </c>
    </row>
    <row r="59" spans="1:21" x14ac:dyDescent="0.2">
      <c r="A59" s="154">
        <v>19</v>
      </c>
      <c r="B59" s="2">
        <v>43223</v>
      </c>
      <c r="C59" s="2">
        <v>43229</v>
      </c>
      <c r="D59" s="3">
        <v>0</v>
      </c>
      <c r="E59" s="3">
        <v>13.7</v>
      </c>
      <c r="F59" s="3">
        <v>13.7</v>
      </c>
      <c r="G59" s="3">
        <v>13.4</v>
      </c>
      <c r="H59" s="3">
        <v>0</v>
      </c>
      <c r="I59" s="3">
        <v>0</v>
      </c>
      <c r="J59" s="3">
        <v>14.1</v>
      </c>
      <c r="K59" s="3">
        <f t="shared" si="4"/>
        <v>54.9</v>
      </c>
      <c r="L59" s="4">
        <f t="shared" si="5"/>
        <v>779.375</v>
      </c>
      <c r="M59" s="4">
        <f t="shared" si="6"/>
        <v>686.25</v>
      </c>
      <c r="N59" s="43">
        <f t="shared" si="7"/>
        <v>93.125</v>
      </c>
    </row>
    <row r="60" spans="1:21" x14ac:dyDescent="0.2">
      <c r="A60" s="154">
        <v>20</v>
      </c>
      <c r="B60" s="2">
        <v>43230</v>
      </c>
      <c r="C60" s="2">
        <v>43236</v>
      </c>
      <c r="D60" s="3">
        <v>0</v>
      </c>
      <c r="E60" s="3">
        <v>13.4</v>
      </c>
      <c r="F60" s="3">
        <v>12.7</v>
      </c>
      <c r="G60" s="3">
        <v>13.5</v>
      </c>
      <c r="H60" s="3">
        <v>0</v>
      </c>
      <c r="I60" s="3">
        <v>0</v>
      </c>
      <c r="J60" s="3">
        <v>13.1</v>
      </c>
      <c r="K60" s="3">
        <f t="shared" si="4"/>
        <v>52.7</v>
      </c>
      <c r="L60" s="4">
        <f t="shared" si="5"/>
        <v>738.125</v>
      </c>
      <c r="M60" s="4">
        <f t="shared" si="6"/>
        <v>658.75</v>
      </c>
      <c r="N60" s="43">
        <f t="shared" si="7"/>
        <v>79.375</v>
      </c>
    </row>
    <row r="61" spans="1:21" ht="15" thickBot="1" x14ac:dyDescent="0.25">
      <c r="A61" s="151" t="s">
        <v>39</v>
      </c>
      <c r="B61" s="6" t="s">
        <v>40</v>
      </c>
      <c r="C61" s="6" t="s">
        <v>40</v>
      </c>
      <c r="D61" s="159">
        <f t="shared" ref="D61:M61" si="8">SUM(D41:D60)</f>
        <v>0</v>
      </c>
      <c r="E61" s="159">
        <f t="shared" si="8"/>
        <v>241.6</v>
      </c>
      <c r="F61" s="159">
        <f t="shared" si="8"/>
        <v>234.2999999999999</v>
      </c>
      <c r="G61" s="159">
        <f t="shared" si="8"/>
        <v>240.00000000000003</v>
      </c>
      <c r="H61" s="159">
        <f t="shared" si="8"/>
        <v>0</v>
      </c>
      <c r="I61" s="159">
        <f t="shared" si="8"/>
        <v>1.5</v>
      </c>
      <c r="J61" s="159">
        <f t="shared" si="8"/>
        <v>255.39999999999998</v>
      </c>
      <c r="K61" s="159">
        <f t="shared" si="8"/>
        <v>972.80000000000018</v>
      </c>
      <c r="L61" s="159">
        <f t="shared" si="8"/>
        <v>13490</v>
      </c>
      <c r="M61" s="159">
        <f t="shared" si="8"/>
        <v>12160</v>
      </c>
      <c r="N61" s="157">
        <f>SUM(N41:N60)</f>
        <v>1330.0000000000002</v>
      </c>
      <c r="U61" s="160">
        <f>SUM(N41:N60)</f>
        <v>1330.0000000000002</v>
      </c>
    </row>
    <row r="62" spans="1:21" x14ac:dyDescent="0.2">
      <c r="A62" s="155"/>
      <c r="B62" s="27"/>
      <c r="C62" s="27"/>
      <c r="D62" s="28"/>
      <c r="E62" s="28"/>
      <c r="F62" s="28"/>
      <c r="G62" s="28"/>
      <c r="H62" s="28"/>
      <c r="I62" s="28"/>
      <c r="J62" s="28"/>
      <c r="K62" s="28"/>
      <c r="L62" s="29"/>
      <c r="M62" s="29"/>
      <c r="N62" s="158"/>
    </row>
    <row r="63" spans="1:21" x14ac:dyDescent="0.2">
      <c r="A63" s="156"/>
      <c r="B63" s="156"/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</row>
    <row r="64" spans="1:21" x14ac:dyDescent="0.2">
      <c r="A64" s="155"/>
      <c r="B64" s="27"/>
      <c r="C64" s="27"/>
      <c r="D64" s="150"/>
      <c r="E64" s="150"/>
      <c r="F64" s="150"/>
      <c r="G64" s="150"/>
      <c r="H64" s="150"/>
      <c r="I64" s="279"/>
      <c r="J64" s="279"/>
      <c r="K64" s="279"/>
      <c r="L64" s="279"/>
      <c r="M64" s="265"/>
      <c r="N64" s="266"/>
    </row>
    <row r="65" spans="1:14" x14ac:dyDescent="0.2">
      <c r="A65" s="34"/>
      <c r="B65" s="27"/>
      <c r="C65" s="27"/>
      <c r="D65" s="31"/>
      <c r="E65" s="31"/>
      <c r="F65" s="31"/>
      <c r="G65" s="31"/>
      <c r="H65" s="31"/>
      <c r="I65" s="31"/>
      <c r="J65" s="31"/>
      <c r="K65" s="28"/>
      <c r="L65" s="29"/>
      <c r="M65" s="29"/>
      <c r="N65" s="40"/>
    </row>
    <row r="66" spans="1:14" x14ac:dyDescent="0.2">
      <c r="A66" s="34"/>
      <c r="B66" s="32"/>
      <c r="C66" s="32"/>
      <c r="D66" s="31"/>
      <c r="E66" s="31"/>
      <c r="F66" s="31"/>
      <c r="G66" s="31"/>
      <c r="H66" s="31"/>
      <c r="I66" s="31"/>
      <c r="J66" s="31"/>
      <c r="K66" s="28"/>
      <c r="L66" s="29"/>
      <c r="M66" s="29"/>
      <c r="N66" s="40"/>
    </row>
    <row r="67" spans="1:14" x14ac:dyDescent="0.2">
      <c r="A67" s="34"/>
      <c r="B67" s="27"/>
      <c r="C67" s="27"/>
      <c r="D67" s="31"/>
      <c r="E67" s="31"/>
      <c r="F67" s="31"/>
      <c r="G67" s="31"/>
      <c r="H67" s="31"/>
      <c r="I67" s="31"/>
      <c r="J67" s="31"/>
      <c r="K67" s="28"/>
      <c r="L67" s="29"/>
      <c r="M67" s="29"/>
      <c r="N67" s="40"/>
    </row>
    <row r="68" spans="1:14" x14ac:dyDescent="0.2">
      <c r="A68" s="34"/>
      <c r="B68" s="32"/>
      <c r="C68" s="32"/>
      <c r="D68" s="31"/>
      <c r="E68" s="31"/>
      <c r="F68" s="31"/>
      <c r="G68" s="31"/>
      <c r="H68" s="31"/>
      <c r="I68" s="31"/>
      <c r="J68" s="31"/>
      <c r="K68" s="28"/>
      <c r="L68" s="29"/>
      <c r="M68" s="29"/>
      <c r="N68" s="40"/>
    </row>
    <row r="69" spans="1:14" x14ac:dyDescent="0.2">
      <c r="A69" s="34"/>
      <c r="B69" s="27"/>
      <c r="C69" s="27"/>
      <c r="D69" s="31"/>
      <c r="E69" s="31"/>
      <c r="F69" s="31"/>
      <c r="G69" s="31"/>
      <c r="H69" s="31"/>
      <c r="I69" s="31"/>
      <c r="J69" s="31"/>
      <c r="K69" s="28"/>
      <c r="L69" s="29"/>
      <c r="M69" s="29"/>
      <c r="N69" s="40"/>
    </row>
    <row r="70" spans="1:14" x14ac:dyDescent="0.2">
      <c r="A70" s="34"/>
      <c r="B70" s="32"/>
      <c r="C70" s="32"/>
      <c r="D70" s="31"/>
      <c r="E70" s="31"/>
      <c r="F70" s="31"/>
      <c r="G70" s="31"/>
      <c r="H70" s="31"/>
      <c r="I70" s="31"/>
      <c r="J70" s="31"/>
      <c r="K70" s="28"/>
      <c r="L70" s="29"/>
      <c r="M70" s="29"/>
      <c r="N70" s="40"/>
    </row>
    <row r="71" spans="1:14" x14ac:dyDescent="0.2">
      <c r="A71" s="34"/>
      <c r="B71" s="27"/>
      <c r="C71" s="27"/>
      <c r="D71" s="31"/>
      <c r="E71" s="31"/>
      <c r="F71" s="31"/>
      <c r="G71" s="31"/>
      <c r="H71" s="31"/>
      <c r="I71" s="31"/>
      <c r="J71" s="31"/>
      <c r="K71" s="28"/>
      <c r="L71" s="29"/>
      <c r="M71" s="29"/>
      <c r="N71" s="40"/>
    </row>
    <row r="72" spans="1:14" x14ac:dyDescent="0.2">
      <c r="A72" s="34"/>
      <c r="B72" s="32"/>
      <c r="C72" s="32"/>
      <c r="D72" s="31"/>
      <c r="E72" s="31"/>
      <c r="F72" s="31"/>
      <c r="G72" s="31"/>
      <c r="H72" s="31"/>
      <c r="I72" s="31"/>
      <c r="J72" s="31"/>
      <c r="K72" s="28"/>
      <c r="L72" s="29"/>
      <c r="M72" s="29"/>
      <c r="N72" s="40"/>
    </row>
    <row r="73" spans="1:14" x14ac:dyDescent="0.2">
      <c r="A73" s="34"/>
      <c r="B73" s="27"/>
      <c r="C73" s="27"/>
      <c r="D73" s="31"/>
      <c r="E73" s="31"/>
      <c r="F73" s="31"/>
      <c r="G73" s="31"/>
      <c r="H73" s="31"/>
      <c r="I73" s="31"/>
      <c r="J73" s="31"/>
      <c r="K73" s="28"/>
      <c r="L73" s="29"/>
      <c r="M73" s="29"/>
      <c r="N73" s="40"/>
    </row>
    <row r="74" spans="1:14" x14ac:dyDescent="0.2">
      <c r="A74" s="34"/>
      <c r="B74" s="32"/>
      <c r="C74" s="32"/>
      <c r="D74" s="31"/>
      <c r="E74" s="31"/>
      <c r="F74" s="31"/>
      <c r="G74" s="31"/>
      <c r="H74" s="31"/>
      <c r="I74" s="31"/>
      <c r="J74" s="31"/>
      <c r="K74" s="28"/>
      <c r="L74" s="29"/>
      <c r="M74" s="29"/>
      <c r="N74" s="40"/>
    </row>
    <row r="75" spans="1:14" x14ac:dyDescent="0.2">
      <c r="A75" s="34"/>
      <c r="B75" s="27"/>
      <c r="C75" s="27"/>
      <c r="D75" s="31"/>
      <c r="E75" s="31"/>
      <c r="F75" s="31"/>
      <c r="G75" s="31"/>
      <c r="H75" s="31"/>
      <c r="I75" s="31"/>
      <c r="J75" s="31"/>
      <c r="K75" s="28"/>
      <c r="L75" s="29"/>
      <c r="M75" s="29"/>
      <c r="N75" s="40"/>
    </row>
    <row r="76" spans="1:14" x14ac:dyDescent="0.2">
      <c r="A76" s="34"/>
      <c r="B76" s="32"/>
      <c r="C76" s="32"/>
      <c r="D76" s="31"/>
      <c r="E76" s="31"/>
      <c r="F76" s="31"/>
      <c r="G76" s="31"/>
      <c r="H76" s="31"/>
      <c r="I76" s="31"/>
      <c r="J76" s="31"/>
      <c r="K76" s="28"/>
      <c r="L76" s="29"/>
      <c r="M76" s="29"/>
      <c r="N76" s="40"/>
    </row>
    <row r="77" spans="1:14" x14ac:dyDescent="0.2">
      <c r="A77" s="34"/>
      <c r="B77" s="27"/>
      <c r="C77" s="27"/>
      <c r="D77" s="31"/>
      <c r="E77" s="31"/>
      <c r="F77" s="31"/>
      <c r="G77" s="31"/>
      <c r="H77" s="31"/>
      <c r="I77" s="31"/>
      <c r="J77" s="31"/>
      <c r="K77" s="28"/>
      <c r="L77" s="29"/>
      <c r="M77" s="29"/>
      <c r="N77" s="40"/>
    </row>
    <row r="78" spans="1:14" x14ac:dyDescent="0.2">
      <c r="A78" s="34"/>
      <c r="B78" s="32"/>
      <c r="C78" s="32"/>
      <c r="D78" s="31"/>
      <c r="E78" s="31"/>
      <c r="F78" s="31"/>
      <c r="G78" s="31"/>
      <c r="H78" s="31"/>
      <c r="I78" s="31"/>
      <c r="J78" s="31"/>
      <c r="K78" s="28"/>
      <c r="L78" s="29"/>
      <c r="M78" s="29"/>
      <c r="N78" s="40"/>
    </row>
    <row r="79" spans="1:14" x14ac:dyDescent="0.2">
      <c r="A79" s="34"/>
      <c r="B79" s="27"/>
      <c r="C79" s="27"/>
      <c r="D79" s="31"/>
      <c r="E79" s="31"/>
      <c r="F79" s="31"/>
      <c r="G79" s="31"/>
      <c r="H79" s="31"/>
      <c r="I79" s="31"/>
      <c r="J79" s="31"/>
      <c r="K79" s="28"/>
      <c r="L79" s="29"/>
      <c r="M79" s="29"/>
      <c r="N79" s="40"/>
    </row>
    <row r="80" spans="1:14" x14ac:dyDescent="0.2">
      <c r="A80" s="34"/>
      <c r="B80" s="32"/>
      <c r="C80" s="32"/>
      <c r="D80" s="31"/>
      <c r="E80" s="31"/>
      <c r="F80" s="31"/>
      <c r="G80" s="31"/>
      <c r="H80" s="31"/>
      <c r="I80" s="31"/>
      <c r="J80" s="31"/>
      <c r="K80" s="28"/>
      <c r="L80" s="29"/>
      <c r="M80" s="29"/>
      <c r="N80" s="40"/>
    </row>
    <row r="81" spans="1:14" x14ac:dyDescent="0.2">
      <c r="A81" s="34"/>
      <c r="B81" s="27"/>
      <c r="C81" s="27"/>
      <c r="D81" s="31"/>
      <c r="E81" s="31"/>
      <c r="F81" s="31"/>
      <c r="G81" s="31"/>
      <c r="H81" s="31"/>
      <c r="I81" s="31"/>
      <c r="J81" s="31"/>
      <c r="K81" s="28"/>
      <c r="L81" s="29"/>
      <c r="M81" s="29"/>
      <c r="N81" s="40"/>
    </row>
    <row r="82" spans="1:14" x14ac:dyDescent="0.2">
      <c r="A82" s="34"/>
      <c r="B82" s="32"/>
      <c r="C82" s="32"/>
      <c r="D82" s="31"/>
      <c r="E82" s="31"/>
      <c r="F82" s="31"/>
      <c r="G82" s="31"/>
      <c r="H82" s="31"/>
      <c r="I82" s="31"/>
      <c r="J82" s="31"/>
      <c r="K82" s="28"/>
      <c r="L82" s="29"/>
      <c r="M82" s="29"/>
      <c r="N82" s="40"/>
    </row>
    <row r="83" spans="1:14" x14ac:dyDescent="0.2">
      <c r="A83" s="34"/>
      <c r="B83" s="27"/>
      <c r="C83" s="27"/>
      <c r="D83" s="31"/>
      <c r="E83" s="31"/>
      <c r="F83" s="31"/>
      <c r="G83" s="31"/>
      <c r="H83" s="31"/>
      <c r="I83" s="31"/>
      <c r="J83" s="31"/>
      <c r="K83" s="28"/>
      <c r="L83" s="29"/>
      <c r="M83" s="29"/>
      <c r="N83" s="40"/>
    </row>
    <row r="84" spans="1:14" x14ac:dyDescent="0.2">
      <c r="A84" s="34"/>
      <c r="B84" s="32"/>
      <c r="C84" s="32"/>
      <c r="D84" s="31"/>
      <c r="E84" s="31"/>
      <c r="F84" s="31"/>
      <c r="G84" s="31"/>
      <c r="H84" s="31"/>
      <c r="I84" s="31"/>
      <c r="J84" s="31"/>
      <c r="K84" s="28"/>
      <c r="L84" s="29"/>
      <c r="M84" s="29"/>
      <c r="N84" s="40"/>
    </row>
    <row r="85" spans="1:14" x14ac:dyDescent="0.2">
      <c r="A85" s="34"/>
      <c r="B85" s="27"/>
      <c r="C85" s="27"/>
      <c r="D85" s="31"/>
      <c r="E85" s="31"/>
      <c r="F85" s="31"/>
      <c r="G85" s="31"/>
      <c r="H85" s="31"/>
      <c r="I85" s="31"/>
      <c r="J85" s="31"/>
      <c r="K85" s="28"/>
      <c r="L85" s="29"/>
      <c r="M85" s="29"/>
      <c r="N85" s="40"/>
    </row>
    <row r="86" spans="1:14" x14ac:dyDescent="0.2">
      <c r="A86" s="34"/>
      <c r="B86" s="32"/>
      <c r="C86" s="32"/>
      <c r="D86" s="31"/>
      <c r="E86" s="31"/>
      <c r="F86" s="31"/>
      <c r="G86" s="31"/>
      <c r="H86" s="31"/>
      <c r="I86" s="31"/>
      <c r="J86" s="31"/>
      <c r="K86" s="28"/>
      <c r="L86" s="29"/>
      <c r="M86" s="29"/>
      <c r="N86" s="40"/>
    </row>
    <row r="87" spans="1:14" x14ac:dyDescent="0.2">
      <c r="A87" s="34"/>
      <c r="B87" s="27"/>
      <c r="C87" s="27"/>
      <c r="D87" s="31"/>
      <c r="E87" s="31"/>
      <c r="F87" s="31"/>
      <c r="G87" s="31"/>
      <c r="H87" s="31"/>
      <c r="I87" s="31"/>
      <c r="J87" s="31"/>
      <c r="K87" s="28"/>
      <c r="L87" s="29"/>
      <c r="M87" s="29"/>
      <c r="N87" s="40"/>
    </row>
    <row r="88" spans="1:14" x14ac:dyDescent="0.2">
      <c r="A88" s="34"/>
      <c r="B88" s="32"/>
      <c r="C88" s="32"/>
      <c r="D88" s="31"/>
      <c r="E88" s="31"/>
      <c r="F88" s="31"/>
      <c r="G88" s="31"/>
      <c r="H88" s="31"/>
      <c r="I88" s="31"/>
      <c r="J88" s="31"/>
      <c r="K88" s="28"/>
      <c r="L88" s="29"/>
      <c r="M88" s="29"/>
      <c r="N88" s="40"/>
    </row>
    <row r="89" spans="1:14" x14ac:dyDescent="0.2">
      <c r="A89" s="34"/>
      <c r="B89" s="27"/>
      <c r="C89" s="27"/>
      <c r="D89" s="31"/>
      <c r="E89" s="31"/>
      <c r="F89" s="31"/>
      <c r="G89" s="31"/>
      <c r="H89" s="31"/>
      <c r="I89" s="31"/>
      <c r="J89" s="31"/>
      <c r="K89" s="28"/>
      <c r="L89" s="29"/>
      <c r="M89" s="29"/>
      <c r="N89" s="40"/>
    </row>
    <row r="90" spans="1:14" x14ac:dyDescent="0.2">
      <c r="A90" s="34"/>
      <c r="B90" s="32"/>
      <c r="C90" s="32"/>
      <c r="D90" s="31"/>
      <c r="E90" s="31"/>
      <c r="F90" s="31"/>
      <c r="G90" s="31"/>
      <c r="H90" s="31"/>
      <c r="I90" s="31"/>
      <c r="J90" s="31"/>
      <c r="K90" s="28"/>
      <c r="L90" s="29"/>
      <c r="M90" s="29"/>
      <c r="N90" s="40"/>
    </row>
    <row r="91" spans="1:14" x14ac:dyDescent="0.2">
      <c r="A91" s="34"/>
      <c r="B91" s="27"/>
      <c r="C91" s="27"/>
      <c r="D91" s="31"/>
      <c r="E91" s="31"/>
      <c r="F91" s="31"/>
      <c r="G91" s="31"/>
      <c r="H91" s="31"/>
      <c r="I91" s="31"/>
      <c r="J91" s="31"/>
      <c r="K91" s="28"/>
      <c r="L91" s="29"/>
      <c r="M91" s="29"/>
      <c r="N91" s="40"/>
    </row>
    <row r="92" spans="1:14" x14ac:dyDescent="0.2">
      <c r="A92" s="34"/>
      <c r="B92" s="32"/>
      <c r="C92" s="32"/>
      <c r="D92" s="31"/>
      <c r="E92" s="31"/>
      <c r="F92" s="31"/>
      <c r="G92" s="31"/>
      <c r="H92" s="31"/>
      <c r="I92" s="31"/>
      <c r="J92" s="31"/>
      <c r="K92" s="28"/>
      <c r="L92" s="29"/>
      <c r="M92" s="29"/>
      <c r="N92" s="40"/>
    </row>
    <row r="93" spans="1:14" ht="15" x14ac:dyDescent="0.25">
      <c r="A93" s="34"/>
      <c r="B93" s="31"/>
      <c r="C93" s="31"/>
      <c r="D93" s="33"/>
      <c r="E93" s="33"/>
      <c r="F93" s="37"/>
      <c r="G93" s="33"/>
      <c r="H93" s="33"/>
      <c r="I93" s="33"/>
      <c r="J93" s="33"/>
      <c r="K93" s="39"/>
      <c r="L93" s="38"/>
      <c r="M93" s="39"/>
      <c r="N93" s="41"/>
    </row>
    <row r="94" spans="1:14" x14ac:dyDescent="0.2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42"/>
    </row>
    <row r="95" spans="1:14" x14ac:dyDescent="0.2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</row>
    <row r="96" spans="1:14" x14ac:dyDescent="0.2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</row>
    <row r="97" spans="1:14" x14ac:dyDescent="0.2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</row>
    <row r="98" spans="1:14" x14ac:dyDescent="0.2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</row>
    <row r="99" spans="1:14" x14ac:dyDescent="0.2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</row>
    <row r="100" spans="1:14" x14ac:dyDescent="0.2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</row>
    <row r="101" spans="1:14" x14ac:dyDescent="0.2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</row>
    <row r="102" spans="1:14" x14ac:dyDescent="0.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</row>
    <row r="103" spans="1:14" x14ac:dyDescent="0.2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</row>
    <row r="104" spans="1:14" x14ac:dyDescent="0.2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</row>
    <row r="105" spans="1:14" x14ac:dyDescent="0.2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</row>
    <row r="106" spans="1:14" x14ac:dyDescent="0.2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</row>
    <row r="107" spans="1:14" x14ac:dyDescent="0.2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</row>
    <row r="108" spans="1:14" x14ac:dyDescent="0.2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</row>
    <row r="109" spans="1:14" x14ac:dyDescent="0.2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</row>
    <row r="110" spans="1:14" x14ac:dyDescent="0.2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</row>
    <row r="111" spans="1:14" x14ac:dyDescent="0.2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</row>
    <row r="112" spans="1:14" x14ac:dyDescent="0.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</row>
    <row r="113" spans="1:14" x14ac:dyDescent="0.2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</row>
    <row r="114" spans="1:14" x14ac:dyDescent="0.2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</row>
    <row r="115" spans="1:14" x14ac:dyDescent="0.2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</row>
    <row r="116" spans="1:14" x14ac:dyDescent="0.2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</row>
    <row r="117" spans="1:14" x14ac:dyDescent="0.2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</row>
    <row r="118" spans="1:14" x14ac:dyDescent="0.2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</row>
    <row r="119" spans="1:14" x14ac:dyDescent="0.2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</row>
    <row r="120" spans="1:14" x14ac:dyDescent="0.2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</row>
    <row r="121" spans="1:14" x14ac:dyDescent="0.2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</row>
    <row r="122" spans="1:14" x14ac:dyDescent="0.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</row>
    <row r="123" spans="1:14" x14ac:dyDescent="0.2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</row>
  </sheetData>
  <mergeCells count="15">
    <mergeCell ref="K14:L14"/>
    <mergeCell ref="K15:L15"/>
    <mergeCell ref="M13:N13"/>
    <mergeCell ref="M14:N14"/>
    <mergeCell ref="M15:N15"/>
    <mergeCell ref="O1:AA4"/>
    <mergeCell ref="O5:T6"/>
    <mergeCell ref="U5:AA6"/>
    <mergeCell ref="A1:N3"/>
    <mergeCell ref="K13:L13"/>
    <mergeCell ref="I64:L64"/>
    <mergeCell ref="M64:N64"/>
    <mergeCell ref="K16:L16"/>
    <mergeCell ref="M16:N16"/>
    <mergeCell ref="A37:N39"/>
  </mergeCells>
  <conditionalFormatting sqref="N41:N62 D61:M61">
    <cfRule type="expression" dxfId="14" priority="6">
      <formula>"if($N$41:$N$62)=0"</formula>
    </cfRule>
    <cfRule type="containsText" dxfId="13" priority="7" operator="containsText" text="0.00">
      <formula>NOT(ISERROR(SEARCH("0.00",D41)))</formula>
    </cfRule>
  </conditionalFormatting>
  <conditionalFormatting sqref="N41:N61">
    <cfRule type="cellIs" dxfId="12" priority="1" operator="between">
      <formula>9999999</formula>
      <formula>0.01</formula>
    </cfRule>
    <cfRule type="cellIs" dxfId="11" priority="2" operator="between">
      <formula>0</formula>
      <formula>0</formula>
    </cfRule>
  </conditionalFormatting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9236F-D843-497F-9461-76239BEB4F9D}">
  <dimension ref="A1:Z136"/>
  <sheetViews>
    <sheetView tabSelected="1" topLeftCell="A106" workbookViewId="0">
      <selection activeCell="AA23" sqref="AA23"/>
    </sheetView>
  </sheetViews>
  <sheetFormatPr defaultRowHeight="15" x14ac:dyDescent="0.25"/>
  <cols>
    <col min="1" max="1" width="10" customWidth="1"/>
    <col min="2" max="3" width="11" customWidth="1"/>
    <col min="4" max="10" width="7" customWidth="1"/>
    <col min="11" max="11" width="10" customWidth="1"/>
    <col min="12" max="12" width="9.5703125" customWidth="1"/>
    <col min="13" max="13" width="11" customWidth="1"/>
    <col min="17" max="18" width="11.42578125" customWidth="1"/>
    <col min="19" max="19" width="10.140625" bestFit="1" customWidth="1"/>
    <col min="20" max="21" width="9.28515625" bestFit="1" customWidth="1"/>
    <col min="22" max="22" width="10.140625" bestFit="1" customWidth="1"/>
  </cols>
  <sheetData>
    <row r="1" spans="1:26" x14ac:dyDescent="0.25">
      <c r="A1" s="244" t="s">
        <v>44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6"/>
      <c r="X1" s="376"/>
      <c r="Y1" s="376"/>
      <c r="Z1" s="376"/>
    </row>
    <row r="2" spans="1:26" x14ac:dyDescent="0.25">
      <c r="A2" s="247"/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9"/>
      <c r="X2" s="376"/>
      <c r="Y2" s="376"/>
      <c r="Z2" s="376"/>
    </row>
    <row r="3" spans="1:26" ht="15.75" thickBot="1" x14ac:dyDescent="0.3">
      <c r="A3" s="247"/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9"/>
    </row>
    <row r="4" spans="1:26" ht="15.75" thickBot="1" x14ac:dyDescent="0.3">
      <c r="A4" s="118" t="s">
        <v>0</v>
      </c>
      <c r="B4" s="119" t="s">
        <v>1</v>
      </c>
      <c r="C4" s="119" t="s">
        <v>2</v>
      </c>
      <c r="D4" s="119" t="s">
        <v>6</v>
      </c>
      <c r="E4" s="119" t="s">
        <v>7</v>
      </c>
      <c r="F4" s="119" t="s">
        <v>8</v>
      </c>
      <c r="G4" s="119" t="s">
        <v>9</v>
      </c>
      <c r="H4" s="119" t="s">
        <v>3</v>
      </c>
      <c r="I4" s="119" t="s">
        <v>4</v>
      </c>
      <c r="J4" s="119" t="s">
        <v>5</v>
      </c>
      <c r="K4" s="119" t="s">
        <v>12</v>
      </c>
      <c r="L4" s="119" t="s">
        <v>10</v>
      </c>
      <c r="M4" s="119" t="s">
        <v>11</v>
      </c>
      <c r="N4" s="120" t="s">
        <v>13</v>
      </c>
    </row>
    <row r="5" spans="1:26" x14ac:dyDescent="0.25">
      <c r="A5" s="134">
        <v>1</v>
      </c>
      <c r="B5" s="135">
        <v>42964</v>
      </c>
      <c r="C5" s="135">
        <v>42970</v>
      </c>
      <c r="D5" s="136" t="s">
        <v>121</v>
      </c>
      <c r="E5" s="136" t="s">
        <v>121</v>
      </c>
      <c r="F5" s="136" t="s">
        <v>121</v>
      </c>
      <c r="G5" s="136" t="s">
        <v>121</v>
      </c>
      <c r="H5" s="136" t="s">
        <v>121</v>
      </c>
      <c r="I5" s="136" t="s">
        <v>121</v>
      </c>
      <c r="J5" s="136" t="s">
        <v>121</v>
      </c>
      <c r="K5" s="133">
        <v>44.8</v>
      </c>
      <c r="L5" s="137">
        <f t="shared" ref="L5:L14" si="0">(IF(K5&gt;40,40*6,K5*6))+(IF(K5&gt;40,(K5-40)*10.05,0))</f>
        <v>288.23999999999995</v>
      </c>
      <c r="M5" s="137">
        <f t="shared" ref="M5:M14" si="1">K5*6</f>
        <v>268.79999999999995</v>
      </c>
      <c r="N5" s="121">
        <f t="shared" ref="N5:N14" si="2">L5-M5</f>
        <v>19.439999999999998</v>
      </c>
    </row>
    <row r="6" spans="1:26" x14ac:dyDescent="0.25">
      <c r="A6" s="128">
        <v>2</v>
      </c>
      <c r="B6" s="129">
        <v>42971</v>
      </c>
      <c r="C6" s="129">
        <v>42977</v>
      </c>
      <c r="D6" s="138" t="s">
        <v>121</v>
      </c>
      <c r="E6" s="138" t="s">
        <v>121</v>
      </c>
      <c r="F6" s="138" t="s">
        <v>121</v>
      </c>
      <c r="G6" s="138" t="s">
        <v>121</v>
      </c>
      <c r="H6" s="138" t="s">
        <v>121</v>
      </c>
      <c r="I6" s="138" t="s">
        <v>121</v>
      </c>
      <c r="J6" s="138" t="s">
        <v>121</v>
      </c>
      <c r="K6" s="130">
        <v>35.56</v>
      </c>
      <c r="L6" s="131">
        <f t="shared" si="0"/>
        <v>213.36</v>
      </c>
      <c r="M6" s="131">
        <f t="shared" si="1"/>
        <v>213.36</v>
      </c>
      <c r="N6" s="51">
        <f t="shared" si="2"/>
        <v>0</v>
      </c>
    </row>
    <row r="7" spans="1:26" x14ac:dyDescent="0.25">
      <c r="A7" s="128">
        <v>3</v>
      </c>
      <c r="B7" s="139">
        <v>42978</v>
      </c>
      <c r="C7" s="139">
        <v>42984</v>
      </c>
      <c r="D7" s="138" t="s">
        <v>121</v>
      </c>
      <c r="E7" s="138" t="s">
        <v>121</v>
      </c>
      <c r="F7" s="138" t="s">
        <v>121</v>
      </c>
      <c r="G7" s="138" t="s">
        <v>121</v>
      </c>
      <c r="H7" s="138" t="s">
        <v>121</v>
      </c>
      <c r="I7" s="138" t="s">
        <v>121</v>
      </c>
      <c r="J7" s="138" t="s">
        <v>121</v>
      </c>
      <c r="K7" s="130">
        <v>39</v>
      </c>
      <c r="L7" s="131">
        <f t="shared" si="0"/>
        <v>234</v>
      </c>
      <c r="M7" s="131">
        <f t="shared" si="1"/>
        <v>234</v>
      </c>
      <c r="N7" s="51">
        <f t="shared" si="2"/>
        <v>0</v>
      </c>
    </row>
    <row r="8" spans="1:26" x14ac:dyDescent="0.25">
      <c r="A8" s="128">
        <v>4</v>
      </c>
      <c r="B8" s="129">
        <v>42985</v>
      </c>
      <c r="C8" s="129">
        <v>42991</v>
      </c>
      <c r="D8" s="138" t="s">
        <v>121</v>
      </c>
      <c r="E8" s="138" t="s">
        <v>121</v>
      </c>
      <c r="F8" s="138" t="s">
        <v>121</v>
      </c>
      <c r="G8" s="138" t="s">
        <v>121</v>
      </c>
      <c r="H8" s="138" t="s">
        <v>121</v>
      </c>
      <c r="I8" s="138" t="s">
        <v>121</v>
      </c>
      <c r="J8" s="138" t="s">
        <v>121</v>
      </c>
      <c r="K8" s="130">
        <v>20.100000000000001</v>
      </c>
      <c r="L8" s="131">
        <f t="shared" si="0"/>
        <v>120.60000000000001</v>
      </c>
      <c r="M8" s="131">
        <f t="shared" si="1"/>
        <v>120.60000000000001</v>
      </c>
      <c r="N8" s="51">
        <f t="shared" si="2"/>
        <v>0</v>
      </c>
    </row>
    <row r="9" spans="1:26" x14ac:dyDescent="0.25">
      <c r="A9" s="128">
        <v>5</v>
      </c>
      <c r="B9" s="139">
        <v>42992</v>
      </c>
      <c r="C9" s="139">
        <v>42998</v>
      </c>
      <c r="D9" s="138" t="s">
        <v>121</v>
      </c>
      <c r="E9" s="138" t="s">
        <v>121</v>
      </c>
      <c r="F9" s="138" t="s">
        <v>121</v>
      </c>
      <c r="G9" s="138" t="s">
        <v>121</v>
      </c>
      <c r="H9" s="138" t="s">
        <v>121</v>
      </c>
      <c r="I9" s="138" t="s">
        <v>121</v>
      </c>
      <c r="J9" s="138" t="s">
        <v>121</v>
      </c>
      <c r="K9" s="130">
        <v>37</v>
      </c>
      <c r="L9" s="131">
        <f t="shared" si="0"/>
        <v>222</v>
      </c>
      <c r="M9" s="131">
        <f t="shared" si="1"/>
        <v>222</v>
      </c>
      <c r="N9" s="51">
        <f t="shared" si="2"/>
        <v>0</v>
      </c>
    </row>
    <row r="10" spans="1:26" x14ac:dyDescent="0.25">
      <c r="A10" s="128">
        <v>6</v>
      </c>
      <c r="B10" s="129">
        <v>42999</v>
      </c>
      <c r="C10" s="129">
        <v>43005</v>
      </c>
      <c r="D10" s="138" t="s">
        <v>121</v>
      </c>
      <c r="E10" s="138" t="s">
        <v>121</v>
      </c>
      <c r="F10" s="138" t="s">
        <v>121</v>
      </c>
      <c r="G10" s="138" t="s">
        <v>121</v>
      </c>
      <c r="H10" s="138" t="s">
        <v>121</v>
      </c>
      <c r="I10" s="138" t="s">
        <v>121</v>
      </c>
      <c r="J10" s="138" t="s">
        <v>121</v>
      </c>
      <c r="K10" s="130">
        <v>40.799999999999997</v>
      </c>
      <c r="L10" s="131">
        <f t="shared" si="0"/>
        <v>248.03999999999996</v>
      </c>
      <c r="M10" s="131">
        <f t="shared" si="1"/>
        <v>244.79999999999998</v>
      </c>
      <c r="N10" s="51">
        <f t="shared" si="2"/>
        <v>3.2399999999999807</v>
      </c>
    </row>
    <row r="11" spans="1:26" x14ac:dyDescent="0.25">
      <c r="A11" s="128">
        <v>7</v>
      </c>
      <c r="B11" s="139">
        <v>43006</v>
      </c>
      <c r="C11" s="139">
        <v>43012</v>
      </c>
      <c r="D11" s="138" t="s">
        <v>121</v>
      </c>
      <c r="E11" s="138" t="s">
        <v>121</v>
      </c>
      <c r="F11" s="138" t="s">
        <v>121</v>
      </c>
      <c r="G11" s="138" t="s">
        <v>121</v>
      </c>
      <c r="H11" s="138" t="s">
        <v>121</v>
      </c>
      <c r="I11" s="138" t="s">
        <v>121</v>
      </c>
      <c r="J11" s="138" t="s">
        <v>121</v>
      </c>
      <c r="K11" s="130">
        <v>43.7</v>
      </c>
      <c r="L11" s="131">
        <f t="shared" si="0"/>
        <v>277.18500000000006</v>
      </c>
      <c r="M11" s="131">
        <f t="shared" si="1"/>
        <v>262.20000000000005</v>
      </c>
      <c r="N11" s="51">
        <f t="shared" si="2"/>
        <v>14.985000000000014</v>
      </c>
    </row>
    <row r="12" spans="1:26" x14ac:dyDescent="0.25">
      <c r="A12" s="128">
        <v>8</v>
      </c>
      <c r="B12" s="129">
        <v>43013</v>
      </c>
      <c r="C12" s="129">
        <v>43019</v>
      </c>
      <c r="D12" s="138" t="s">
        <v>121</v>
      </c>
      <c r="E12" s="138" t="s">
        <v>121</v>
      </c>
      <c r="F12" s="138" t="s">
        <v>121</v>
      </c>
      <c r="G12" s="138" t="s">
        <v>121</v>
      </c>
      <c r="H12" s="138" t="s">
        <v>121</v>
      </c>
      <c r="I12" s="138" t="s">
        <v>121</v>
      </c>
      <c r="J12" s="138" t="s">
        <v>121</v>
      </c>
      <c r="K12" s="130">
        <v>47.2</v>
      </c>
      <c r="L12" s="131">
        <f t="shared" si="0"/>
        <v>312.36</v>
      </c>
      <c r="M12" s="131">
        <f t="shared" si="1"/>
        <v>283.20000000000005</v>
      </c>
      <c r="N12" s="51">
        <f t="shared" si="2"/>
        <v>29.159999999999968</v>
      </c>
    </row>
    <row r="13" spans="1:26" x14ac:dyDescent="0.25">
      <c r="A13" s="128">
        <v>9</v>
      </c>
      <c r="B13" s="139">
        <v>43020</v>
      </c>
      <c r="C13" s="139">
        <v>43026</v>
      </c>
      <c r="D13" s="138" t="s">
        <v>121</v>
      </c>
      <c r="E13" s="138" t="s">
        <v>121</v>
      </c>
      <c r="F13" s="138" t="s">
        <v>121</v>
      </c>
      <c r="G13" s="138" t="s">
        <v>121</v>
      </c>
      <c r="H13" s="138" t="s">
        <v>121</v>
      </c>
      <c r="I13" s="138" t="s">
        <v>121</v>
      </c>
      <c r="J13" s="138" t="s">
        <v>121</v>
      </c>
      <c r="K13" s="130">
        <v>52.9</v>
      </c>
      <c r="L13" s="131">
        <f t="shared" si="0"/>
        <v>369.64499999999998</v>
      </c>
      <c r="M13" s="131">
        <f t="shared" si="1"/>
        <v>317.39999999999998</v>
      </c>
      <c r="N13" s="51">
        <f t="shared" si="2"/>
        <v>52.245000000000005</v>
      </c>
    </row>
    <row r="14" spans="1:26" x14ac:dyDescent="0.25">
      <c r="A14" s="128">
        <v>10</v>
      </c>
      <c r="B14" s="129">
        <v>43027</v>
      </c>
      <c r="C14" s="129">
        <v>43033</v>
      </c>
      <c r="D14" s="138" t="s">
        <v>121</v>
      </c>
      <c r="E14" s="138" t="s">
        <v>121</v>
      </c>
      <c r="F14" s="138" t="s">
        <v>121</v>
      </c>
      <c r="G14" s="138" t="s">
        <v>121</v>
      </c>
      <c r="H14" s="138" t="s">
        <v>121</v>
      </c>
      <c r="I14" s="138" t="s">
        <v>121</v>
      </c>
      <c r="J14" s="138" t="s">
        <v>121</v>
      </c>
      <c r="K14" s="130">
        <v>45.5</v>
      </c>
      <c r="L14" s="131">
        <f t="shared" si="0"/>
        <v>295.27499999999998</v>
      </c>
      <c r="M14" s="131">
        <f t="shared" si="1"/>
        <v>273</v>
      </c>
      <c r="N14" s="51">
        <f t="shared" si="2"/>
        <v>22.274999999999977</v>
      </c>
    </row>
    <row r="15" spans="1:26" x14ac:dyDescent="0.25">
      <c r="A15" s="142">
        <v>11</v>
      </c>
      <c r="B15" s="143">
        <v>43034</v>
      </c>
      <c r="C15" s="143">
        <v>43040</v>
      </c>
      <c r="D15" s="132">
        <v>5.9</v>
      </c>
      <c r="E15" s="132">
        <v>0</v>
      </c>
      <c r="F15" s="132">
        <v>0</v>
      </c>
      <c r="G15" s="132">
        <v>15.2</v>
      </c>
      <c r="H15" s="132">
        <v>0</v>
      </c>
      <c r="I15" s="132">
        <v>9.6999999999999993</v>
      </c>
      <c r="J15" s="132">
        <v>0</v>
      </c>
      <c r="K15" s="132">
        <f t="shared" ref="K15:K23" si="3">SUM(D15:J15)</f>
        <v>30.8</v>
      </c>
      <c r="L15" s="144">
        <f>(IF(K15&gt;40,40*6,K15*6))+(IF(K15&gt;40,(K15-40)*10.05,0))</f>
        <v>184.8</v>
      </c>
      <c r="M15" s="144">
        <f>K15*6</f>
        <v>184.8</v>
      </c>
      <c r="N15" s="51">
        <f>L15-M15</f>
        <v>0</v>
      </c>
    </row>
    <row r="16" spans="1:26" x14ac:dyDescent="0.25">
      <c r="A16" s="116">
        <v>12</v>
      </c>
      <c r="B16" s="115">
        <v>43041</v>
      </c>
      <c r="C16" s="115">
        <v>43047</v>
      </c>
      <c r="D16" s="5">
        <v>0</v>
      </c>
      <c r="E16" s="5">
        <v>12.9</v>
      </c>
      <c r="F16" s="5">
        <v>11.9</v>
      </c>
      <c r="G16" s="5">
        <v>0</v>
      </c>
      <c r="H16" s="5">
        <v>9.1999999999999993</v>
      </c>
      <c r="I16" s="5">
        <v>0</v>
      </c>
      <c r="J16" s="5">
        <v>9.6999999999999993</v>
      </c>
      <c r="K16" s="5">
        <f t="shared" si="3"/>
        <v>43.7</v>
      </c>
      <c r="L16" s="18">
        <f t="shared" ref="L16:L23" si="4">(IF(K16&gt;40,40*6,K16*6))+(IF(K16&gt;40,(K16-40)*10.05,0))</f>
        <v>277.18500000000006</v>
      </c>
      <c r="M16" s="18">
        <f>K16*6</f>
        <v>262.20000000000005</v>
      </c>
      <c r="N16" s="51">
        <f>L16-M16</f>
        <v>14.985000000000014</v>
      </c>
    </row>
    <row r="17" spans="1:14" x14ac:dyDescent="0.25">
      <c r="A17" s="116">
        <v>13</v>
      </c>
      <c r="B17" s="2">
        <v>43048</v>
      </c>
      <c r="C17" s="2">
        <v>43054</v>
      </c>
      <c r="D17" s="5">
        <v>0</v>
      </c>
      <c r="E17" s="5">
        <v>5.5</v>
      </c>
      <c r="F17" s="5">
        <v>12.7</v>
      </c>
      <c r="G17" s="5">
        <v>0</v>
      </c>
      <c r="H17" s="5">
        <v>13.1</v>
      </c>
      <c r="I17" s="5">
        <v>0</v>
      </c>
      <c r="J17" s="5">
        <v>0</v>
      </c>
      <c r="K17" s="5">
        <f t="shared" si="3"/>
        <v>31.299999999999997</v>
      </c>
      <c r="L17" s="18">
        <f t="shared" si="4"/>
        <v>187.79999999999998</v>
      </c>
      <c r="M17" s="18">
        <f>K17*6</f>
        <v>187.79999999999998</v>
      </c>
      <c r="N17" s="51">
        <f>L17-M17</f>
        <v>0</v>
      </c>
    </row>
    <row r="18" spans="1:14" x14ac:dyDescent="0.25">
      <c r="A18" s="116">
        <v>14</v>
      </c>
      <c r="B18" s="115">
        <v>43055</v>
      </c>
      <c r="C18" s="115">
        <v>43061</v>
      </c>
      <c r="D18" s="5">
        <v>0</v>
      </c>
      <c r="E18" s="5">
        <v>12.4</v>
      </c>
      <c r="F18" s="5">
        <v>12</v>
      </c>
      <c r="G18" s="5">
        <v>12.3</v>
      </c>
      <c r="H18" s="5">
        <v>0</v>
      </c>
      <c r="I18" s="5">
        <v>0</v>
      </c>
      <c r="J18" s="5">
        <v>7.7</v>
      </c>
      <c r="K18" s="5">
        <f t="shared" si="3"/>
        <v>44.400000000000006</v>
      </c>
      <c r="L18" s="18">
        <f t="shared" si="4"/>
        <v>284.22000000000008</v>
      </c>
      <c r="M18" s="18">
        <f t="shared" ref="M18:M23" si="5">K18*6</f>
        <v>266.40000000000003</v>
      </c>
      <c r="N18" s="51">
        <f t="shared" ref="N18:N23" si="6">L18-M18</f>
        <v>17.82000000000005</v>
      </c>
    </row>
    <row r="19" spans="1:14" x14ac:dyDescent="0.25">
      <c r="A19" s="116">
        <v>15</v>
      </c>
      <c r="B19" s="2">
        <v>43062</v>
      </c>
      <c r="C19" s="2">
        <v>43068</v>
      </c>
      <c r="D19" s="5">
        <v>9.9</v>
      </c>
      <c r="E19" s="5">
        <v>12.3</v>
      </c>
      <c r="F19" s="5">
        <v>11.7</v>
      </c>
      <c r="G19" s="5">
        <v>0</v>
      </c>
      <c r="H19" s="5">
        <v>0</v>
      </c>
      <c r="I19" s="5">
        <v>0</v>
      </c>
      <c r="J19" s="5">
        <v>9.5</v>
      </c>
      <c r="K19" s="5">
        <f t="shared" si="3"/>
        <v>43.400000000000006</v>
      </c>
      <c r="L19" s="18">
        <f t="shared" si="4"/>
        <v>274.17000000000007</v>
      </c>
      <c r="M19" s="18">
        <f t="shared" si="5"/>
        <v>260.40000000000003</v>
      </c>
      <c r="N19" s="51">
        <f t="shared" si="6"/>
        <v>13.770000000000039</v>
      </c>
    </row>
    <row r="20" spans="1:14" x14ac:dyDescent="0.25">
      <c r="A20" s="116">
        <v>16</v>
      </c>
      <c r="B20" s="115">
        <v>43069</v>
      </c>
      <c r="C20" s="115">
        <v>43075</v>
      </c>
      <c r="D20" s="5">
        <v>0</v>
      </c>
      <c r="E20" s="5">
        <v>12.5</v>
      </c>
      <c r="F20" s="5">
        <v>12.5</v>
      </c>
      <c r="G20" s="5">
        <v>0</v>
      </c>
      <c r="H20" s="5">
        <v>5.4</v>
      </c>
      <c r="I20" s="5">
        <v>0</v>
      </c>
      <c r="J20" s="5">
        <v>9.8000000000000007</v>
      </c>
      <c r="K20" s="5">
        <f t="shared" si="3"/>
        <v>40.200000000000003</v>
      </c>
      <c r="L20" s="18">
        <f t="shared" si="4"/>
        <v>242.01000000000002</v>
      </c>
      <c r="M20" s="18">
        <f t="shared" si="5"/>
        <v>241.20000000000002</v>
      </c>
      <c r="N20" s="51">
        <f t="shared" si="6"/>
        <v>0.81000000000000227</v>
      </c>
    </row>
    <row r="21" spans="1:14" x14ac:dyDescent="0.25">
      <c r="A21" s="116">
        <v>17</v>
      </c>
      <c r="B21" s="2">
        <v>43076</v>
      </c>
      <c r="C21" s="2">
        <v>43082</v>
      </c>
      <c r="D21" s="5">
        <v>0</v>
      </c>
      <c r="E21" s="5">
        <v>12.06</v>
      </c>
      <c r="F21" s="5">
        <v>0</v>
      </c>
      <c r="G21" s="5">
        <v>11.3</v>
      </c>
      <c r="H21" s="5">
        <v>0</v>
      </c>
      <c r="I21" s="5">
        <v>0</v>
      </c>
      <c r="J21" s="5">
        <v>8.3000000000000007</v>
      </c>
      <c r="K21" s="5">
        <f t="shared" si="3"/>
        <v>31.66</v>
      </c>
      <c r="L21" s="18">
        <f t="shared" si="4"/>
        <v>189.96</v>
      </c>
      <c r="M21" s="18">
        <f t="shared" si="5"/>
        <v>189.96</v>
      </c>
      <c r="N21" s="51">
        <f t="shared" si="6"/>
        <v>0</v>
      </c>
    </row>
    <row r="22" spans="1:14" x14ac:dyDescent="0.25">
      <c r="A22" s="116">
        <v>18</v>
      </c>
      <c r="B22" s="115">
        <v>43083</v>
      </c>
      <c r="C22" s="115">
        <v>43089</v>
      </c>
      <c r="D22" s="5">
        <v>0</v>
      </c>
      <c r="E22" s="5">
        <v>0</v>
      </c>
      <c r="F22" s="5">
        <v>11.5</v>
      </c>
      <c r="G22" s="5">
        <v>0</v>
      </c>
      <c r="H22" s="5">
        <v>7.6</v>
      </c>
      <c r="I22" s="5">
        <v>0</v>
      </c>
      <c r="J22" s="5">
        <v>10.5</v>
      </c>
      <c r="K22" s="5">
        <f t="shared" si="3"/>
        <v>29.6</v>
      </c>
      <c r="L22" s="18">
        <f t="shared" si="4"/>
        <v>177.60000000000002</v>
      </c>
      <c r="M22" s="18">
        <f t="shared" si="5"/>
        <v>177.60000000000002</v>
      </c>
      <c r="N22" s="51">
        <f t="shared" si="6"/>
        <v>0</v>
      </c>
    </row>
    <row r="23" spans="1:14" ht="15.75" thickBot="1" x14ac:dyDescent="0.3">
      <c r="A23" s="117">
        <v>19</v>
      </c>
      <c r="B23" s="145">
        <v>43090</v>
      </c>
      <c r="C23" s="145">
        <v>43096</v>
      </c>
      <c r="D23" s="7">
        <v>0</v>
      </c>
      <c r="E23" s="7">
        <v>12.6</v>
      </c>
      <c r="F23" s="7">
        <v>13.1</v>
      </c>
      <c r="G23" s="7">
        <v>0</v>
      </c>
      <c r="H23" s="7">
        <v>0</v>
      </c>
      <c r="I23" s="7">
        <v>0</v>
      </c>
      <c r="J23" s="7">
        <v>11.1</v>
      </c>
      <c r="K23" s="7">
        <f t="shared" si="3"/>
        <v>36.799999999999997</v>
      </c>
      <c r="L23" s="23">
        <f t="shared" si="4"/>
        <v>220.79999999999998</v>
      </c>
      <c r="M23" s="23">
        <f t="shared" si="5"/>
        <v>220.79999999999998</v>
      </c>
      <c r="N23" s="52">
        <f t="shared" si="6"/>
        <v>0</v>
      </c>
    </row>
    <row r="24" spans="1:14" x14ac:dyDescent="0.25">
      <c r="A24" s="333" t="s">
        <v>122</v>
      </c>
      <c r="B24" s="334"/>
      <c r="C24" s="146">
        <v>6</v>
      </c>
      <c r="D24" s="1"/>
      <c r="E24" s="1"/>
      <c r="F24" s="1"/>
      <c r="G24" s="1"/>
      <c r="H24" s="1"/>
      <c r="I24" s="1"/>
      <c r="J24" s="1"/>
      <c r="K24" s="314" t="s">
        <v>34</v>
      </c>
      <c r="L24" s="315"/>
      <c r="M24" s="316">
        <f>SUM(K15:K23)</f>
        <v>331.86000000000007</v>
      </c>
      <c r="N24" s="317"/>
    </row>
    <row r="25" spans="1:14" x14ac:dyDescent="0.25">
      <c r="A25" s="312" t="s">
        <v>124</v>
      </c>
      <c r="B25" s="313"/>
      <c r="C25" s="147">
        <v>8.1</v>
      </c>
      <c r="K25" s="325" t="s">
        <v>35</v>
      </c>
      <c r="L25" s="326"/>
      <c r="M25" s="327">
        <f>SUM(L15:L23)</f>
        <v>2038.5450000000003</v>
      </c>
      <c r="N25" s="328"/>
    </row>
    <row r="26" spans="1:14" ht="15.75" thickBot="1" x14ac:dyDescent="0.3">
      <c r="A26" s="310" t="s">
        <v>123</v>
      </c>
      <c r="B26" s="311"/>
      <c r="C26" s="148">
        <v>10.050000000000001</v>
      </c>
      <c r="K26" s="325" t="s">
        <v>36</v>
      </c>
      <c r="L26" s="326"/>
      <c r="M26" s="327">
        <f>SUM(M15:M23)</f>
        <v>1991.16</v>
      </c>
      <c r="N26" s="328"/>
    </row>
    <row r="27" spans="1:14" ht="15.75" thickBot="1" x14ac:dyDescent="0.3">
      <c r="K27" s="331" t="s">
        <v>45</v>
      </c>
      <c r="L27" s="332"/>
      <c r="M27" s="329">
        <f>SUM(N5:N23)</f>
        <v>188.73000000000005</v>
      </c>
      <c r="N27" s="330"/>
    </row>
    <row r="34" spans="1:24" ht="15.75" thickBot="1" x14ac:dyDescent="0.3"/>
    <row r="35" spans="1:24" x14ac:dyDescent="0.25">
      <c r="A35" s="244" t="s">
        <v>43</v>
      </c>
      <c r="B35" s="245"/>
      <c r="C35" s="245"/>
      <c r="D35" s="245"/>
      <c r="E35" s="245"/>
      <c r="F35" s="245"/>
      <c r="G35" s="245"/>
      <c r="H35" s="245"/>
      <c r="I35" s="245"/>
      <c r="J35" s="245"/>
      <c r="K35" s="245"/>
      <c r="L35" s="245"/>
      <c r="M35" s="245"/>
      <c r="N35" s="246"/>
      <c r="X35" s="376"/>
    </row>
    <row r="36" spans="1:24" x14ac:dyDescent="0.25">
      <c r="A36" s="247"/>
      <c r="B36" s="248"/>
      <c r="C36" s="248"/>
      <c r="D36" s="248"/>
      <c r="E36" s="248"/>
      <c r="F36" s="248"/>
      <c r="G36" s="248"/>
      <c r="H36" s="248"/>
      <c r="I36" s="248"/>
      <c r="J36" s="248"/>
      <c r="K36" s="248"/>
      <c r="L36" s="248"/>
      <c r="M36" s="248"/>
      <c r="N36" s="249"/>
      <c r="X36" s="376"/>
    </row>
    <row r="37" spans="1:24" ht="15.75" thickBot="1" x14ac:dyDescent="0.3">
      <c r="A37" s="247"/>
      <c r="B37" s="248"/>
      <c r="C37" s="248"/>
      <c r="D37" s="248"/>
      <c r="E37" s="248"/>
      <c r="F37" s="248"/>
      <c r="G37" s="248"/>
      <c r="H37" s="248"/>
      <c r="I37" s="248"/>
      <c r="J37" s="248"/>
      <c r="K37" s="248"/>
      <c r="L37" s="248"/>
      <c r="M37" s="248"/>
      <c r="N37" s="249"/>
      <c r="X37" s="376"/>
    </row>
    <row r="38" spans="1:24" x14ac:dyDescent="0.25">
      <c r="A38" s="106" t="s">
        <v>0</v>
      </c>
      <c r="B38" s="107" t="s">
        <v>1</v>
      </c>
      <c r="C38" s="107" t="s">
        <v>2</v>
      </c>
      <c r="D38" s="107" t="s">
        <v>6</v>
      </c>
      <c r="E38" s="107" t="s">
        <v>7</v>
      </c>
      <c r="F38" s="107" t="s">
        <v>8</v>
      </c>
      <c r="G38" s="107" t="s">
        <v>9</v>
      </c>
      <c r="H38" s="107" t="s">
        <v>3</v>
      </c>
      <c r="I38" s="107" t="s">
        <v>4</v>
      </c>
      <c r="J38" s="107" t="s">
        <v>5</v>
      </c>
      <c r="K38" s="107" t="s">
        <v>12</v>
      </c>
      <c r="L38" s="107" t="s">
        <v>10</v>
      </c>
      <c r="M38" s="107" t="s">
        <v>11</v>
      </c>
      <c r="N38" s="108" t="s">
        <v>13</v>
      </c>
      <c r="X38" s="376"/>
    </row>
    <row r="39" spans="1:24" x14ac:dyDescent="0.25">
      <c r="A39" s="122">
        <v>1</v>
      </c>
      <c r="B39" s="123">
        <v>43097</v>
      </c>
      <c r="C39" s="123">
        <v>43103</v>
      </c>
      <c r="D39" s="124">
        <v>0</v>
      </c>
      <c r="E39" s="124">
        <v>11.8</v>
      </c>
      <c r="F39" s="124">
        <v>12.26</v>
      </c>
      <c r="G39" s="124">
        <v>9.6999999999999993</v>
      </c>
      <c r="H39" s="124">
        <v>0</v>
      </c>
      <c r="I39" s="124">
        <v>0</v>
      </c>
      <c r="J39" s="124">
        <v>0</v>
      </c>
      <c r="K39" s="124">
        <f>SUM(D39:J39)</f>
        <v>33.760000000000005</v>
      </c>
      <c r="L39" s="125">
        <f>(IF(K39&gt;40,40*6,K39*6))+(IF(K39&gt;40,(K39-40)*10.125,0))</f>
        <v>202.56000000000003</v>
      </c>
      <c r="M39" s="125">
        <f>K39*6</f>
        <v>202.56000000000003</v>
      </c>
      <c r="N39" s="51">
        <f>L39-M39</f>
        <v>0</v>
      </c>
      <c r="X39" s="376"/>
    </row>
    <row r="40" spans="1:24" x14ac:dyDescent="0.25">
      <c r="A40" s="122">
        <v>2</v>
      </c>
      <c r="B40" s="123">
        <v>43104</v>
      </c>
      <c r="C40" s="123">
        <v>43110</v>
      </c>
      <c r="D40" s="124">
        <v>0</v>
      </c>
      <c r="E40" s="124">
        <v>5.5</v>
      </c>
      <c r="F40" s="124">
        <v>5.5</v>
      </c>
      <c r="G40" s="124">
        <v>0</v>
      </c>
      <c r="H40" s="124">
        <v>6.4</v>
      </c>
      <c r="I40" s="124">
        <v>0</v>
      </c>
      <c r="J40" s="124">
        <v>9.9</v>
      </c>
      <c r="K40" s="124">
        <f t="shared" ref="K40:K58" si="7">SUM(D40:J40)</f>
        <v>27.299999999999997</v>
      </c>
      <c r="L40" s="125">
        <f t="shared" ref="L40:L59" si="8">(IF(K40&gt;40,40*6,K40*6))+(IF(K40&gt;40,(K40-40)*10.125,0))</f>
        <v>163.79999999999998</v>
      </c>
      <c r="M40" s="125">
        <f t="shared" ref="M40:M56" si="9">K40*6</f>
        <v>163.79999999999998</v>
      </c>
      <c r="N40" s="51">
        <f t="shared" ref="N40:N56" si="10">L40-M40</f>
        <v>0</v>
      </c>
      <c r="X40" s="376"/>
    </row>
    <row r="41" spans="1:24" x14ac:dyDescent="0.25">
      <c r="A41" s="122">
        <v>3</v>
      </c>
      <c r="B41" s="123">
        <v>43111</v>
      </c>
      <c r="C41" s="123">
        <v>43117</v>
      </c>
      <c r="D41" s="124">
        <v>0</v>
      </c>
      <c r="E41" s="124">
        <v>12.2</v>
      </c>
      <c r="F41" s="124">
        <v>5.5</v>
      </c>
      <c r="G41" s="124">
        <v>0</v>
      </c>
      <c r="H41" s="124">
        <v>7.3</v>
      </c>
      <c r="I41" s="124">
        <v>0</v>
      </c>
      <c r="J41" s="124">
        <v>0</v>
      </c>
      <c r="K41" s="124">
        <f t="shared" si="7"/>
        <v>25</v>
      </c>
      <c r="L41" s="125">
        <f t="shared" si="8"/>
        <v>150</v>
      </c>
      <c r="M41" s="125">
        <f t="shared" si="9"/>
        <v>150</v>
      </c>
      <c r="N41" s="51">
        <f t="shared" si="10"/>
        <v>0</v>
      </c>
      <c r="X41" s="376"/>
    </row>
    <row r="42" spans="1:24" x14ac:dyDescent="0.25">
      <c r="A42" s="122">
        <v>4</v>
      </c>
      <c r="B42" s="123">
        <v>43118</v>
      </c>
      <c r="C42" s="123">
        <v>43124</v>
      </c>
      <c r="D42" s="124">
        <v>0</v>
      </c>
      <c r="E42" s="124">
        <v>5.5</v>
      </c>
      <c r="F42" s="124">
        <v>12.3</v>
      </c>
      <c r="G42" s="124">
        <v>0</v>
      </c>
      <c r="H42" s="124">
        <v>5.6</v>
      </c>
      <c r="I42" s="124">
        <v>0</v>
      </c>
      <c r="J42" s="124">
        <v>5.4</v>
      </c>
      <c r="K42" s="124">
        <f t="shared" si="7"/>
        <v>28.799999999999997</v>
      </c>
      <c r="L42" s="125">
        <f t="shared" si="8"/>
        <v>172.79999999999998</v>
      </c>
      <c r="M42" s="125">
        <f t="shared" si="9"/>
        <v>172.79999999999998</v>
      </c>
      <c r="N42" s="51">
        <f t="shared" si="10"/>
        <v>0</v>
      </c>
      <c r="X42" s="376"/>
    </row>
    <row r="43" spans="1:24" x14ac:dyDescent="0.25">
      <c r="A43" s="122">
        <v>5</v>
      </c>
      <c r="B43" s="123">
        <v>43125</v>
      </c>
      <c r="C43" s="123">
        <v>43131</v>
      </c>
      <c r="D43" s="124">
        <v>0</v>
      </c>
      <c r="E43" s="124">
        <v>5.5</v>
      </c>
      <c r="F43" s="124">
        <v>12</v>
      </c>
      <c r="G43" s="124">
        <v>0</v>
      </c>
      <c r="H43" s="124">
        <v>8.4</v>
      </c>
      <c r="I43" s="124">
        <v>0</v>
      </c>
      <c r="J43" s="124">
        <v>8.4</v>
      </c>
      <c r="K43" s="124">
        <f t="shared" si="7"/>
        <v>34.299999999999997</v>
      </c>
      <c r="L43" s="125">
        <f t="shared" si="8"/>
        <v>205.79999999999998</v>
      </c>
      <c r="M43" s="125">
        <f t="shared" si="9"/>
        <v>205.79999999999998</v>
      </c>
      <c r="N43" s="51">
        <f t="shared" si="10"/>
        <v>0</v>
      </c>
      <c r="X43" s="376"/>
    </row>
    <row r="44" spans="1:24" x14ac:dyDescent="0.25">
      <c r="A44" s="122">
        <v>6</v>
      </c>
      <c r="B44" s="123">
        <v>43132</v>
      </c>
      <c r="C44" s="123">
        <v>43138</v>
      </c>
      <c r="D44" s="124">
        <v>0</v>
      </c>
      <c r="E44" s="124">
        <v>5.4</v>
      </c>
      <c r="F44" s="124">
        <v>5.4</v>
      </c>
      <c r="G44" s="124">
        <v>0</v>
      </c>
      <c r="H44" s="124">
        <v>10.25</v>
      </c>
      <c r="I44" s="124">
        <v>12.5</v>
      </c>
      <c r="J44" s="124">
        <v>10.5</v>
      </c>
      <c r="K44" s="124">
        <f t="shared" si="7"/>
        <v>44.05</v>
      </c>
      <c r="L44" s="125">
        <f t="shared" si="8"/>
        <v>281.00624999999997</v>
      </c>
      <c r="M44" s="125">
        <f t="shared" si="9"/>
        <v>264.29999999999995</v>
      </c>
      <c r="N44" s="51">
        <f t="shared" si="10"/>
        <v>16.706250000000011</v>
      </c>
      <c r="X44" s="376"/>
    </row>
    <row r="45" spans="1:24" x14ac:dyDescent="0.25">
      <c r="A45" s="122">
        <v>7</v>
      </c>
      <c r="B45" s="123">
        <v>43139</v>
      </c>
      <c r="C45" s="123">
        <v>43145</v>
      </c>
      <c r="D45" s="124">
        <v>0</v>
      </c>
      <c r="E45" s="124">
        <v>13.4</v>
      </c>
      <c r="F45" s="124">
        <v>13</v>
      </c>
      <c r="G45" s="124">
        <v>11.1</v>
      </c>
      <c r="H45" s="124">
        <v>0</v>
      </c>
      <c r="I45" s="124">
        <v>0</v>
      </c>
      <c r="J45" s="124">
        <v>11.1</v>
      </c>
      <c r="K45" s="124">
        <f t="shared" si="7"/>
        <v>48.6</v>
      </c>
      <c r="L45" s="125">
        <f t="shared" si="8"/>
        <v>327.07500000000005</v>
      </c>
      <c r="M45" s="125">
        <f t="shared" si="9"/>
        <v>291.60000000000002</v>
      </c>
      <c r="N45" s="51">
        <f t="shared" si="10"/>
        <v>35.475000000000023</v>
      </c>
      <c r="X45" s="376"/>
    </row>
    <row r="46" spans="1:24" x14ac:dyDescent="0.25">
      <c r="A46" s="122">
        <v>8</v>
      </c>
      <c r="B46" s="123">
        <v>43146</v>
      </c>
      <c r="C46" s="123">
        <v>43152</v>
      </c>
      <c r="D46" s="124">
        <v>10.199999999999999</v>
      </c>
      <c r="E46" s="124">
        <v>8.4</v>
      </c>
      <c r="F46" s="124">
        <v>12.9</v>
      </c>
      <c r="G46" s="124">
        <v>0</v>
      </c>
      <c r="H46" s="124">
        <v>0</v>
      </c>
      <c r="I46" s="124">
        <v>0</v>
      </c>
      <c r="J46" s="124">
        <v>11.4</v>
      </c>
      <c r="K46" s="124">
        <f t="shared" si="7"/>
        <v>42.9</v>
      </c>
      <c r="L46" s="125">
        <f t="shared" si="8"/>
        <v>269.36250000000001</v>
      </c>
      <c r="M46" s="125">
        <f t="shared" si="9"/>
        <v>257.39999999999998</v>
      </c>
      <c r="N46" s="51">
        <f t="shared" si="10"/>
        <v>11.962500000000034</v>
      </c>
      <c r="X46" s="376"/>
    </row>
    <row r="47" spans="1:24" x14ac:dyDescent="0.25">
      <c r="A47" s="122">
        <v>9</v>
      </c>
      <c r="B47" s="123">
        <v>43153</v>
      </c>
      <c r="C47" s="123">
        <v>43159</v>
      </c>
      <c r="D47" s="124">
        <v>13.3</v>
      </c>
      <c r="E47" s="124">
        <v>13.4</v>
      </c>
      <c r="F47" s="124">
        <v>12.6</v>
      </c>
      <c r="G47" s="124">
        <v>0</v>
      </c>
      <c r="H47" s="124">
        <v>12.9</v>
      </c>
      <c r="I47" s="124">
        <v>0</v>
      </c>
      <c r="J47" s="124">
        <v>0</v>
      </c>
      <c r="K47" s="124">
        <f t="shared" si="7"/>
        <v>52.2</v>
      </c>
      <c r="L47" s="125">
        <f t="shared" si="8"/>
        <v>363.52500000000003</v>
      </c>
      <c r="M47" s="125">
        <f t="shared" si="9"/>
        <v>313.20000000000005</v>
      </c>
      <c r="N47" s="51">
        <f t="shared" si="10"/>
        <v>50.324999999999989</v>
      </c>
      <c r="X47" s="376"/>
    </row>
    <row r="48" spans="1:24" x14ac:dyDescent="0.25">
      <c r="A48" s="122">
        <v>10</v>
      </c>
      <c r="B48" s="123">
        <v>43160</v>
      </c>
      <c r="C48" s="123">
        <v>43166</v>
      </c>
      <c r="D48" s="124">
        <v>13.2</v>
      </c>
      <c r="E48" s="124">
        <v>13.1</v>
      </c>
      <c r="F48" s="124">
        <v>12.9</v>
      </c>
      <c r="G48" s="124">
        <v>0</v>
      </c>
      <c r="H48" s="124">
        <v>12.1</v>
      </c>
      <c r="I48" s="124">
        <v>0</v>
      </c>
      <c r="J48" s="124">
        <v>0</v>
      </c>
      <c r="K48" s="124">
        <f t="shared" si="7"/>
        <v>51.3</v>
      </c>
      <c r="L48" s="125">
        <f t="shared" si="8"/>
        <v>354.41249999999997</v>
      </c>
      <c r="M48" s="125">
        <f t="shared" si="9"/>
        <v>307.79999999999995</v>
      </c>
      <c r="N48" s="51">
        <f t="shared" si="10"/>
        <v>46.612500000000011</v>
      </c>
      <c r="X48" s="376"/>
    </row>
    <row r="49" spans="1:24" x14ac:dyDescent="0.25">
      <c r="A49" s="122">
        <v>11</v>
      </c>
      <c r="B49" s="123">
        <v>43167</v>
      </c>
      <c r="C49" s="123">
        <v>43173</v>
      </c>
      <c r="D49" s="124">
        <v>4.7</v>
      </c>
      <c r="E49" s="124">
        <v>11.7</v>
      </c>
      <c r="F49" s="124">
        <v>7.8</v>
      </c>
      <c r="G49" s="124">
        <v>0</v>
      </c>
      <c r="H49" s="124">
        <v>12.4</v>
      </c>
      <c r="I49" s="124">
        <v>0</v>
      </c>
      <c r="J49" s="124">
        <v>12.7</v>
      </c>
      <c r="K49" s="124">
        <f t="shared" si="7"/>
        <v>49.3</v>
      </c>
      <c r="L49" s="125">
        <f t="shared" si="8"/>
        <v>334.16249999999997</v>
      </c>
      <c r="M49" s="125">
        <f t="shared" si="9"/>
        <v>295.79999999999995</v>
      </c>
      <c r="N49" s="51">
        <f t="shared" si="10"/>
        <v>38.362500000000011</v>
      </c>
      <c r="X49" s="376"/>
    </row>
    <row r="50" spans="1:24" x14ac:dyDescent="0.25">
      <c r="A50" s="122">
        <v>12</v>
      </c>
      <c r="B50" s="123">
        <v>43174</v>
      </c>
      <c r="C50" s="123">
        <v>43180</v>
      </c>
      <c r="D50" s="124">
        <v>11.9</v>
      </c>
      <c r="E50" s="124">
        <f>12.7+0.4</f>
        <v>13.1</v>
      </c>
      <c r="F50" s="124">
        <v>13.7</v>
      </c>
      <c r="G50" s="124">
        <v>0</v>
      </c>
      <c r="H50" s="124">
        <v>13.6</v>
      </c>
      <c r="I50" s="124">
        <v>11.29</v>
      </c>
      <c r="J50" s="124">
        <v>0</v>
      </c>
      <c r="K50" s="124">
        <f t="shared" si="7"/>
        <v>63.59</v>
      </c>
      <c r="L50" s="125">
        <f t="shared" si="8"/>
        <v>478.84875</v>
      </c>
      <c r="M50" s="125">
        <f t="shared" si="9"/>
        <v>381.54</v>
      </c>
      <c r="N50" s="51">
        <f t="shared" si="10"/>
        <v>97.308749999999975</v>
      </c>
      <c r="X50" s="376"/>
    </row>
    <row r="51" spans="1:24" x14ac:dyDescent="0.25">
      <c r="A51" s="122">
        <v>13</v>
      </c>
      <c r="B51" s="123">
        <v>43181</v>
      </c>
      <c r="C51" s="123">
        <v>43187</v>
      </c>
      <c r="D51" s="124">
        <v>0</v>
      </c>
      <c r="E51" s="124">
        <v>11.5</v>
      </c>
      <c r="F51" s="124">
        <v>13.1</v>
      </c>
      <c r="G51" s="124">
        <v>10.7</v>
      </c>
      <c r="H51" s="124">
        <v>0</v>
      </c>
      <c r="I51" s="124">
        <v>0</v>
      </c>
      <c r="J51" s="124">
        <v>12</v>
      </c>
      <c r="K51" s="124">
        <f t="shared" si="7"/>
        <v>47.3</v>
      </c>
      <c r="L51" s="125">
        <f t="shared" si="8"/>
        <v>313.91249999999997</v>
      </c>
      <c r="M51" s="125">
        <f t="shared" si="9"/>
        <v>283.79999999999995</v>
      </c>
      <c r="N51" s="51">
        <f t="shared" si="10"/>
        <v>30.112500000000011</v>
      </c>
      <c r="X51" s="376"/>
    </row>
    <row r="52" spans="1:24" x14ac:dyDescent="0.25">
      <c r="A52" s="122">
        <v>14</v>
      </c>
      <c r="B52" s="123">
        <v>43188</v>
      </c>
      <c r="C52" s="123">
        <v>43194</v>
      </c>
      <c r="D52" s="124">
        <v>14</v>
      </c>
      <c r="E52" s="124">
        <v>0</v>
      </c>
      <c r="F52" s="124">
        <v>14.4</v>
      </c>
      <c r="G52" s="124">
        <v>0</v>
      </c>
      <c r="H52" s="124">
        <v>14.1</v>
      </c>
      <c r="I52" s="124">
        <v>0</v>
      </c>
      <c r="J52" s="124">
        <v>13.4</v>
      </c>
      <c r="K52" s="124">
        <f t="shared" si="7"/>
        <v>55.9</v>
      </c>
      <c r="L52" s="125">
        <f t="shared" si="8"/>
        <v>400.98749999999995</v>
      </c>
      <c r="M52" s="125">
        <f t="shared" si="9"/>
        <v>335.4</v>
      </c>
      <c r="N52" s="51">
        <f t="shared" si="10"/>
        <v>65.587499999999977</v>
      </c>
      <c r="X52" s="376"/>
    </row>
    <row r="53" spans="1:24" x14ac:dyDescent="0.25">
      <c r="A53" s="122">
        <v>15</v>
      </c>
      <c r="B53" s="123">
        <v>43195</v>
      </c>
      <c r="C53" s="123">
        <v>43201</v>
      </c>
      <c r="D53" s="124">
        <v>13.8</v>
      </c>
      <c r="E53" s="124">
        <v>13.1</v>
      </c>
      <c r="F53" s="124">
        <v>12.8</v>
      </c>
      <c r="G53" s="124">
        <v>0</v>
      </c>
      <c r="H53" s="124">
        <v>12.9</v>
      </c>
      <c r="I53" s="124">
        <v>0</v>
      </c>
      <c r="J53" s="124">
        <v>12.1</v>
      </c>
      <c r="K53" s="124">
        <f t="shared" si="7"/>
        <v>64.7</v>
      </c>
      <c r="L53" s="125">
        <f t="shared" si="8"/>
        <v>490.08750000000003</v>
      </c>
      <c r="M53" s="125">
        <f t="shared" si="9"/>
        <v>388.20000000000005</v>
      </c>
      <c r="N53" s="51">
        <f t="shared" si="10"/>
        <v>101.88749999999999</v>
      </c>
      <c r="X53" s="376"/>
    </row>
    <row r="54" spans="1:24" x14ac:dyDescent="0.25">
      <c r="A54" s="122">
        <v>16</v>
      </c>
      <c r="B54" s="123">
        <v>43202</v>
      </c>
      <c r="C54" s="123">
        <v>43208</v>
      </c>
      <c r="D54" s="124">
        <v>13.1</v>
      </c>
      <c r="E54" s="124">
        <v>5.8</v>
      </c>
      <c r="F54" s="124">
        <v>13.2</v>
      </c>
      <c r="G54" s="124">
        <v>0</v>
      </c>
      <c r="H54" s="124">
        <v>5.7</v>
      </c>
      <c r="I54" s="124">
        <v>0</v>
      </c>
      <c r="J54" s="124">
        <v>13.2</v>
      </c>
      <c r="K54" s="124">
        <f t="shared" si="7"/>
        <v>51</v>
      </c>
      <c r="L54" s="125">
        <f t="shared" si="8"/>
        <v>351.375</v>
      </c>
      <c r="M54" s="125">
        <f t="shared" si="9"/>
        <v>306</v>
      </c>
      <c r="N54" s="51">
        <f t="shared" si="10"/>
        <v>45.375</v>
      </c>
      <c r="X54" s="376"/>
    </row>
    <row r="55" spans="1:24" x14ac:dyDescent="0.25">
      <c r="A55" s="122">
        <v>17</v>
      </c>
      <c r="B55" s="123">
        <v>43209</v>
      </c>
      <c r="C55" s="123">
        <v>43215</v>
      </c>
      <c r="D55" s="124">
        <v>12.2</v>
      </c>
      <c r="E55" s="124">
        <v>6.1</v>
      </c>
      <c r="F55" s="124">
        <v>13</v>
      </c>
      <c r="G55" s="124">
        <v>0</v>
      </c>
      <c r="H55" s="124">
        <v>13.2</v>
      </c>
      <c r="I55" s="124">
        <v>0</v>
      </c>
      <c r="J55" s="124">
        <v>0</v>
      </c>
      <c r="K55" s="124">
        <f t="shared" si="7"/>
        <v>44.5</v>
      </c>
      <c r="L55" s="125">
        <f t="shared" si="8"/>
        <v>285.5625</v>
      </c>
      <c r="M55" s="125">
        <f t="shared" si="9"/>
        <v>267</v>
      </c>
      <c r="N55" s="51">
        <f t="shared" si="10"/>
        <v>18.5625</v>
      </c>
      <c r="X55" s="376"/>
    </row>
    <row r="56" spans="1:24" x14ac:dyDescent="0.25">
      <c r="A56" s="122">
        <v>18</v>
      </c>
      <c r="B56" s="123">
        <v>43216</v>
      </c>
      <c r="C56" s="123">
        <v>43222</v>
      </c>
      <c r="D56" s="124">
        <v>13</v>
      </c>
      <c r="E56" s="124">
        <v>11.6</v>
      </c>
      <c r="F56" s="124">
        <v>13.2</v>
      </c>
      <c r="G56" s="124">
        <v>0</v>
      </c>
      <c r="H56" s="124">
        <v>5.5</v>
      </c>
      <c r="I56" s="124">
        <v>0</v>
      </c>
      <c r="J56" s="124">
        <v>12.9</v>
      </c>
      <c r="K56" s="124">
        <f t="shared" si="7"/>
        <v>56.199999999999996</v>
      </c>
      <c r="L56" s="125">
        <f t="shared" si="8"/>
        <v>404.02499999999998</v>
      </c>
      <c r="M56" s="125">
        <f t="shared" si="9"/>
        <v>337.2</v>
      </c>
      <c r="N56" s="51">
        <f t="shared" si="10"/>
        <v>66.824999999999989</v>
      </c>
      <c r="X56" s="376"/>
    </row>
    <row r="57" spans="1:24" x14ac:dyDescent="0.25">
      <c r="A57" s="122">
        <v>19</v>
      </c>
      <c r="B57" s="123">
        <v>43223</v>
      </c>
      <c r="C57" s="123">
        <v>43229</v>
      </c>
      <c r="D57" s="124">
        <v>13.8</v>
      </c>
      <c r="E57" s="124">
        <v>13.5</v>
      </c>
      <c r="F57" s="124">
        <v>13.5</v>
      </c>
      <c r="G57" s="124">
        <v>0</v>
      </c>
      <c r="H57" s="124">
        <v>5</v>
      </c>
      <c r="I57" s="124">
        <v>0</v>
      </c>
      <c r="J57" s="124">
        <v>12.4</v>
      </c>
      <c r="K57" s="124">
        <f t="shared" si="7"/>
        <v>58.199999999999996</v>
      </c>
      <c r="L57" s="125">
        <f t="shared" si="8"/>
        <v>424.27499999999998</v>
      </c>
      <c r="M57" s="125">
        <f>K57*6</f>
        <v>349.2</v>
      </c>
      <c r="N57" s="51">
        <f>L57-M57</f>
        <v>75.074999999999989</v>
      </c>
      <c r="X57" s="376"/>
    </row>
    <row r="58" spans="1:24" x14ac:dyDescent="0.25">
      <c r="A58" s="122">
        <v>20</v>
      </c>
      <c r="B58" s="123">
        <v>43230</v>
      </c>
      <c r="C58" s="123">
        <v>43236</v>
      </c>
      <c r="D58" s="124">
        <v>12.5</v>
      </c>
      <c r="E58" s="124">
        <v>5.9</v>
      </c>
      <c r="F58" s="124">
        <v>12.7</v>
      </c>
      <c r="G58" s="124">
        <v>0</v>
      </c>
      <c r="H58" s="124">
        <v>5.5</v>
      </c>
      <c r="I58" s="124">
        <v>0</v>
      </c>
      <c r="J58" s="124">
        <v>11</v>
      </c>
      <c r="K58" s="124">
        <f t="shared" si="7"/>
        <v>47.599999999999994</v>
      </c>
      <c r="L58" s="125">
        <f t="shared" si="8"/>
        <v>316.94999999999993</v>
      </c>
      <c r="M58" s="125">
        <f>K58*6</f>
        <v>285.59999999999997</v>
      </c>
      <c r="N58" s="51">
        <f>L58-M58</f>
        <v>31.349999999999966</v>
      </c>
      <c r="X58" s="376"/>
    </row>
    <row r="59" spans="1:24" ht="15.75" thickBot="1" x14ac:dyDescent="0.3">
      <c r="A59" s="140">
        <v>21</v>
      </c>
      <c r="B59" s="141">
        <v>43237</v>
      </c>
      <c r="C59" s="141">
        <v>43243</v>
      </c>
      <c r="D59" s="126">
        <v>0</v>
      </c>
      <c r="E59" s="126">
        <v>5.4</v>
      </c>
      <c r="F59" s="126">
        <v>12.2</v>
      </c>
      <c r="G59" s="126">
        <v>0</v>
      </c>
      <c r="H59" s="126">
        <v>5.5</v>
      </c>
      <c r="I59" s="126">
        <v>0</v>
      </c>
      <c r="J59" s="126">
        <v>12.9</v>
      </c>
      <c r="K59" s="126">
        <f>SUM(D59:J59)</f>
        <v>36</v>
      </c>
      <c r="L59" s="127">
        <f t="shared" si="8"/>
        <v>216</v>
      </c>
      <c r="M59" s="127">
        <f>K59*6</f>
        <v>216</v>
      </c>
      <c r="N59" s="52">
        <f>L59-M59</f>
        <v>0</v>
      </c>
      <c r="X59" s="376"/>
    </row>
    <row r="60" spans="1:24" x14ac:dyDescent="0.25">
      <c r="A60" s="333" t="s">
        <v>122</v>
      </c>
      <c r="B60" s="334"/>
      <c r="C60" s="146">
        <v>6</v>
      </c>
      <c r="I60" s="50"/>
      <c r="J60" s="50"/>
      <c r="K60" s="314" t="s">
        <v>34</v>
      </c>
      <c r="L60" s="315"/>
      <c r="M60" s="316">
        <f>SUM(K39:K58)</f>
        <v>926.50000000000011</v>
      </c>
      <c r="N60" s="317"/>
      <c r="X60" s="376"/>
    </row>
    <row r="61" spans="1:24" x14ac:dyDescent="0.25">
      <c r="A61" s="312" t="s">
        <v>124</v>
      </c>
      <c r="B61" s="313"/>
      <c r="C61" s="147">
        <v>8.25</v>
      </c>
      <c r="I61" s="50"/>
      <c r="J61" s="50"/>
      <c r="K61" s="304" t="s">
        <v>35</v>
      </c>
      <c r="L61" s="305"/>
      <c r="M61" s="308">
        <f>SUM(L39:L58)</f>
        <v>6290.5274999999983</v>
      </c>
      <c r="N61" s="309"/>
      <c r="O61" s="114"/>
      <c r="X61" s="376"/>
    </row>
    <row r="62" spans="1:24" ht="15.75" thickBot="1" x14ac:dyDescent="0.3">
      <c r="A62" s="310" t="s">
        <v>123</v>
      </c>
      <c r="B62" s="311"/>
      <c r="C62" s="149">
        <v>10.125</v>
      </c>
      <c r="K62" s="304" t="s">
        <v>36</v>
      </c>
      <c r="L62" s="305"/>
      <c r="M62" s="308">
        <f>SUM(M39:M58)</f>
        <v>5559</v>
      </c>
      <c r="N62" s="318"/>
      <c r="O62" s="114"/>
      <c r="X62" s="376"/>
    </row>
    <row r="63" spans="1:24" ht="15.75" thickBot="1" x14ac:dyDescent="0.3">
      <c r="K63" s="348" t="s">
        <v>45</v>
      </c>
      <c r="L63" s="349"/>
      <c r="M63" s="319">
        <f>M61-M62</f>
        <v>731.52749999999833</v>
      </c>
      <c r="N63" s="320"/>
      <c r="X63" s="376"/>
    </row>
    <row r="64" spans="1:24" ht="15.75" thickBot="1" x14ac:dyDescent="0.3">
      <c r="I64" s="321" t="s">
        <v>46</v>
      </c>
      <c r="J64" s="322"/>
      <c r="K64" s="322"/>
      <c r="L64" s="322"/>
      <c r="M64" s="323">
        <f>SUM(M27,M63)</f>
        <v>920.25749999999834</v>
      </c>
      <c r="N64" s="324"/>
      <c r="X64" s="376"/>
    </row>
    <row r="65" spans="1:26" x14ac:dyDescent="0.25">
      <c r="A65" s="340" t="s">
        <v>125</v>
      </c>
      <c r="B65" s="341"/>
      <c r="C65" s="341"/>
      <c r="D65" s="341"/>
      <c r="E65" s="341"/>
      <c r="F65" s="341"/>
      <c r="G65" s="341"/>
      <c r="H65" s="341"/>
      <c r="I65" s="341"/>
      <c r="J65" s="341"/>
      <c r="K65" s="341"/>
      <c r="L65" s="341"/>
      <c r="M65" s="344">
        <f>M64-814.39</f>
        <v>105.86749999999836</v>
      </c>
      <c r="N65" s="345"/>
      <c r="X65" s="376"/>
    </row>
    <row r="66" spans="1:26" ht="15.75" thickBot="1" x14ac:dyDescent="0.3">
      <c r="A66" s="342"/>
      <c r="B66" s="343"/>
      <c r="C66" s="343"/>
      <c r="D66" s="343"/>
      <c r="E66" s="343"/>
      <c r="F66" s="343"/>
      <c r="G66" s="343"/>
      <c r="H66" s="343"/>
      <c r="I66" s="343"/>
      <c r="J66" s="343"/>
      <c r="K66" s="343"/>
      <c r="L66" s="343"/>
      <c r="M66" s="346"/>
      <c r="N66" s="347"/>
      <c r="X66" s="376"/>
    </row>
    <row r="67" spans="1:26" x14ac:dyDescent="0.25">
      <c r="A67" s="89"/>
      <c r="B67" s="53"/>
      <c r="C67" s="53"/>
      <c r="D67" s="103"/>
      <c r="E67" s="103"/>
      <c r="F67" s="103"/>
      <c r="G67" s="103"/>
      <c r="H67" s="103"/>
      <c r="I67" s="103"/>
      <c r="J67" s="103"/>
      <c r="K67" s="103"/>
      <c r="L67" s="109"/>
      <c r="M67" s="109"/>
      <c r="N67" s="104"/>
      <c r="X67" s="376"/>
    </row>
    <row r="68" spans="1:26" ht="15.75" thickBot="1" x14ac:dyDescent="0.3">
      <c r="A68" s="89"/>
      <c r="B68" s="53"/>
      <c r="C68" s="53"/>
      <c r="D68" s="103"/>
      <c r="E68" s="103"/>
      <c r="F68" s="103"/>
      <c r="G68" s="103"/>
      <c r="H68" s="103"/>
      <c r="I68" s="103"/>
      <c r="J68" s="103"/>
      <c r="K68" s="103"/>
      <c r="L68" s="109"/>
      <c r="M68" s="109"/>
      <c r="N68" s="104"/>
      <c r="X68" s="114"/>
    </row>
    <row r="69" spans="1:26" x14ac:dyDescent="0.25">
      <c r="A69" s="338" t="s">
        <v>97</v>
      </c>
      <c r="B69" s="335" t="s">
        <v>1</v>
      </c>
      <c r="C69" s="335" t="s">
        <v>2</v>
      </c>
      <c r="D69" s="335" t="s">
        <v>6</v>
      </c>
      <c r="E69" s="335" t="s">
        <v>7</v>
      </c>
      <c r="F69" s="335" t="s">
        <v>8</v>
      </c>
      <c r="G69" s="335" t="s">
        <v>9</v>
      </c>
      <c r="H69" s="335" t="s">
        <v>3</v>
      </c>
      <c r="I69" s="335" t="s">
        <v>4</v>
      </c>
      <c r="J69" s="335" t="s">
        <v>5</v>
      </c>
      <c r="K69" s="335" t="s">
        <v>98</v>
      </c>
      <c r="L69" s="335" t="s">
        <v>99</v>
      </c>
      <c r="M69" s="335" t="s">
        <v>100</v>
      </c>
      <c r="N69" s="377" t="s">
        <v>119</v>
      </c>
      <c r="O69" s="338" t="s">
        <v>97</v>
      </c>
      <c r="P69" s="390" t="s">
        <v>0</v>
      </c>
      <c r="Q69" s="335" t="s">
        <v>1</v>
      </c>
      <c r="R69" s="335" t="s">
        <v>2</v>
      </c>
      <c r="S69" s="335" t="s">
        <v>127</v>
      </c>
      <c r="T69" s="390" t="s">
        <v>99</v>
      </c>
      <c r="U69" s="390" t="s">
        <v>100</v>
      </c>
      <c r="V69" s="335" t="s">
        <v>101</v>
      </c>
      <c r="W69" s="335" t="s">
        <v>102</v>
      </c>
      <c r="X69" s="335" t="s">
        <v>76</v>
      </c>
      <c r="Y69" s="335" t="s">
        <v>75</v>
      </c>
      <c r="Z69" s="337" t="s">
        <v>13</v>
      </c>
    </row>
    <row r="70" spans="1:26" ht="15.75" thickBot="1" x14ac:dyDescent="0.3">
      <c r="A70" s="339"/>
      <c r="B70" s="336"/>
      <c r="C70" s="336"/>
      <c r="D70" s="336"/>
      <c r="E70" s="336"/>
      <c r="F70" s="336"/>
      <c r="G70" s="336"/>
      <c r="H70" s="336"/>
      <c r="I70" s="336"/>
      <c r="J70" s="336"/>
      <c r="K70" s="336"/>
      <c r="L70" s="336"/>
      <c r="M70" s="336"/>
      <c r="N70" s="378"/>
      <c r="O70" s="351"/>
      <c r="P70" s="391"/>
      <c r="Q70" s="354"/>
      <c r="R70" s="354"/>
      <c r="S70" s="354"/>
      <c r="T70" s="391"/>
      <c r="U70" s="391"/>
      <c r="V70" s="354"/>
      <c r="W70" s="354"/>
      <c r="X70" s="354"/>
      <c r="Y70" s="354"/>
      <c r="Z70" s="356"/>
    </row>
    <row r="71" spans="1:26" x14ac:dyDescent="0.25">
      <c r="A71" s="350">
        <v>22</v>
      </c>
      <c r="B71" s="218">
        <v>43244</v>
      </c>
      <c r="C71" s="218">
        <v>43250</v>
      </c>
      <c r="D71" s="105">
        <v>5.4</v>
      </c>
      <c r="E71" s="105">
        <v>12.1</v>
      </c>
      <c r="F71" s="105">
        <v>13.2</v>
      </c>
      <c r="G71" s="105">
        <v>0</v>
      </c>
      <c r="H71" s="105">
        <v>5.7</v>
      </c>
      <c r="I71" s="105">
        <v>0</v>
      </c>
      <c r="J71" s="105">
        <v>13.8</v>
      </c>
      <c r="K71" s="105">
        <f>SUM(D71:J71)</f>
        <v>50.2</v>
      </c>
      <c r="L71" s="216">
        <f>IF(K71&gt;40,40*6,K71*6)</f>
        <v>240</v>
      </c>
      <c r="M71" s="216">
        <f>IF(K71&gt;40,(K71-40)*10.125,0)</f>
        <v>103.27500000000003</v>
      </c>
      <c r="N71" s="379">
        <f>(IF(K71&gt;40,40*6,K71*6))+(IF(K71&gt;40,(K71-40)*10.125,0))</f>
        <v>343.27500000000003</v>
      </c>
      <c r="O71" s="351">
        <v>1</v>
      </c>
      <c r="P71" s="193" t="s">
        <v>104</v>
      </c>
      <c r="Q71" s="194">
        <f>B71</f>
        <v>43244</v>
      </c>
      <c r="R71" s="194">
        <f>C73</f>
        <v>43257</v>
      </c>
      <c r="S71" s="211">
        <f>SUM(K72,K74)</f>
        <v>799.91000000000008</v>
      </c>
      <c r="T71" s="211">
        <f>SUM(L71:L74)</f>
        <v>480</v>
      </c>
      <c r="U71" s="211">
        <f>SUM(M71:M74)</f>
        <v>275.40000000000003</v>
      </c>
      <c r="V71" s="355">
        <f>SUM(N71:N74)</f>
        <v>755.40000000000009</v>
      </c>
      <c r="W71" s="211">
        <v>755.4</v>
      </c>
      <c r="X71" s="193" t="s">
        <v>120</v>
      </c>
      <c r="Y71" s="385">
        <v>43273</v>
      </c>
      <c r="Z71" s="357">
        <f>V71-W71</f>
        <v>0</v>
      </c>
    </row>
    <row r="72" spans="1:26" x14ac:dyDescent="0.25">
      <c r="A72" s="351"/>
      <c r="B72" s="194"/>
      <c r="C72" s="194"/>
      <c r="D72" s="110">
        <v>51.75</v>
      </c>
      <c r="E72" s="110">
        <v>110.25</v>
      </c>
      <c r="F72" s="110">
        <v>94.04</v>
      </c>
      <c r="G72" s="110">
        <v>0</v>
      </c>
      <c r="H72" s="110">
        <v>31.99</v>
      </c>
      <c r="I72" s="110">
        <v>0</v>
      </c>
      <c r="J72" s="110">
        <v>96.5</v>
      </c>
      <c r="K72" s="18">
        <f>SUM(D72:J72)</f>
        <v>384.53000000000003</v>
      </c>
      <c r="L72" s="211"/>
      <c r="M72" s="211"/>
      <c r="N72" s="380"/>
      <c r="O72" s="351"/>
      <c r="P72" s="193"/>
      <c r="Q72" s="193"/>
      <c r="R72" s="193"/>
      <c r="S72" s="211"/>
      <c r="T72" s="211"/>
      <c r="U72" s="193"/>
      <c r="V72" s="355"/>
      <c r="W72" s="211"/>
      <c r="X72" s="193"/>
      <c r="Y72" s="385"/>
      <c r="Z72" s="357"/>
    </row>
    <row r="73" spans="1:26" x14ac:dyDescent="0.25">
      <c r="A73" s="351">
        <v>23</v>
      </c>
      <c r="B73" s="194">
        <v>43251</v>
      </c>
      <c r="C73" s="194">
        <v>43257</v>
      </c>
      <c r="D73" s="5">
        <v>0</v>
      </c>
      <c r="E73" s="5">
        <v>13.2</v>
      </c>
      <c r="F73" s="5">
        <v>13.3</v>
      </c>
      <c r="G73" s="5">
        <v>11.3</v>
      </c>
      <c r="H73" s="5">
        <v>6.1</v>
      </c>
      <c r="I73" s="5">
        <v>0</v>
      </c>
      <c r="J73" s="5">
        <v>13.1</v>
      </c>
      <c r="K73" s="5">
        <f t="shared" ref="K73:K132" si="11">SUM(D73:J73)</f>
        <v>57</v>
      </c>
      <c r="L73" s="211">
        <f>IF(K73&gt;40,40*6,K73*6)</f>
        <v>240</v>
      </c>
      <c r="M73" s="211">
        <f>IF(K73&gt;40,(K73-40)*10.125,0)</f>
        <v>172.125</v>
      </c>
      <c r="N73" s="380">
        <f>(IF(K73&gt;40,40*6,K73*6))+(IF(K73&gt;40,(K73-40)*10.125,0))</f>
        <v>412.125</v>
      </c>
      <c r="O73" s="351"/>
      <c r="P73" s="193"/>
      <c r="Q73" s="193"/>
      <c r="R73" s="193"/>
      <c r="S73" s="211"/>
      <c r="T73" s="211"/>
      <c r="U73" s="193"/>
      <c r="V73" s="355"/>
      <c r="W73" s="211"/>
      <c r="X73" s="193"/>
      <c r="Y73" s="385"/>
      <c r="Z73" s="357"/>
    </row>
    <row r="74" spans="1:26" x14ac:dyDescent="0.25">
      <c r="A74" s="351"/>
      <c r="B74" s="194"/>
      <c r="C74" s="194"/>
      <c r="D74" s="111">
        <v>0</v>
      </c>
      <c r="E74" s="111">
        <v>144.72</v>
      </c>
      <c r="F74" s="111">
        <v>55.92</v>
      </c>
      <c r="G74" s="111">
        <v>113.85</v>
      </c>
      <c r="H74" s="111">
        <v>35.18</v>
      </c>
      <c r="I74" s="111">
        <v>0</v>
      </c>
      <c r="J74" s="111">
        <v>65.709999999999994</v>
      </c>
      <c r="K74" s="18">
        <f t="shared" si="11"/>
        <v>415.38</v>
      </c>
      <c r="L74" s="211"/>
      <c r="M74" s="211"/>
      <c r="N74" s="380"/>
      <c r="O74" s="351"/>
      <c r="P74" s="193"/>
      <c r="Q74" s="193"/>
      <c r="R74" s="193"/>
      <c r="S74" s="211"/>
      <c r="T74" s="211"/>
      <c r="U74" s="193"/>
      <c r="V74" s="355"/>
      <c r="W74" s="211"/>
      <c r="X74" s="193"/>
      <c r="Y74" s="385"/>
      <c r="Z74" s="357"/>
    </row>
    <row r="75" spans="1:26" x14ac:dyDescent="0.25">
      <c r="A75" s="351">
        <v>24</v>
      </c>
      <c r="B75" s="194">
        <v>43258</v>
      </c>
      <c r="C75" s="194">
        <v>43264</v>
      </c>
      <c r="D75" s="5">
        <v>0</v>
      </c>
      <c r="E75" s="5">
        <v>12.4</v>
      </c>
      <c r="F75" s="5">
        <v>13.2</v>
      </c>
      <c r="G75" s="5">
        <v>10.5</v>
      </c>
      <c r="H75" s="5">
        <v>5.5</v>
      </c>
      <c r="I75" s="5">
        <v>0</v>
      </c>
      <c r="J75" s="5">
        <v>14.1</v>
      </c>
      <c r="K75" s="5">
        <f t="shared" si="11"/>
        <v>55.7</v>
      </c>
      <c r="L75" s="211">
        <f>IF(K75&gt;40,40*6,K75*6)</f>
        <v>240</v>
      </c>
      <c r="M75" s="211">
        <f>IF(K75&gt;40,(K75-40)*10.125,0)</f>
        <v>158.96250000000003</v>
      </c>
      <c r="N75" s="380">
        <f>(IF(K75&gt;40,40*6,K75*6))+(IF(K75&gt;40,(K75-40)*10.125,0))</f>
        <v>398.96250000000003</v>
      </c>
      <c r="O75" s="351">
        <v>2</v>
      </c>
      <c r="P75" s="193" t="s">
        <v>105</v>
      </c>
      <c r="Q75" s="194">
        <f>B75</f>
        <v>43258</v>
      </c>
      <c r="R75" s="194">
        <f>C77</f>
        <v>43271</v>
      </c>
      <c r="S75" s="211">
        <f>SUM(K76,K78)</f>
        <v>1170.04</v>
      </c>
      <c r="T75" s="211">
        <f>SUM(L75:L78)</f>
        <v>480</v>
      </c>
      <c r="U75" s="211">
        <f>SUM(M75:M78)</f>
        <v>326.02500000000003</v>
      </c>
      <c r="V75" s="355">
        <f>SUM(N75:N78)</f>
        <v>806.02500000000009</v>
      </c>
      <c r="W75" s="211">
        <f>V75</f>
        <v>806.02500000000009</v>
      </c>
      <c r="X75" s="193" t="s">
        <v>126</v>
      </c>
      <c r="Y75" s="385">
        <v>43287</v>
      </c>
      <c r="Z75" s="357">
        <f>V75-W75</f>
        <v>0</v>
      </c>
    </row>
    <row r="76" spans="1:26" x14ac:dyDescent="0.25">
      <c r="A76" s="351"/>
      <c r="B76" s="194"/>
      <c r="C76" s="194"/>
      <c r="D76" s="111">
        <v>0</v>
      </c>
      <c r="E76" s="111">
        <v>89.18</v>
      </c>
      <c r="F76" s="111">
        <v>159.75</v>
      </c>
      <c r="G76" s="111">
        <v>89.87</v>
      </c>
      <c r="H76" s="111">
        <v>75.2</v>
      </c>
      <c r="I76" s="111">
        <v>0</v>
      </c>
      <c r="J76" s="111">
        <v>128.22999999999999</v>
      </c>
      <c r="K76" s="18">
        <f t="shared" si="11"/>
        <v>542.23</v>
      </c>
      <c r="L76" s="211"/>
      <c r="M76" s="211"/>
      <c r="N76" s="380"/>
      <c r="O76" s="351"/>
      <c r="P76" s="193"/>
      <c r="Q76" s="193"/>
      <c r="R76" s="193"/>
      <c r="S76" s="193"/>
      <c r="T76" s="193"/>
      <c r="U76" s="193"/>
      <c r="V76" s="355"/>
      <c r="W76" s="211"/>
      <c r="X76" s="193"/>
      <c r="Y76" s="385"/>
      <c r="Z76" s="357"/>
    </row>
    <row r="77" spans="1:26" x14ac:dyDescent="0.25">
      <c r="A77" s="351">
        <v>25</v>
      </c>
      <c r="B77" s="194">
        <v>43265</v>
      </c>
      <c r="C77" s="194">
        <v>43271</v>
      </c>
      <c r="D77" s="5">
        <v>0</v>
      </c>
      <c r="E77" s="5">
        <v>13</v>
      </c>
      <c r="F77" s="5">
        <v>13.2</v>
      </c>
      <c r="G77" s="5">
        <v>10.8</v>
      </c>
      <c r="H77" s="5">
        <v>0</v>
      </c>
      <c r="I77" s="5">
        <v>12.8</v>
      </c>
      <c r="J77" s="5">
        <v>6.7</v>
      </c>
      <c r="K77" s="5">
        <f t="shared" si="11"/>
        <v>56.5</v>
      </c>
      <c r="L77" s="211">
        <f>IF(K77&gt;40,40*6,K77*6)</f>
        <v>240</v>
      </c>
      <c r="M77" s="211">
        <f>IF(K77&gt;40,(K77-40)*10.125,0)</f>
        <v>167.0625</v>
      </c>
      <c r="N77" s="380">
        <f>(IF(K77&gt;40,40*6,K77*6))+(IF(K77&gt;40,(K77-40)*10.125,0))</f>
        <v>407.0625</v>
      </c>
      <c r="O77" s="351"/>
      <c r="P77" s="193"/>
      <c r="Q77" s="193"/>
      <c r="R77" s="193"/>
      <c r="S77" s="193"/>
      <c r="T77" s="193"/>
      <c r="U77" s="193"/>
      <c r="V77" s="355"/>
      <c r="W77" s="211"/>
      <c r="X77" s="193"/>
      <c r="Y77" s="385"/>
      <c r="Z77" s="357"/>
    </row>
    <row r="78" spans="1:26" x14ac:dyDescent="0.25">
      <c r="A78" s="351"/>
      <c r="B78" s="194"/>
      <c r="C78" s="194"/>
      <c r="D78" s="111">
        <v>0</v>
      </c>
      <c r="E78" s="111">
        <v>143.81</v>
      </c>
      <c r="F78" s="111">
        <v>141.69999999999999</v>
      </c>
      <c r="G78" s="111">
        <v>117.91</v>
      </c>
      <c r="H78" s="111">
        <v>0</v>
      </c>
      <c r="I78" s="111">
        <v>144.72</v>
      </c>
      <c r="J78" s="111">
        <v>79.67</v>
      </c>
      <c r="K78" s="18">
        <f t="shared" si="11"/>
        <v>627.80999999999995</v>
      </c>
      <c r="L78" s="211"/>
      <c r="M78" s="211"/>
      <c r="N78" s="380"/>
      <c r="O78" s="351"/>
      <c r="P78" s="193"/>
      <c r="Q78" s="193"/>
      <c r="R78" s="193"/>
      <c r="S78" s="193"/>
      <c r="T78" s="193"/>
      <c r="U78" s="193"/>
      <c r="V78" s="355"/>
      <c r="W78" s="211"/>
      <c r="X78" s="193"/>
      <c r="Y78" s="385"/>
      <c r="Z78" s="357"/>
    </row>
    <row r="79" spans="1:26" x14ac:dyDescent="0.25">
      <c r="A79" s="351">
        <v>26</v>
      </c>
      <c r="B79" s="194">
        <v>43272</v>
      </c>
      <c r="C79" s="194">
        <v>43278</v>
      </c>
      <c r="D79" s="5">
        <v>0</v>
      </c>
      <c r="E79" s="5">
        <v>0</v>
      </c>
      <c r="F79" s="5">
        <v>13.4</v>
      </c>
      <c r="G79" s="5">
        <v>13.2</v>
      </c>
      <c r="H79" s="5">
        <v>0</v>
      </c>
      <c r="I79" s="5">
        <v>13.4</v>
      </c>
      <c r="J79" s="5">
        <v>6</v>
      </c>
      <c r="K79" s="5">
        <f t="shared" si="11"/>
        <v>46</v>
      </c>
      <c r="L79" s="211">
        <f>IF(K79&gt;40,40*6,K79*6)</f>
        <v>240</v>
      </c>
      <c r="M79" s="211">
        <f>IF(K79&gt;40,(K79-40)*10.125,0)</f>
        <v>60.75</v>
      </c>
      <c r="N79" s="380">
        <f>(IF(K79&gt;40,40*6,K79*6))+(IF(K79&gt;40,(K79-40)*10.125,0))</f>
        <v>300.75</v>
      </c>
      <c r="O79" s="351">
        <v>3</v>
      </c>
      <c r="P79" s="193" t="s">
        <v>106</v>
      </c>
      <c r="Q79" s="194">
        <f>B79</f>
        <v>43272</v>
      </c>
      <c r="R79" s="194">
        <f>C81</f>
        <v>43285</v>
      </c>
      <c r="S79" s="211">
        <f t="shared" ref="S79" si="12">SUM(K80,K82)</f>
        <v>1006.75</v>
      </c>
      <c r="T79" s="211">
        <f t="shared" ref="T79:U79" si="13">SUM(L79:L82)</f>
        <v>480</v>
      </c>
      <c r="U79" s="211">
        <f t="shared" si="13"/>
        <v>109.34999999999997</v>
      </c>
      <c r="V79" s="355">
        <f>SUM(N79:N82)</f>
        <v>589.34999999999991</v>
      </c>
      <c r="W79" s="211"/>
      <c r="X79" s="193"/>
      <c r="Y79" s="385"/>
      <c r="Z79" s="357">
        <f>V79-W79</f>
        <v>589.34999999999991</v>
      </c>
    </row>
    <row r="80" spans="1:26" x14ac:dyDescent="0.25">
      <c r="A80" s="351"/>
      <c r="B80" s="194"/>
      <c r="C80" s="194"/>
      <c r="D80" s="111">
        <v>0</v>
      </c>
      <c r="E80" s="111">
        <v>0</v>
      </c>
      <c r="F80" s="111">
        <v>160</v>
      </c>
      <c r="G80" s="111">
        <v>134</v>
      </c>
      <c r="H80" s="111">
        <v>0</v>
      </c>
      <c r="I80" s="111">
        <v>144</v>
      </c>
      <c r="J80" s="111">
        <v>79.17</v>
      </c>
      <c r="K80" s="18">
        <f t="shared" si="11"/>
        <v>517.16999999999996</v>
      </c>
      <c r="L80" s="211"/>
      <c r="M80" s="211"/>
      <c r="N80" s="380"/>
      <c r="O80" s="351"/>
      <c r="P80" s="193"/>
      <c r="Q80" s="193"/>
      <c r="R80" s="193"/>
      <c r="S80" s="211"/>
      <c r="T80" s="211"/>
      <c r="U80" s="193"/>
      <c r="V80" s="355"/>
      <c r="W80" s="211"/>
      <c r="X80" s="193"/>
      <c r="Y80" s="385"/>
      <c r="Z80" s="357"/>
    </row>
    <row r="81" spans="1:26" x14ac:dyDescent="0.25">
      <c r="A81" s="351">
        <v>27</v>
      </c>
      <c r="B81" s="194">
        <v>43279</v>
      </c>
      <c r="C81" s="194">
        <v>43285</v>
      </c>
      <c r="D81" s="5">
        <v>0</v>
      </c>
      <c r="E81" s="5">
        <v>12</v>
      </c>
      <c r="F81" s="5">
        <v>12.4</v>
      </c>
      <c r="G81" s="5">
        <v>0</v>
      </c>
      <c r="H81" s="5">
        <v>7.8</v>
      </c>
      <c r="I81" s="5">
        <v>12.6</v>
      </c>
      <c r="J81" s="5">
        <v>0</v>
      </c>
      <c r="K81" s="5">
        <f t="shared" si="11"/>
        <v>44.8</v>
      </c>
      <c r="L81" s="211">
        <f>IF(K81&gt;40,40*6,K81*6)</f>
        <v>240</v>
      </c>
      <c r="M81" s="211">
        <f>IF(K81&gt;40,(K81-40)*10.125,0)</f>
        <v>48.599999999999973</v>
      </c>
      <c r="N81" s="380">
        <f>(IF(K81&gt;40,40*6,K81*6))+(IF(K81&gt;40,(K81-40)*10.125,0))</f>
        <v>288.59999999999997</v>
      </c>
      <c r="O81" s="351"/>
      <c r="P81" s="193"/>
      <c r="Q81" s="193"/>
      <c r="R81" s="193"/>
      <c r="S81" s="211"/>
      <c r="T81" s="211"/>
      <c r="U81" s="193"/>
      <c r="V81" s="355"/>
      <c r="W81" s="211"/>
      <c r="X81" s="193"/>
      <c r="Y81" s="385"/>
      <c r="Z81" s="357"/>
    </row>
    <row r="82" spans="1:26" x14ac:dyDescent="0.25">
      <c r="A82" s="351"/>
      <c r="B82" s="194"/>
      <c r="C82" s="194"/>
      <c r="D82" s="111">
        <v>0</v>
      </c>
      <c r="E82" s="111">
        <v>157.31</v>
      </c>
      <c r="F82" s="111">
        <v>78</v>
      </c>
      <c r="G82" s="111">
        <v>0</v>
      </c>
      <c r="H82" s="111">
        <v>90</v>
      </c>
      <c r="I82" s="111">
        <v>164.27</v>
      </c>
      <c r="J82" s="111">
        <v>0</v>
      </c>
      <c r="K82" s="18">
        <f t="shared" si="11"/>
        <v>489.58000000000004</v>
      </c>
      <c r="L82" s="211"/>
      <c r="M82" s="211"/>
      <c r="N82" s="380"/>
      <c r="O82" s="351"/>
      <c r="P82" s="193"/>
      <c r="Q82" s="193"/>
      <c r="R82" s="193"/>
      <c r="S82" s="211"/>
      <c r="T82" s="211"/>
      <c r="U82" s="193"/>
      <c r="V82" s="355"/>
      <c r="W82" s="211"/>
      <c r="X82" s="193"/>
      <c r="Y82" s="385"/>
      <c r="Z82" s="357"/>
    </row>
    <row r="83" spans="1:26" x14ac:dyDescent="0.25">
      <c r="A83" s="351">
        <v>28</v>
      </c>
      <c r="B83" s="194">
        <v>43286</v>
      </c>
      <c r="C83" s="194">
        <v>43292</v>
      </c>
      <c r="D83" s="5">
        <v>0</v>
      </c>
      <c r="E83" s="5">
        <v>0</v>
      </c>
      <c r="F83" s="5">
        <v>11.8</v>
      </c>
      <c r="G83" s="5">
        <v>5.6</v>
      </c>
      <c r="H83" s="5">
        <v>13.3</v>
      </c>
      <c r="I83" s="5">
        <v>12</v>
      </c>
      <c r="J83" s="5">
        <v>0</v>
      </c>
      <c r="K83" s="5">
        <f t="shared" si="11"/>
        <v>42.7</v>
      </c>
      <c r="L83" s="211">
        <f>IF(K83&gt;40,40*6,K83*6)</f>
        <v>240</v>
      </c>
      <c r="M83" s="211">
        <f>IF(K83&gt;40,(K83-40)*10.125,0)</f>
        <v>27.337500000000027</v>
      </c>
      <c r="N83" s="380">
        <f>(IF(K83&gt;40,40*6,K83*6))+(IF(K83&gt;40,(K83-40)*10.125,0))</f>
        <v>267.33750000000003</v>
      </c>
      <c r="O83" s="351">
        <v>4</v>
      </c>
      <c r="P83" s="193" t="s">
        <v>107</v>
      </c>
      <c r="Q83" s="194">
        <f>B83</f>
        <v>43286</v>
      </c>
      <c r="R83" s="194">
        <f>C85</f>
        <v>43299</v>
      </c>
      <c r="S83" s="211">
        <f t="shared" ref="S83" si="14">SUM(K84,K86)</f>
        <v>825.71</v>
      </c>
      <c r="T83" s="211">
        <f t="shared" ref="T83:U83" si="15">SUM(L83:L86)</f>
        <v>455.4</v>
      </c>
      <c r="U83" s="211">
        <f t="shared" si="15"/>
        <v>27.337500000000027</v>
      </c>
      <c r="V83" s="355">
        <f>SUM(N83:N86)</f>
        <v>482.73750000000001</v>
      </c>
      <c r="W83" s="211"/>
      <c r="X83" s="193"/>
      <c r="Y83" s="385"/>
      <c r="Z83" s="357">
        <f>V83-W83</f>
        <v>482.73750000000001</v>
      </c>
    </row>
    <row r="84" spans="1:26" x14ac:dyDescent="0.25">
      <c r="A84" s="351"/>
      <c r="B84" s="194"/>
      <c r="C84" s="194"/>
      <c r="D84" s="111">
        <v>0</v>
      </c>
      <c r="E84" s="111">
        <v>0</v>
      </c>
      <c r="F84" s="111">
        <v>128.22999999999999</v>
      </c>
      <c r="G84" s="111">
        <v>96.35</v>
      </c>
      <c r="H84" s="111">
        <v>138.79</v>
      </c>
      <c r="I84" s="111">
        <v>125.58</v>
      </c>
      <c r="J84" s="111">
        <v>0</v>
      </c>
      <c r="K84" s="18">
        <f t="shared" si="11"/>
        <v>488.95</v>
      </c>
      <c r="L84" s="211"/>
      <c r="M84" s="211"/>
      <c r="N84" s="380"/>
      <c r="O84" s="351"/>
      <c r="P84" s="193"/>
      <c r="Q84" s="193"/>
      <c r="R84" s="193"/>
      <c r="S84" s="193"/>
      <c r="T84" s="193"/>
      <c r="U84" s="193"/>
      <c r="V84" s="355"/>
      <c r="W84" s="211"/>
      <c r="X84" s="193"/>
      <c r="Y84" s="385"/>
      <c r="Z84" s="357"/>
    </row>
    <row r="85" spans="1:26" x14ac:dyDescent="0.25">
      <c r="A85" s="351">
        <v>29</v>
      </c>
      <c r="B85" s="194">
        <v>43293</v>
      </c>
      <c r="C85" s="194">
        <v>43299</v>
      </c>
      <c r="D85" s="5">
        <v>0</v>
      </c>
      <c r="E85" s="5">
        <v>12.3</v>
      </c>
      <c r="F85" s="5">
        <v>5.7</v>
      </c>
      <c r="G85" s="5">
        <v>0</v>
      </c>
      <c r="H85" s="5">
        <v>5.4</v>
      </c>
      <c r="I85" s="5">
        <v>0</v>
      </c>
      <c r="J85" s="5">
        <v>12.5</v>
      </c>
      <c r="K85" s="5">
        <f t="shared" si="11"/>
        <v>35.9</v>
      </c>
      <c r="L85" s="211">
        <f>IF(K85&gt;40,40*6,K85*6)</f>
        <v>215.39999999999998</v>
      </c>
      <c r="M85" s="211">
        <f>IF(K85&gt;40,(K85-40)*10.125,0)</f>
        <v>0</v>
      </c>
      <c r="N85" s="380">
        <f>(IF(K85&gt;40,40*6,K85*6))+(IF(K85&gt;40,(K85-40)*10.125,0))</f>
        <v>215.39999999999998</v>
      </c>
      <c r="O85" s="351"/>
      <c r="P85" s="193"/>
      <c r="Q85" s="193"/>
      <c r="R85" s="193"/>
      <c r="S85" s="193"/>
      <c r="T85" s="193"/>
      <c r="U85" s="193"/>
      <c r="V85" s="355"/>
      <c r="W85" s="211"/>
      <c r="X85" s="193"/>
      <c r="Y85" s="385"/>
      <c r="Z85" s="357"/>
    </row>
    <row r="86" spans="1:26" x14ac:dyDescent="0.25">
      <c r="A86" s="351"/>
      <c r="B86" s="194"/>
      <c r="C86" s="194"/>
      <c r="D86" s="111">
        <v>0</v>
      </c>
      <c r="E86" s="111">
        <v>129.35</v>
      </c>
      <c r="F86" s="111">
        <v>62.87</v>
      </c>
      <c r="G86" s="111">
        <v>0</v>
      </c>
      <c r="H86" s="111">
        <v>18.670000000000002</v>
      </c>
      <c r="I86" s="111">
        <v>0</v>
      </c>
      <c r="J86" s="111">
        <v>125.87</v>
      </c>
      <c r="K86" s="18">
        <f t="shared" si="11"/>
        <v>336.76</v>
      </c>
      <c r="L86" s="211"/>
      <c r="M86" s="211"/>
      <c r="N86" s="380"/>
      <c r="O86" s="351"/>
      <c r="P86" s="193"/>
      <c r="Q86" s="193"/>
      <c r="R86" s="193"/>
      <c r="S86" s="193"/>
      <c r="T86" s="193"/>
      <c r="U86" s="193"/>
      <c r="V86" s="355"/>
      <c r="W86" s="211"/>
      <c r="X86" s="193"/>
      <c r="Y86" s="385"/>
      <c r="Z86" s="357"/>
    </row>
    <row r="87" spans="1:26" x14ac:dyDescent="0.25">
      <c r="A87" s="351">
        <v>30</v>
      </c>
      <c r="B87" s="194">
        <v>43300</v>
      </c>
      <c r="C87" s="194">
        <v>43306</v>
      </c>
      <c r="D87" s="5"/>
      <c r="E87" s="5"/>
      <c r="F87" s="5"/>
      <c r="G87" s="5"/>
      <c r="H87" s="5"/>
      <c r="I87" s="5"/>
      <c r="J87" s="5"/>
      <c r="K87" s="5">
        <f t="shared" si="11"/>
        <v>0</v>
      </c>
      <c r="L87" s="211">
        <f>IF(K87&gt;40,40*6,K87*6)</f>
        <v>0</v>
      </c>
      <c r="M87" s="211">
        <f>IF(K87&gt;40,(K87-40)*10.125,0)</f>
        <v>0</v>
      </c>
      <c r="N87" s="380">
        <f>(IF(K87&gt;40,40*6,K87*6))+(IF(K87&gt;40,(K87-40)*10.125,0))</f>
        <v>0</v>
      </c>
      <c r="O87" s="351">
        <v>5</v>
      </c>
      <c r="P87" s="193" t="s">
        <v>108</v>
      </c>
      <c r="Q87" s="194">
        <f>B87</f>
        <v>43300</v>
      </c>
      <c r="R87" s="194">
        <f>C89</f>
        <v>43313</v>
      </c>
      <c r="S87" s="211">
        <f t="shared" ref="S87" si="16">SUM(K88,K90)</f>
        <v>0</v>
      </c>
      <c r="T87" s="211">
        <f t="shared" ref="T87:U87" si="17">SUM(L87:L90)</f>
        <v>0</v>
      </c>
      <c r="U87" s="211">
        <f t="shared" si="17"/>
        <v>0</v>
      </c>
      <c r="V87" s="355">
        <f>SUM(N87:N90)</f>
        <v>0</v>
      </c>
      <c r="W87" s="211"/>
      <c r="X87" s="193"/>
      <c r="Y87" s="385"/>
      <c r="Z87" s="357">
        <f>V87-W87</f>
        <v>0</v>
      </c>
    </row>
    <row r="88" spans="1:26" x14ac:dyDescent="0.25">
      <c r="A88" s="351"/>
      <c r="B88" s="194"/>
      <c r="C88" s="194"/>
      <c r="D88" s="111"/>
      <c r="E88" s="111"/>
      <c r="F88" s="111"/>
      <c r="G88" s="111"/>
      <c r="H88" s="111"/>
      <c r="I88" s="111"/>
      <c r="J88" s="111"/>
      <c r="K88" s="18">
        <f t="shared" si="11"/>
        <v>0</v>
      </c>
      <c r="L88" s="211"/>
      <c r="M88" s="211"/>
      <c r="N88" s="380"/>
      <c r="O88" s="351"/>
      <c r="P88" s="193"/>
      <c r="Q88" s="193"/>
      <c r="R88" s="193"/>
      <c r="S88" s="211"/>
      <c r="T88" s="211"/>
      <c r="U88" s="193"/>
      <c r="V88" s="355"/>
      <c r="W88" s="211"/>
      <c r="X88" s="193"/>
      <c r="Y88" s="385"/>
      <c r="Z88" s="357"/>
    </row>
    <row r="89" spans="1:26" x14ac:dyDescent="0.25">
      <c r="A89" s="351">
        <v>31</v>
      </c>
      <c r="B89" s="194">
        <v>43307</v>
      </c>
      <c r="C89" s="194">
        <v>43313</v>
      </c>
      <c r="D89" s="5"/>
      <c r="E89" s="5"/>
      <c r="F89" s="5"/>
      <c r="G89" s="5"/>
      <c r="H89" s="5"/>
      <c r="I89" s="5"/>
      <c r="J89" s="5"/>
      <c r="K89" s="5">
        <f t="shared" si="11"/>
        <v>0</v>
      </c>
      <c r="L89" s="211">
        <f>IF(K89&gt;40,40*6,K89*6)</f>
        <v>0</v>
      </c>
      <c r="M89" s="211">
        <f>IF(K89&gt;40,(K89-40)*10.125,0)</f>
        <v>0</v>
      </c>
      <c r="N89" s="380">
        <f>(IF(K89&gt;40,40*6,K89*6))+(IF(K89&gt;40,(K89-40)*10.125,0))</f>
        <v>0</v>
      </c>
      <c r="O89" s="351"/>
      <c r="P89" s="193"/>
      <c r="Q89" s="193"/>
      <c r="R89" s="193"/>
      <c r="S89" s="211"/>
      <c r="T89" s="211"/>
      <c r="U89" s="193"/>
      <c r="V89" s="355"/>
      <c r="W89" s="211"/>
      <c r="X89" s="193"/>
      <c r="Y89" s="385"/>
      <c r="Z89" s="357"/>
    </row>
    <row r="90" spans="1:26" x14ac:dyDescent="0.25">
      <c r="A90" s="351"/>
      <c r="B90" s="194"/>
      <c r="C90" s="194"/>
      <c r="D90" s="111"/>
      <c r="E90" s="111"/>
      <c r="F90" s="111"/>
      <c r="G90" s="111"/>
      <c r="H90" s="111"/>
      <c r="I90" s="111"/>
      <c r="J90" s="111"/>
      <c r="K90" s="18">
        <f t="shared" si="11"/>
        <v>0</v>
      </c>
      <c r="L90" s="211"/>
      <c r="M90" s="211"/>
      <c r="N90" s="380"/>
      <c r="O90" s="351"/>
      <c r="P90" s="193"/>
      <c r="Q90" s="193"/>
      <c r="R90" s="193"/>
      <c r="S90" s="211"/>
      <c r="T90" s="211"/>
      <c r="U90" s="193"/>
      <c r="V90" s="355"/>
      <c r="W90" s="211"/>
      <c r="X90" s="193"/>
      <c r="Y90" s="385"/>
      <c r="Z90" s="357"/>
    </row>
    <row r="91" spans="1:26" x14ac:dyDescent="0.25">
      <c r="A91" s="351">
        <v>32</v>
      </c>
      <c r="B91" s="194">
        <v>43314</v>
      </c>
      <c r="C91" s="194">
        <v>43320</v>
      </c>
      <c r="D91" s="5"/>
      <c r="E91" s="5"/>
      <c r="F91" s="5"/>
      <c r="G91" s="5"/>
      <c r="H91" s="5"/>
      <c r="I91" s="5"/>
      <c r="J91" s="5"/>
      <c r="K91" s="5">
        <f t="shared" si="11"/>
        <v>0</v>
      </c>
      <c r="L91" s="211">
        <f>IF(K91&gt;40,40*6,K91*6)</f>
        <v>0</v>
      </c>
      <c r="M91" s="211">
        <f>IF(K91&gt;40,(K91-40)*10.125,0)</f>
        <v>0</v>
      </c>
      <c r="N91" s="380">
        <f>(IF(K91&gt;40,40*6,K91*6))+(IF(K91&gt;40,(K91-40)*10.125,0))</f>
        <v>0</v>
      </c>
      <c r="O91" s="351">
        <v>6</v>
      </c>
      <c r="P91" s="193" t="s">
        <v>109</v>
      </c>
      <c r="Q91" s="194">
        <f>B91</f>
        <v>43314</v>
      </c>
      <c r="R91" s="194">
        <f>C93</f>
        <v>43327</v>
      </c>
      <c r="S91" s="211">
        <f t="shared" ref="S91" si="18">SUM(K92,K94)</f>
        <v>0</v>
      </c>
      <c r="T91" s="211">
        <f t="shared" ref="T91:U91" si="19">SUM(L91:L94)</f>
        <v>0</v>
      </c>
      <c r="U91" s="211">
        <f t="shared" si="19"/>
        <v>0</v>
      </c>
      <c r="V91" s="355">
        <f>SUM(N91:N94)</f>
        <v>0</v>
      </c>
      <c r="W91" s="211"/>
      <c r="X91" s="193"/>
      <c r="Y91" s="385"/>
      <c r="Z91" s="357">
        <f>V91-W91</f>
        <v>0</v>
      </c>
    </row>
    <row r="92" spans="1:26" x14ac:dyDescent="0.25">
      <c r="A92" s="351"/>
      <c r="B92" s="194"/>
      <c r="C92" s="194"/>
      <c r="D92" s="111"/>
      <c r="E92" s="111"/>
      <c r="F92" s="111"/>
      <c r="G92" s="111"/>
      <c r="H92" s="111"/>
      <c r="I92" s="111"/>
      <c r="J92" s="111"/>
      <c r="K92" s="18">
        <f t="shared" si="11"/>
        <v>0</v>
      </c>
      <c r="L92" s="211"/>
      <c r="M92" s="211"/>
      <c r="N92" s="380"/>
      <c r="O92" s="351"/>
      <c r="P92" s="193"/>
      <c r="Q92" s="193"/>
      <c r="R92" s="193"/>
      <c r="S92" s="193"/>
      <c r="T92" s="193"/>
      <c r="U92" s="193"/>
      <c r="V92" s="355"/>
      <c r="W92" s="211"/>
      <c r="X92" s="193"/>
      <c r="Y92" s="385"/>
      <c r="Z92" s="357"/>
    </row>
    <row r="93" spans="1:26" x14ac:dyDescent="0.25">
      <c r="A93" s="351">
        <v>33</v>
      </c>
      <c r="B93" s="194">
        <v>43321</v>
      </c>
      <c r="C93" s="194">
        <v>43327</v>
      </c>
      <c r="D93" s="5"/>
      <c r="E93" s="5"/>
      <c r="F93" s="5"/>
      <c r="G93" s="5"/>
      <c r="H93" s="5"/>
      <c r="I93" s="5"/>
      <c r="J93" s="5"/>
      <c r="K93" s="5">
        <f t="shared" si="11"/>
        <v>0</v>
      </c>
      <c r="L93" s="211">
        <f>IF(K93&gt;40,40*6,K93*6)</f>
        <v>0</v>
      </c>
      <c r="M93" s="211">
        <f>IF(K93&gt;40,(K93-40)*10.125,0)</f>
        <v>0</v>
      </c>
      <c r="N93" s="380">
        <f>(IF(K93&gt;40,40*6,K93*6))+(IF(K93&gt;40,(K93-40)*10.125,0))</f>
        <v>0</v>
      </c>
      <c r="O93" s="351"/>
      <c r="P93" s="193"/>
      <c r="Q93" s="193"/>
      <c r="R93" s="193"/>
      <c r="S93" s="193"/>
      <c r="T93" s="193"/>
      <c r="U93" s="193"/>
      <c r="V93" s="355"/>
      <c r="W93" s="211"/>
      <c r="X93" s="193"/>
      <c r="Y93" s="385"/>
      <c r="Z93" s="357"/>
    </row>
    <row r="94" spans="1:26" x14ac:dyDescent="0.25">
      <c r="A94" s="351"/>
      <c r="B94" s="194"/>
      <c r="C94" s="194"/>
      <c r="D94" s="111"/>
      <c r="E94" s="111"/>
      <c r="F94" s="111"/>
      <c r="G94" s="111"/>
      <c r="H94" s="111"/>
      <c r="I94" s="111"/>
      <c r="J94" s="111"/>
      <c r="K94" s="18">
        <f t="shared" si="11"/>
        <v>0</v>
      </c>
      <c r="L94" s="211"/>
      <c r="M94" s="211"/>
      <c r="N94" s="380"/>
      <c r="O94" s="351"/>
      <c r="P94" s="193"/>
      <c r="Q94" s="193"/>
      <c r="R94" s="193"/>
      <c r="S94" s="193"/>
      <c r="T94" s="193"/>
      <c r="U94" s="193"/>
      <c r="V94" s="355"/>
      <c r="W94" s="211"/>
      <c r="X94" s="193"/>
      <c r="Y94" s="385"/>
      <c r="Z94" s="357"/>
    </row>
    <row r="95" spans="1:26" x14ac:dyDescent="0.25">
      <c r="A95" s="351">
        <v>34</v>
      </c>
      <c r="B95" s="194">
        <v>43328</v>
      </c>
      <c r="C95" s="194">
        <v>43334</v>
      </c>
      <c r="D95" s="5"/>
      <c r="E95" s="5"/>
      <c r="F95" s="5"/>
      <c r="G95" s="5"/>
      <c r="H95" s="5"/>
      <c r="I95" s="5"/>
      <c r="J95" s="5"/>
      <c r="K95" s="5">
        <f t="shared" si="11"/>
        <v>0</v>
      </c>
      <c r="L95" s="211">
        <f>IF(K95&gt;40,40*6,K95*6)</f>
        <v>0</v>
      </c>
      <c r="M95" s="211">
        <f>IF(K95&gt;40,(K95-40)*10.125,0)</f>
        <v>0</v>
      </c>
      <c r="N95" s="380">
        <f>(IF(K95&gt;40,40*6,K95*6))+(IF(K95&gt;40,(K95-40)*10.125,0))</f>
        <v>0</v>
      </c>
      <c r="O95" s="351">
        <v>7</v>
      </c>
      <c r="P95" s="193" t="s">
        <v>110</v>
      </c>
      <c r="Q95" s="194">
        <f>B95</f>
        <v>43328</v>
      </c>
      <c r="R95" s="194">
        <f>C97</f>
        <v>43341</v>
      </c>
      <c r="S95" s="211">
        <f t="shared" ref="S95" si="20">SUM(K96,K98)</f>
        <v>0</v>
      </c>
      <c r="T95" s="211">
        <f t="shared" ref="T95:U95" si="21">SUM(L95:L98)</f>
        <v>0</v>
      </c>
      <c r="U95" s="211">
        <f t="shared" si="21"/>
        <v>0</v>
      </c>
      <c r="V95" s="355">
        <f>SUM(N95:N98)</f>
        <v>0</v>
      </c>
      <c r="W95" s="211"/>
      <c r="X95" s="193"/>
      <c r="Y95" s="385"/>
      <c r="Z95" s="357">
        <f>V95-W95</f>
        <v>0</v>
      </c>
    </row>
    <row r="96" spans="1:26" x14ac:dyDescent="0.25">
      <c r="A96" s="351"/>
      <c r="B96" s="194"/>
      <c r="C96" s="194"/>
      <c r="D96" s="111"/>
      <c r="E96" s="111"/>
      <c r="F96" s="111"/>
      <c r="G96" s="111"/>
      <c r="H96" s="111"/>
      <c r="I96" s="111"/>
      <c r="J96" s="111"/>
      <c r="K96" s="18">
        <f t="shared" si="11"/>
        <v>0</v>
      </c>
      <c r="L96" s="211"/>
      <c r="M96" s="211"/>
      <c r="N96" s="380"/>
      <c r="O96" s="351"/>
      <c r="P96" s="193"/>
      <c r="Q96" s="193"/>
      <c r="R96" s="193"/>
      <c r="S96" s="211"/>
      <c r="T96" s="211"/>
      <c r="U96" s="193"/>
      <c r="V96" s="355"/>
      <c r="W96" s="211"/>
      <c r="X96" s="193"/>
      <c r="Y96" s="385"/>
      <c r="Z96" s="357"/>
    </row>
    <row r="97" spans="1:26" x14ac:dyDescent="0.25">
      <c r="A97" s="351">
        <v>35</v>
      </c>
      <c r="B97" s="194">
        <v>43335</v>
      </c>
      <c r="C97" s="194">
        <v>43341</v>
      </c>
      <c r="D97" s="5"/>
      <c r="E97" s="5"/>
      <c r="F97" s="5"/>
      <c r="G97" s="5"/>
      <c r="H97" s="5"/>
      <c r="I97" s="5"/>
      <c r="J97" s="5"/>
      <c r="K97" s="5">
        <f t="shared" si="11"/>
        <v>0</v>
      </c>
      <c r="L97" s="211">
        <f>IF(K97&gt;40,40*6,K97*6)</f>
        <v>0</v>
      </c>
      <c r="M97" s="211">
        <f>IF(K97&gt;40,(K97-40)*10.125,0)</f>
        <v>0</v>
      </c>
      <c r="N97" s="380">
        <f>(IF(K97&gt;40,40*6,K97*6))+(IF(K97&gt;40,(K97-40)*10.125,0))</f>
        <v>0</v>
      </c>
      <c r="O97" s="351"/>
      <c r="P97" s="193"/>
      <c r="Q97" s="193"/>
      <c r="R97" s="193"/>
      <c r="S97" s="211"/>
      <c r="T97" s="211"/>
      <c r="U97" s="193"/>
      <c r="V97" s="355"/>
      <c r="W97" s="211"/>
      <c r="X97" s="193"/>
      <c r="Y97" s="385"/>
      <c r="Z97" s="357"/>
    </row>
    <row r="98" spans="1:26" x14ac:dyDescent="0.25">
      <c r="A98" s="351"/>
      <c r="B98" s="194"/>
      <c r="C98" s="194"/>
      <c r="D98" s="111"/>
      <c r="E98" s="111"/>
      <c r="F98" s="111"/>
      <c r="G98" s="111"/>
      <c r="H98" s="111"/>
      <c r="I98" s="111"/>
      <c r="J98" s="111"/>
      <c r="K98" s="18">
        <f t="shared" si="11"/>
        <v>0</v>
      </c>
      <c r="L98" s="211"/>
      <c r="M98" s="211"/>
      <c r="N98" s="380"/>
      <c r="O98" s="351"/>
      <c r="P98" s="193"/>
      <c r="Q98" s="193"/>
      <c r="R98" s="193"/>
      <c r="S98" s="211"/>
      <c r="T98" s="211"/>
      <c r="U98" s="193"/>
      <c r="V98" s="355"/>
      <c r="W98" s="211"/>
      <c r="X98" s="193"/>
      <c r="Y98" s="385"/>
      <c r="Z98" s="357"/>
    </row>
    <row r="99" spans="1:26" x14ac:dyDescent="0.25">
      <c r="A99" s="351">
        <v>36</v>
      </c>
      <c r="B99" s="194">
        <v>43342</v>
      </c>
      <c r="C99" s="194">
        <v>43348</v>
      </c>
      <c r="D99" s="5"/>
      <c r="E99" s="5"/>
      <c r="F99" s="5"/>
      <c r="G99" s="5"/>
      <c r="H99" s="5"/>
      <c r="I99" s="5"/>
      <c r="J99" s="5"/>
      <c r="K99" s="5">
        <f t="shared" si="11"/>
        <v>0</v>
      </c>
      <c r="L99" s="211">
        <f>IF(K99&gt;40,40*6,K99*6)</f>
        <v>0</v>
      </c>
      <c r="M99" s="211">
        <f>IF(K99&gt;40,(K99-40)*10.125,0)</f>
        <v>0</v>
      </c>
      <c r="N99" s="380">
        <f>(IF(K99&gt;40,40*6,K99*6))+(IF(K99&gt;40,(K99-40)*10.125,0))</f>
        <v>0</v>
      </c>
      <c r="O99" s="351">
        <v>8</v>
      </c>
      <c r="P99" s="193" t="s">
        <v>111</v>
      </c>
      <c r="Q99" s="194">
        <f>B99</f>
        <v>43342</v>
      </c>
      <c r="R99" s="194">
        <f>C101</f>
        <v>43355</v>
      </c>
      <c r="S99" s="211">
        <f t="shared" ref="S99" si="22">SUM(K100,K102)</f>
        <v>0</v>
      </c>
      <c r="T99" s="211">
        <f t="shared" ref="T99:U99" si="23">SUM(L99:L102)</f>
        <v>0</v>
      </c>
      <c r="U99" s="211">
        <f t="shared" si="23"/>
        <v>0</v>
      </c>
      <c r="V99" s="355">
        <f>SUM(N99:N102)</f>
        <v>0</v>
      </c>
      <c r="W99" s="211"/>
      <c r="X99" s="193"/>
      <c r="Y99" s="385"/>
      <c r="Z99" s="357">
        <f>V99-W99</f>
        <v>0</v>
      </c>
    </row>
    <row r="100" spans="1:26" x14ac:dyDescent="0.25">
      <c r="A100" s="351"/>
      <c r="B100" s="194"/>
      <c r="C100" s="194"/>
      <c r="D100" s="111"/>
      <c r="E100" s="111"/>
      <c r="F100" s="111"/>
      <c r="G100" s="111"/>
      <c r="H100" s="111"/>
      <c r="I100" s="111"/>
      <c r="J100" s="111"/>
      <c r="K100" s="18">
        <f t="shared" si="11"/>
        <v>0</v>
      </c>
      <c r="L100" s="211"/>
      <c r="M100" s="211"/>
      <c r="N100" s="380"/>
      <c r="O100" s="351"/>
      <c r="P100" s="193"/>
      <c r="Q100" s="193"/>
      <c r="R100" s="193"/>
      <c r="S100" s="193"/>
      <c r="T100" s="193"/>
      <c r="U100" s="193"/>
      <c r="V100" s="355"/>
      <c r="W100" s="211"/>
      <c r="X100" s="193"/>
      <c r="Y100" s="385"/>
      <c r="Z100" s="357"/>
    </row>
    <row r="101" spans="1:26" x14ac:dyDescent="0.25">
      <c r="A101" s="351">
        <v>37</v>
      </c>
      <c r="B101" s="194">
        <v>43349</v>
      </c>
      <c r="C101" s="194">
        <v>43355</v>
      </c>
      <c r="D101" s="5"/>
      <c r="E101" s="5"/>
      <c r="F101" s="5"/>
      <c r="G101" s="5"/>
      <c r="H101" s="5"/>
      <c r="I101" s="5"/>
      <c r="J101" s="5"/>
      <c r="K101" s="5">
        <f t="shared" si="11"/>
        <v>0</v>
      </c>
      <c r="L101" s="211">
        <f>IF(K101&gt;40,40*6,K101*6)</f>
        <v>0</v>
      </c>
      <c r="M101" s="211">
        <f>IF(K101&gt;40,(K101-40)*10.125,0)</f>
        <v>0</v>
      </c>
      <c r="N101" s="380">
        <f>(IF(K101&gt;40,40*6,K101*6))+(IF(K101&gt;40,(K101-40)*10.125,0))</f>
        <v>0</v>
      </c>
      <c r="O101" s="351"/>
      <c r="P101" s="193"/>
      <c r="Q101" s="193"/>
      <c r="R101" s="193"/>
      <c r="S101" s="193"/>
      <c r="T101" s="193"/>
      <c r="U101" s="193"/>
      <c r="V101" s="355"/>
      <c r="W101" s="211"/>
      <c r="X101" s="193"/>
      <c r="Y101" s="385"/>
      <c r="Z101" s="357"/>
    </row>
    <row r="102" spans="1:26" x14ac:dyDescent="0.25">
      <c r="A102" s="351"/>
      <c r="B102" s="194"/>
      <c r="C102" s="194"/>
      <c r="D102" s="111"/>
      <c r="E102" s="111"/>
      <c r="F102" s="111"/>
      <c r="G102" s="111"/>
      <c r="H102" s="111"/>
      <c r="I102" s="111"/>
      <c r="J102" s="111"/>
      <c r="K102" s="18">
        <f t="shared" si="11"/>
        <v>0</v>
      </c>
      <c r="L102" s="211"/>
      <c r="M102" s="211"/>
      <c r="N102" s="380"/>
      <c r="O102" s="351"/>
      <c r="P102" s="193"/>
      <c r="Q102" s="193"/>
      <c r="R102" s="193"/>
      <c r="S102" s="193"/>
      <c r="T102" s="193"/>
      <c r="U102" s="193"/>
      <c r="V102" s="355"/>
      <c r="W102" s="211"/>
      <c r="X102" s="193"/>
      <c r="Y102" s="385"/>
      <c r="Z102" s="357"/>
    </row>
    <row r="103" spans="1:26" x14ac:dyDescent="0.25">
      <c r="A103" s="351">
        <v>38</v>
      </c>
      <c r="B103" s="194">
        <v>43356</v>
      </c>
      <c r="C103" s="194">
        <v>43362</v>
      </c>
      <c r="D103" s="5"/>
      <c r="E103" s="5"/>
      <c r="F103" s="5"/>
      <c r="G103" s="5"/>
      <c r="H103" s="5"/>
      <c r="I103" s="5"/>
      <c r="J103" s="5"/>
      <c r="K103" s="5">
        <f t="shared" si="11"/>
        <v>0</v>
      </c>
      <c r="L103" s="211">
        <f>IF(K103&gt;40,40*6,K103*6)</f>
        <v>0</v>
      </c>
      <c r="M103" s="211">
        <f>IF(K103&gt;40,(K103-40)*10.125,0)</f>
        <v>0</v>
      </c>
      <c r="N103" s="380">
        <f>(IF(K103&gt;40,40*6,K103*6))+(IF(K103&gt;40,(K103-40)*10.125,0))</f>
        <v>0</v>
      </c>
      <c r="O103" s="351">
        <v>9</v>
      </c>
      <c r="P103" s="193" t="s">
        <v>112</v>
      </c>
      <c r="Q103" s="194">
        <f>B103</f>
        <v>43356</v>
      </c>
      <c r="R103" s="194">
        <f>C105</f>
        <v>43369</v>
      </c>
      <c r="S103" s="211">
        <f t="shared" ref="S103" si="24">SUM(K104,K106)</f>
        <v>0</v>
      </c>
      <c r="T103" s="211">
        <f t="shared" ref="T103:U103" si="25">SUM(L103:L106)</f>
        <v>0</v>
      </c>
      <c r="U103" s="211">
        <f t="shared" si="25"/>
        <v>0</v>
      </c>
      <c r="V103" s="355">
        <f>SUM(N103:N106)</f>
        <v>0</v>
      </c>
      <c r="W103" s="211"/>
      <c r="X103" s="193"/>
      <c r="Y103" s="385"/>
      <c r="Z103" s="357">
        <f>V103-W103</f>
        <v>0</v>
      </c>
    </row>
    <row r="104" spans="1:26" x14ac:dyDescent="0.25">
      <c r="A104" s="351"/>
      <c r="B104" s="194"/>
      <c r="C104" s="194"/>
      <c r="D104" s="111"/>
      <c r="E104" s="111"/>
      <c r="F104" s="111"/>
      <c r="G104" s="111"/>
      <c r="H104" s="111"/>
      <c r="I104" s="111"/>
      <c r="J104" s="111"/>
      <c r="K104" s="18">
        <f t="shared" si="11"/>
        <v>0</v>
      </c>
      <c r="L104" s="211"/>
      <c r="M104" s="211"/>
      <c r="N104" s="380"/>
      <c r="O104" s="351"/>
      <c r="P104" s="193"/>
      <c r="Q104" s="193"/>
      <c r="R104" s="193"/>
      <c r="S104" s="211"/>
      <c r="T104" s="211"/>
      <c r="U104" s="193"/>
      <c r="V104" s="355"/>
      <c r="W104" s="211"/>
      <c r="X104" s="193"/>
      <c r="Y104" s="385"/>
      <c r="Z104" s="357"/>
    </row>
    <row r="105" spans="1:26" x14ac:dyDescent="0.25">
      <c r="A105" s="351">
        <v>39</v>
      </c>
      <c r="B105" s="194">
        <v>43363</v>
      </c>
      <c r="C105" s="194">
        <v>43369</v>
      </c>
      <c r="D105" s="5"/>
      <c r="E105" s="5"/>
      <c r="F105" s="5"/>
      <c r="G105" s="5"/>
      <c r="H105" s="5"/>
      <c r="I105" s="5"/>
      <c r="J105" s="5"/>
      <c r="K105" s="5">
        <f t="shared" si="11"/>
        <v>0</v>
      </c>
      <c r="L105" s="211">
        <f>IF(K105&gt;40,40*6,K105*6)</f>
        <v>0</v>
      </c>
      <c r="M105" s="211">
        <f>IF(K105&gt;40,(K105-40)*10.125,0)</f>
        <v>0</v>
      </c>
      <c r="N105" s="380">
        <f>(IF(K105&gt;40,40*6,K105*6))+(IF(K105&gt;40,(K105-40)*10.125,0))</f>
        <v>0</v>
      </c>
      <c r="O105" s="351"/>
      <c r="P105" s="193"/>
      <c r="Q105" s="193"/>
      <c r="R105" s="193"/>
      <c r="S105" s="211"/>
      <c r="T105" s="211"/>
      <c r="U105" s="193"/>
      <c r="V105" s="355"/>
      <c r="W105" s="211"/>
      <c r="X105" s="193"/>
      <c r="Y105" s="385"/>
      <c r="Z105" s="357"/>
    </row>
    <row r="106" spans="1:26" x14ac:dyDescent="0.25">
      <c r="A106" s="351"/>
      <c r="B106" s="194"/>
      <c r="C106" s="194"/>
      <c r="D106" s="111"/>
      <c r="E106" s="111"/>
      <c r="F106" s="111"/>
      <c r="G106" s="111"/>
      <c r="H106" s="111"/>
      <c r="I106" s="111"/>
      <c r="J106" s="111"/>
      <c r="K106" s="18">
        <f t="shared" si="11"/>
        <v>0</v>
      </c>
      <c r="L106" s="211"/>
      <c r="M106" s="211"/>
      <c r="N106" s="380"/>
      <c r="O106" s="351"/>
      <c r="P106" s="193"/>
      <c r="Q106" s="193"/>
      <c r="R106" s="193"/>
      <c r="S106" s="211"/>
      <c r="T106" s="211"/>
      <c r="U106" s="193"/>
      <c r="V106" s="355"/>
      <c r="W106" s="211"/>
      <c r="X106" s="193"/>
      <c r="Y106" s="385"/>
      <c r="Z106" s="357"/>
    </row>
    <row r="107" spans="1:26" x14ac:dyDescent="0.25">
      <c r="A107" s="351">
        <v>40</v>
      </c>
      <c r="B107" s="194">
        <v>43370</v>
      </c>
      <c r="C107" s="194">
        <v>43376</v>
      </c>
      <c r="D107" s="5"/>
      <c r="E107" s="5"/>
      <c r="F107" s="5"/>
      <c r="G107" s="5"/>
      <c r="H107" s="5"/>
      <c r="I107" s="5"/>
      <c r="J107" s="5"/>
      <c r="K107" s="5">
        <f t="shared" si="11"/>
        <v>0</v>
      </c>
      <c r="L107" s="211">
        <f>IF(K107&gt;40,40*6,K107*6)</f>
        <v>0</v>
      </c>
      <c r="M107" s="211">
        <f>IF(K107&gt;40,(K107-40)*10.125,0)</f>
        <v>0</v>
      </c>
      <c r="N107" s="380">
        <f>(IF(K107&gt;40,40*6,K107*6))+(IF(K107&gt;40,(K107-40)*10.125,0))</f>
        <v>0</v>
      </c>
      <c r="O107" s="351">
        <v>10</v>
      </c>
      <c r="P107" s="193" t="s">
        <v>113</v>
      </c>
      <c r="Q107" s="194">
        <f>B107</f>
        <v>43370</v>
      </c>
      <c r="R107" s="194">
        <f>C109</f>
        <v>43383</v>
      </c>
      <c r="S107" s="211">
        <f t="shared" ref="S107" si="26">SUM(K108,K110)</f>
        <v>0</v>
      </c>
      <c r="T107" s="211">
        <f t="shared" ref="T107:U107" si="27">SUM(L107:L110)</f>
        <v>0</v>
      </c>
      <c r="U107" s="211">
        <f t="shared" si="27"/>
        <v>0</v>
      </c>
      <c r="V107" s="355">
        <f>SUM(N107:N110)</f>
        <v>0</v>
      </c>
      <c r="W107" s="211"/>
      <c r="X107" s="193"/>
      <c r="Y107" s="385"/>
      <c r="Z107" s="357">
        <f>V107-W107</f>
        <v>0</v>
      </c>
    </row>
    <row r="108" spans="1:26" x14ac:dyDescent="0.25">
      <c r="A108" s="351"/>
      <c r="B108" s="194"/>
      <c r="C108" s="194"/>
      <c r="D108" s="111"/>
      <c r="E108" s="111"/>
      <c r="F108" s="111"/>
      <c r="G108" s="111"/>
      <c r="H108" s="111"/>
      <c r="I108" s="111"/>
      <c r="J108" s="111"/>
      <c r="K108" s="18">
        <f t="shared" si="11"/>
        <v>0</v>
      </c>
      <c r="L108" s="211"/>
      <c r="M108" s="211"/>
      <c r="N108" s="380"/>
      <c r="O108" s="351"/>
      <c r="P108" s="193"/>
      <c r="Q108" s="193"/>
      <c r="R108" s="193"/>
      <c r="S108" s="193"/>
      <c r="T108" s="193"/>
      <c r="U108" s="193"/>
      <c r="V108" s="355"/>
      <c r="W108" s="211"/>
      <c r="X108" s="193"/>
      <c r="Y108" s="385"/>
      <c r="Z108" s="357"/>
    </row>
    <row r="109" spans="1:26" x14ac:dyDescent="0.25">
      <c r="A109" s="351">
        <v>41</v>
      </c>
      <c r="B109" s="194">
        <v>43377</v>
      </c>
      <c r="C109" s="194">
        <v>43383</v>
      </c>
      <c r="D109" s="5"/>
      <c r="E109" s="5"/>
      <c r="F109" s="5"/>
      <c r="G109" s="5"/>
      <c r="H109" s="5"/>
      <c r="I109" s="5"/>
      <c r="J109" s="5"/>
      <c r="K109" s="5">
        <f t="shared" si="11"/>
        <v>0</v>
      </c>
      <c r="L109" s="211">
        <f>IF(K109&gt;40,40*6,K109*6)</f>
        <v>0</v>
      </c>
      <c r="M109" s="211">
        <f>IF(K109&gt;40,(K109-40)*10.125,0)</f>
        <v>0</v>
      </c>
      <c r="N109" s="380">
        <f>(IF(K109&gt;40,40*6,K109*6))+(IF(K109&gt;40,(K109-40)*10.125,0))</f>
        <v>0</v>
      </c>
      <c r="O109" s="351"/>
      <c r="P109" s="193"/>
      <c r="Q109" s="193"/>
      <c r="R109" s="193"/>
      <c r="S109" s="193"/>
      <c r="T109" s="193"/>
      <c r="U109" s="193"/>
      <c r="V109" s="355"/>
      <c r="W109" s="211"/>
      <c r="X109" s="193"/>
      <c r="Y109" s="385"/>
      <c r="Z109" s="357"/>
    </row>
    <row r="110" spans="1:26" x14ac:dyDescent="0.25">
      <c r="A110" s="351"/>
      <c r="B110" s="194"/>
      <c r="C110" s="194"/>
      <c r="D110" s="111"/>
      <c r="E110" s="111"/>
      <c r="F110" s="111"/>
      <c r="G110" s="111"/>
      <c r="H110" s="111"/>
      <c r="I110" s="111"/>
      <c r="J110" s="111"/>
      <c r="K110" s="18">
        <f t="shared" si="11"/>
        <v>0</v>
      </c>
      <c r="L110" s="211"/>
      <c r="M110" s="211"/>
      <c r="N110" s="380"/>
      <c r="O110" s="351"/>
      <c r="P110" s="193"/>
      <c r="Q110" s="193"/>
      <c r="R110" s="193"/>
      <c r="S110" s="193"/>
      <c r="T110" s="193"/>
      <c r="U110" s="193"/>
      <c r="V110" s="355"/>
      <c r="W110" s="211"/>
      <c r="X110" s="193"/>
      <c r="Y110" s="385"/>
      <c r="Z110" s="357"/>
    </row>
    <row r="111" spans="1:26" x14ac:dyDescent="0.25">
      <c r="A111" s="351">
        <v>42</v>
      </c>
      <c r="B111" s="194">
        <v>43384</v>
      </c>
      <c r="C111" s="194">
        <v>43390</v>
      </c>
      <c r="D111" s="5"/>
      <c r="E111" s="5"/>
      <c r="F111" s="5"/>
      <c r="G111" s="5"/>
      <c r="H111" s="5"/>
      <c r="I111" s="5"/>
      <c r="J111" s="5"/>
      <c r="K111" s="5">
        <f t="shared" si="11"/>
        <v>0</v>
      </c>
      <c r="L111" s="211">
        <f>IF(K111&gt;40,40*6,K111*6)</f>
        <v>0</v>
      </c>
      <c r="M111" s="211">
        <f>IF(K111&gt;40,(K111-40)*10.125,0)</f>
        <v>0</v>
      </c>
      <c r="N111" s="380">
        <f>(IF(K111&gt;40,40*6,K111*6))+(IF(K111&gt;40,(K111-40)*10.125,0))</f>
        <v>0</v>
      </c>
      <c r="O111" s="351">
        <v>11</v>
      </c>
      <c r="P111" s="193" t="s">
        <v>114</v>
      </c>
      <c r="Q111" s="194">
        <f>B111</f>
        <v>43384</v>
      </c>
      <c r="R111" s="194">
        <f>C113</f>
        <v>43397</v>
      </c>
      <c r="S111" s="211">
        <f t="shared" ref="S111" si="28">SUM(K112,K114)</f>
        <v>0</v>
      </c>
      <c r="T111" s="211">
        <f t="shared" ref="T111:U111" si="29">SUM(L111:L114)</f>
        <v>0</v>
      </c>
      <c r="U111" s="211">
        <f t="shared" si="29"/>
        <v>0</v>
      </c>
      <c r="V111" s="355">
        <f>SUM(N111:N114)</f>
        <v>0</v>
      </c>
      <c r="W111" s="211"/>
      <c r="X111" s="193"/>
      <c r="Y111" s="385"/>
      <c r="Z111" s="357">
        <f>V111-W111</f>
        <v>0</v>
      </c>
    </row>
    <row r="112" spans="1:26" x14ac:dyDescent="0.25">
      <c r="A112" s="351"/>
      <c r="B112" s="194"/>
      <c r="C112" s="194"/>
      <c r="D112" s="111"/>
      <c r="E112" s="111"/>
      <c r="F112" s="111"/>
      <c r="G112" s="111"/>
      <c r="H112" s="111"/>
      <c r="I112" s="111"/>
      <c r="J112" s="111"/>
      <c r="K112" s="18">
        <f t="shared" si="11"/>
        <v>0</v>
      </c>
      <c r="L112" s="211"/>
      <c r="M112" s="211"/>
      <c r="N112" s="380"/>
      <c r="O112" s="351"/>
      <c r="P112" s="193"/>
      <c r="Q112" s="193"/>
      <c r="R112" s="193"/>
      <c r="S112" s="211"/>
      <c r="T112" s="211"/>
      <c r="U112" s="193"/>
      <c r="V112" s="355"/>
      <c r="W112" s="211"/>
      <c r="X112" s="193"/>
      <c r="Y112" s="385"/>
      <c r="Z112" s="357"/>
    </row>
    <row r="113" spans="1:26" x14ac:dyDescent="0.25">
      <c r="A113" s="351">
        <v>43</v>
      </c>
      <c r="B113" s="194">
        <v>43391</v>
      </c>
      <c r="C113" s="194">
        <v>43397</v>
      </c>
      <c r="D113" s="5"/>
      <c r="E113" s="5"/>
      <c r="F113" s="5"/>
      <c r="G113" s="5"/>
      <c r="H113" s="5"/>
      <c r="I113" s="5"/>
      <c r="J113" s="5"/>
      <c r="K113" s="5">
        <f t="shared" si="11"/>
        <v>0</v>
      </c>
      <c r="L113" s="211">
        <f>IF(K113&gt;40,40*6,K113*6)</f>
        <v>0</v>
      </c>
      <c r="M113" s="211">
        <f>IF(K113&gt;40,(K113-40)*10.125,0)</f>
        <v>0</v>
      </c>
      <c r="N113" s="380">
        <f>(IF(K113&gt;40,40*6,K113*6))+(IF(K113&gt;40,(K113-40)*10.125,0))</f>
        <v>0</v>
      </c>
      <c r="O113" s="351"/>
      <c r="P113" s="193"/>
      <c r="Q113" s="193"/>
      <c r="R113" s="193"/>
      <c r="S113" s="211"/>
      <c r="T113" s="211"/>
      <c r="U113" s="193"/>
      <c r="V113" s="355"/>
      <c r="W113" s="211"/>
      <c r="X113" s="193"/>
      <c r="Y113" s="385"/>
      <c r="Z113" s="357"/>
    </row>
    <row r="114" spans="1:26" x14ac:dyDescent="0.25">
      <c r="A114" s="351"/>
      <c r="B114" s="194"/>
      <c r="C114" s="194"/>
      <c r="D114" s="111"/>
      <c r="E114" s="111"/>
      <c r="F114" s="111"/>
      <c r="G114" s="111"/>
      <c r="H114" s="111"/>
      <c r="I114" s="111"/>
      <c r="J114" s="111"/>
      <c r="K114" s="18">
        <f t="shared" si="11"/>
        <v>0</v>
      </c>
      <c r="L114" s="211"/>
      <c r="M114" s="211"/>
      <c r="N114" s="380"/>
      <c r="O114" s="351"/>
      <c r="P114" s="193"/>
      <c r="Q114" s="193"/>
      <c r="R114" s="193"/>
      <c r="S114" s="211"/>
      <c r="T114" s="211"/>
      <c r="U114" s="193"/>
      <c r="V114" s="355"/>
      <c r="W114" s="211"/>
      <c r="X114" s="193"/>
      <c r="Y114" s="385"/>
      <c r="Z114" s="357"/>
    </row>
    <row r="115" spans="1:26" x14ac:dyDescent="0.25">
      <c r="A115" s="351">
        <v>44</v>
      </c>
      <c r="B115" s="194">
        <v>43398</v>
      </c>
      <c r="C115" s="194">
        <v>43404</v>
      </c>
      <c r="D115" s="5"/>
      <c r="E115" s="5"/>
      <c r="F115" s="5"/>
      <c r="G115" s="5"/>
      <c r="H115" s="5"/>
      <c r="I115" s="5"/>
      <c r="J115" s="5"/>
      <c r="K115" s="5">
        <f t="shared" si="11"/>
        <v>0</v>
      </c>
      <c r="L115" s="211">
        <f>IF(K115&gt;40,40*6,K115*6)</f>
        <v>0</v>
      </c>
      <c r="M115" s="211">
        <f>IF(K115&gt;40,(K115-40)*10.125,0)</f>
        <v>0</v>
      </c>
      <c r="N115" s="380">
        <f>(IF(K115&gt;40,40*6,K115*6))+(IF(K115&gt;40,(K115-40)*10.125,0))</f>
        <v>0</v>
      </c>
      <c r="O115" s="351">
        <v>12</v>
      </c>
      <c r="P115" s="193" t="s">
        <v>115</v>
      </c>
      <c r="Q115" s="194">
        <f>B115</f>
        <v>43398</v>
      </c>
      <c r="R115" s="194">
        <f>C117</f>
        <v>43411</v>
      </c>
      <c r="S115" s="211">
        <f t="shared" ref="S115" si="30">SUM(K116,K118)</f>
        <v>0</v>
      </c>
      <c r="T115" s="211">
        <f t="shared" ref="T115:U115" si="31">SUM(L115:L118)</f>
        <v>0</v>
      </c>
      <c r="U115" s="211">
        <f t="shared" si="31"/>
        <v>0</v>
      </c>
      <c r="V115" s="355">
        <f>SUM(N115:N118)</f>
        <v>0</v>
      </c>
      <c r="W115" s="211"/>
      <c r="X115" s="193"/>
      <c r="Y115" s="385"/>
      <c r="Z115" s="357">
        <f>V115-W115</f>
        <v>0</v>
      </c>
    </row>
    <row r="116" spans="1:26" x14ac:dyDescent="0.25">
      <c r="A116" s="351"/>
      <c r="B116" s="194"/>
      <c r="C116" s="194"/>
      <c r="D116" s="111"/>
      <c r="E116" s="111"/>
      <c r="F116" s="111"/>
      <c r="G116" s="111"/>
      <c r="H116" s="111"/>
      <c r="I116" s="111"/>
      <c r="J116" s="111"/>
      <c r="K116" s="18">
        <f t="shared" si="11"/>
        <v>0</v>
      </c>
      <c r="L116" s="211"/>
      <c r="M116" s="211"/>
      <c r="N116" s="380"/>
      <c r="O116" s="351"/>
      <c r="P116" s="193"/>
      <c r="Q116" s="193"/>
      <c r="R116" s="193"/>
      <c r="S116" s="193"/>
      <c r="T116" s="193"/>
      <c r="U116" s="193"/>
      <c r="V116" s="355"/>
      <c r="W116" s="211"/>
      <c r="X116" s="193"/>
      <c r="Y116" s="385"/>
      <c r="Z116" s="357"/>
    </row>
    <row r="117" spans="1:26" x14ac:dyDescent="0.25">
      <c r="A117" s="351">
        <v>45</v>
      </c>
      <c r="B117" s="194">
        <v>43405</v>
      </c>
      <c r="C117" s="194">
        <v>43411</v>
      </c>
      <c r="D117" s="5"/>
      <c r="E117" s="5"/>
      <c r="F117" s="5"/>
      <c r="G117" s="5"/>
      <c r="H117" s="5"/>
      <c r="I117" s="5"/>
      <c r="J117" s="5"/>
      <c r="K117" s="5">
        <f t="shared" si="11"/>
        <v>0</v>
      </c>
      <c r="L117" s="211">
        <f>IF(K117&gt;40,40*6,K117*6)</f>
        <v>0</v>
      </c>
      <c r="M117" s="211">
        <f>IF(K117&gt;40,(K117-40)*10.125,0)</f>
        <v>0</v>
      </c>
      <c r="N117" s="380">
        <f>(IF(K117&gt;40,40*6,K117*6))+(IF(K117&gt;40,(K117-40)*10.125,0))</f>
        <v>0</v>
      </c>
      <c r="O117" s="351"/>
      <c r="P117" s="193"/>
      <c r="Q117" s="193"/>
      <c r="R117" s="193"/>
      <c r="S117" s="193"/>
      <c r="T117" s="193"/>
      <c r="U117" s="193"/>
      <c r="V117" s="355"/>
      <c r="W117" s="211"/>
      <c r="X117" s="193"/>
      <c r="Y117" s="385"/>
      <c r="Z117" s="357"/>
    </row>
    <row r="118" spans="1:26" x14ac:dyDescent="0.25">
      <c r="A118" s="351"/>
      <c r="B118" s="194"/>
      <c r="C118" s="194"/>
      <c r="D118" s="111"/>
      <c r="E118" s="111"/>
      <c r="F118" s="111"/>
      <c r="G118" s="111"/>
      <c r="H118" s="111"/>
      <c r="I118" s="111"/>
      <c r="J118" s="111"/>
      <c r="K118" s="18">
        <f t="shared" si="11"/>
        <v>0</v>
      </c>
      <c r="L118" s="211"/>
      <c r="M118" s="211"/>
      <c r="N118" s="380"/>
      <c r="O118" s="351"/>
      <c r="P118" s="193"/>
      <c r="Q118" s="193"/>
      <c r="R118" s="193"/>
      <c r="S118" s="193"/>
      <c r="T118" s="193"/>
      <c r="U118" s="193"/>
      <c r="V118" s="355"/>
      <c r="W118" s="211"/>
      <c r="X118" s="193"/>
      <c r="Y118" s="385"/>
      <c r="Z118" s="357"/>
    </row>
    <row r="119" spans="1:26" x14ac:dyDescent="0.25">
      <c r="A119" s="351">
        <v>46</v>
      </c>
      <c r="B119" s="194">
        <v>43412</v>
      </c>
      <c r="C119" s="194">
        <v>43418</v>
      </c>
      <c r="D119" s="5"/>
      <c r="E119" s="5"/>
      <c r="F119" s="5"/>
      <c r="G119" s="5"/>
      <c r="H119" s="5"/>
      <c r="I119" s="5"/>
      <c r="J119" s="5"/>
      <c r="K119" s="5">
        <f t="shared" si="11"/>
        <v>0</v>
      </c>
      <c r="L119" s="211">
        <f>IF(K119&gt;40,40*6,K119*6)</f>
        <v>0</v>
      </c>
      <c r="M119" s="211">
        <f>IF(K119&gt;40,(K119-40)*10.125,0)</f>
        <v>0</v>
      </c>
      <c r="N119" s="380">
        <f>(IF(K119&gt;40,40*6,K119*6))+(IF(K119&gt;40,(K119-40)*10.125,0))</f>
        <v>0</v>
      </c>
      <c r="O119" s="351">
        <v>13</v>
      </c>
      <c r="P119" s="193" t="s">
        <v>116</v>
      </c>
      <c r="Q119" s="194">
        <f>B119</f>
        <v>43412</v>
      </c>
      <c r="R119" s="194">
        <f>C121</f>
        <v>43425</v>
      </c>
      <c r="S119" s="211">
        <f t="shared" ref="S119" si="32">SUM(K120,K122)</f>
        <v>0</v>
      </c>
      <c r="T119" s="211">
        <f t="shared" ref="T119:U119" si="33">SUM(L119:L122)</f>
        <v>0</v>
      </c>
      <c r="U119" s="211">
        <f t="shared" si="33"/>
        <v>0</v>
      </c>
      <c r="V119" s="355">
        <f>SUM(N119:N122)</f>
        <v>0</v>
      </c>
      <c r="W119" s="211"/>
      <c r="X119" s="193"/>
      <c r="Y119" s="385"/>
      <c r="Z119" s="357">
        <f>V119-W119</f>
        <v>0</v>
      </c>
    </row>
    <row r="120" spans="1:26" x14ac:dyDescent="0.25">
      <c r="A120" s="351"/>
      <c r="B120" s="194"/>
      <c r="C120" s="194"/>
      <c r="D120" s="111"/>
      <c r="E120" s="111"/>
      <c r="F120" s="111"/>
      <c r="G120" s="111"/>
      <c r="H120" s="111"/>
      <c r="I120" s="111"/>
      <c r="J120" s="111"/>
      <c r="K120" s="18">
        <f t="shared" si="11"/>
        <v>0</v>
      </c>
      <c r="L120" s="211"/>
      <c r="M120" s="211"/>
      <c r="N120" s="380"/>
      <c r="O120" s="351"/>
      <c r="P120" s="193"/>
      <c r="Q120" s="193"/>
      <c r="R120" s="193"/>
      <c r="S120" s="211"/>
      <c r="T120" s="211"/>
      <c r="U120" s="193"/>
      <c r="V120" s="355"/>
      <c r="W120" s="211"/>
      <c r="X120" s="193"/>
      <c r="Y120" s="385"/>
      <c r="Z120" s="357"/>
    </row>
    <row r="121" spans="1:26" x14ac:dyDescent="0.25">
      <c r="A121" s="351">
        <v>47</v>
      </c>
      <c r="B121" s="194">
        <v>43419</v>
      </c>
      <c r="C121" s="194">
        <v>43425</v>
      </c>
      <c r="D121" s="5"/>
      <c r="E121" s="5"/>
      <c r="F121" s="5"/>
      <c r="G121" s="5"/>
      <c r="H121" s="5"/>
      <c r="I121" s="5"/>
      <c r="J121" s="5"/>
      <c r="K121" s="5">
        <f t="shared" si="11"/>
        <v>0</v>
      </c>
      <c r="L121" s="211">
        <f>IF(K121&gt;40,40*6,K121*6)</f>
        <v>0</v>
      </c>
      <c r="M121" s="211">
        <f>IF(K121&gt;40,(K121-40)*10.125,0)</f>
        <v>0</v>
      </c>
      <c r="N121" s="380">
        <f>(IF(K121&gt;40,40*6,K121*6))+(IF(K121&gt;40,(K121-40)*10.125,0))</f>
        <v>0</v>
      </c>
      <c r="O121" s="351"/>
      <c r="P121" s="193"/>
      <c r="Q121" s="193"/>
      <c r="R121" s="193"/>
      <c r="S121" s="211"/>
      <c r="T121" s="211"/>
      <c r="U121" s="193"/>
      <c r="V121" s="355"/>
      <c r="W121" s="211"/>
      <c r="X121" s="193"/>
      <c r="Y121" s="385"/>
      <c r="Z121" s="357"/>
    </row>
    <row r="122" spans="1:26" x14ac:dyDescent="0.25">
      <c r="A122" s="351"/>
      <c r="B122" s="194"/>
      <c r="C122" s="194"/>
      <c r="D122" s="111"/>
      <c r="E122" s="111"/>
      <c r="F122" s="111"/>
      <c r="G122" s="111"/>
      <c r="H122" s="111"/>
      <c r="I122" s="111"/>
      <c r="J122" s="111"/>
      <c r="K122" s="18">
        <f t="shared" si="11"/>
        <v>0</v>
      </c>
      <c r="L122" s="211"/>
      <c r="M122" s="211"/>
      <c r="N122" s="380"/>
      <c r="O122" s="351"/>
      <c r="P122" s="193"/>
      <c r="Q122" s="193"/>
      <c r="R122" s="193"/>
      <c r="S122" s="211"/>
      <c r="T122" s="211"/>
      <c r="U122" s="193"/>
      <c r="V122" s="355"/>
      <c r="W122" s="211"/>
      <c r="X122" s="193"/>
      <c r="Y122" s="385"/>
      <c r="Z122" s="357"/>
    </row>
    <row r="123" spans="1:26" x14ac:dyDescent="0.25">
      <c r="A123" s="351">
        <v>48</v>
      </c>
      <c r="B123" s="194">
        <v>43426</v>
      </c>
      <c r="C123" s="194">
        <v>43432</v>
      </c>
      <c r="D123" s="5"/>
      <c r="E123" s="5"/>
      <c r="F123" s="5"/>
      <c r="G123" s="5"/>
      <c r="H123" s="5"/>
      <c r="I123" s="5"/>
      <c r="J123" s="5"/>
      <c r="K123" s="5">
        <f t="shared" si="11"/>
        <v>0</v>
      </c>
      <c r="L123" s="211">
        <f>IF(K123&gt;40,40*6,K123*6)</f>
        <v>0</v>
      </c>
      <c r="M123" s="211">
        <f>IF(K123&gt;40,(K123-40)*10.125,0)</f>
        <v>0</v>
      </c>
      <c r="N123" s="380">
        <f>(IF(K123&gt;40,40*6,K123*6))+(IF(K123&gt;40,(K123-40)*10.125,0))</f>
        <v>0</v>
      </c>
      <c r="O123" s="351">
        <v>14</v>
      </c>
      <c r="P123" s="193" t="s">
        <v>117</v>
      </c>
      <c r="Q123" s="194">
        <f>B123</f>
        <v>43426</v>
      </c>
      <c r="R123" s="194">
        <f>C125</f>
        <v>43439</v>
      </c>
      <c r="S123" s="211">
        <f t="shared" ref="S123" si="34">SUM(K124,K126)</f>
        <v>0</v>
      </c>
      <c r="T123" s="211">
        <f t="shared" ref="T123:U123" si="35">SUM(L123:L126)</f>
        <v>0</v>
      </c>
      <c r="U123" s="211">
        <f t="shared" si="35"/>
        <v>0</v>
      </c>
      <c r="V123" s="355">
        <f>SUM(N123:N126)</f>
        <v>0</v>
      </c>
      <c r="W123" s="211"/>
      <c r="X123" s="193"/>
      <c r="Y123" s="385"/>
      <c r="Z123" s="357">
        <f>V123-W123</f>
        <v>0</v>
      </c>
    </row>
    <row r="124" spans="1:26" x14ac:dyDescent="0.25">
      <c r="A124" s="351"/>
      <c r="B124" s="194"/>
      <c r="C124" s="194"/>
      <c r="D124" s="111"/>
      <c r="E124" s="111"/>
      <c r="F124" s="111"/>
      <c r="G124" s="111"/>
      <c r="H124" s="111"/>
      <c r="I124" s="111"/>
      <c r="J124" s="111"/>
      <c r="K124" s="18">
        <f t="shared" si="11"/>
        <v>0</v>
      </c>
      <c r="L124" s="211"/>
      <c r="M124" s="211"/>
      <c r="N124" s="380"/>
      <c r="O124" s="351"/>
      <c r="P124" s="193"/>
      <c r="Q124" s="193"/>
      <c r="R124" s="193"/>
      <c r="S124" s="193"/>
      <c r="T124" s="193"/>
      <c r="U124" s="193"/>
      <c r="V124" s="355"/>
      <c r="W124" s="211"/>
      <c r="X124" s="193"/>
      <c r="Y124" s="385"/>
      <c r="Z124" s="357"/>
    </row>
    <row r="125" spans="1:26" x14ac:dyDescent="0.25">
      <c r="A125" s="351">
        <v>49</v>
      </c>
      <c r="B125" s="194">
        <v>43433</v>
      </c>
      <c r="C125" s="194">
        <v>43439</v>
      </c>
      <c r="D125" s="5"/>
      <c r="E125" s="5"/>
      <c r="F125" s="5"/>
      <c r="G125" s="5"/>
      <c r="H125" s="5"/>
      <c r="I125" s="5"/>
      <c r="J125" s="5"/>
      <c r="K125" s="5">
        <f t="shared" si="11"/>
        <v>0</v>
      </c>
      <c r="L125" s="211">
        <f>IF(K125&gt;40,40*6,K125*6)</f>
        <v>0</v>
      </c>
      <c r="M125" s="211">
        <f>IF(K125&gt;40,(K125-40)*10.125,0)</f>
        <v>0</v>
      </c>
      <c r="N125" s="380">
        <f>(IF(K125&gt;40,40*6,K125*6))+(IF(K125&gt;40,(K125-40)*10.125,0))</f>
        <v>0</v>
      </c>
      <c r="O125" s="351"/>
      <c r="P125" s="193"/>
      <c r="Q125" s="193"/>
      <c r="R125" s="193"/>
      <c r="S125" s="193"/>
      <c r="T125" s="193"/>
      <c r="U125" s="193"/>
      <c r="V125" s="355"/>
      <c r="W125" s="211"/>
      <c r="X125" s="193"/>
      <c r="Y125" s="385"/>
      <c r="Z125" s="357"/>
    </row>
    <row r="126" spans="1:26" x14ac:dyDescent="0.25">
      <c r="A126" s="351"/>
      <c r="B126" s="194"/>
      <c r="C126" s="194"/>
      <c r="D126" s="111"/>
      <c r="E126" s="111"/>
      <c r="F126" s="111"/>
      <c r="G126" s="111"/>
      <c r="H126" s="111"/>
      <c r="I126" s="111"/>
      <c r="J126" s="111"/>
      <c r="K126" s="18">
        <f t="shared" si="11"/>
        <v>0</v>
      </c>
      <c r="L126" s="211"/>
      <c r="M126" s="211"/>
      <c r="N126" s="380"/>
      <c r="O126" s="351"/>
      <c r="P126" s="193"/>
      <c r="Q126" s="193"/>
      <c r="R126" s="193"/>
      <c r="S126" s="193"/>
      <c r="T126" s="193"/>
      <c r="U126" s="193"/>
      <c r="V126" s="355"/>
      <c r="W126" s="211"/>
      <c r="X126" s="193"/>
      <c r="Y126" s="385"/>
      <c r="Z126" s="357"/>
    </row>
    <row r="127" spans="1:26" x14ac:dyDescent="0.25">
      <c r="A127" s="351">
        <v>50</v>
      </c>
      <c r="B127" s="194">
        <v>43440</v>
      </c>
      <c r="C127" s="194">
        <v>43446</v>
      </c>
      <c r="D127" s="5"/>
      <c r="E127" s="5"/>
      <c r="F127" s="5"/>
      <c r="G127" s="5"/>
      <c r="H127" s="5"/>
      <c r="I127" s="5"/>
      <c r="J127" s="5"/>
      <c r="K127" s="5">
        <f t="shared" si="11"/>
        <v>0</v>
      </c>
      <c r="L127" s="211">
        <f>IF(K127&gt;40,40*6,K127*6)</f>
        <v>0</v>
      </c>
      <c r="M127" s="211">
        <f>IF(K127&gt;40,(K127-40)*10.125,0)</f>
        <v>0</v>
      </c>
      <c r="N127" s="380">
        <f>(IF(K127&gt;40,40*6,K127*6))+(IF(K127&gt;40,(K127-40)*10.125,0))</f>
        <v>0</v>
      </c>
      <c r="O127" s="351">
        <v>15</v>
      </c>
      <c r="P127" s="193" t="s">
        <v>118</v>
      </c>
      <c r="Q127" s="194">
        <f>B127</f>
        <v>43440</v>
      </c>
      <c r="R127" s="194">
        <f>C129</f>
        <v>43453</v>
      </c>
      <c r="S127" s="211">
        <f t="shared" ref="S127" si="36">SUM(K128,K130)</f>
        <v>0</v>
      </c>
      <c r="T127" s="211">
        <f t="shared" ref="T127:U127" si="37">SUM(L127:L130)</f>
        <v>0</v>
      </c>
      <c r="U127" s="211">
        <f t="shared" si="37"/>
        <v>0</v>
      </c>
      <c r="V127" s="355">
        <f>SUM(N127:N130)</f>
        <v>0</v>
      </c>
      <c r="W127" s="211"/>
      <c r="X127" s="193"/>
      <c r="Y127" s="385"/>
      <c r="Z127" s="357">
        <f>V127-W127</f>
        <v>0</v>
      </c>
    </row>
    <row r="128" spans="1:26" x14ac:dyDescent="0.25">
      <c r="A128" s="351"/>
      <c r="B128" s="194"/>
      <c r="C128" s="194"/>
      <c r="D128" s="111"/>
      <c r="E128" s="111"/>
      <c r="F128" s="111"/>
      <c r="G128" s="111"/>
      <c r="H128" s="111"/>
      <c r="I128" s="111"/>
      <c r="J128" s="111"/>
      <c r="K128" s="18">
        <f t="shared" si="11"/>
        <v>0</v>
      </c>
      <c r="L128" s="211"/>
      <c r="M128" s="211"/>
      <c r="N128" s="380"/>
      <c r="O128" s="351"/>
      <c r="P128" s="193"/>
      <c r="Q128" s="193"/>
      <c r="R128" s="193"/>
      <c r="S128" s="211"/>
      <c r="T128" s="211"/>
      <c r="U128" s="193"/>
      <c r="V128" s="355"/>
      <c r="W128" s="211"/>
      <c r="X128" s="193"/>
      <c r="Y128" s="385"/>
      <c r="Z128" s="357"/>
    </row>
    <row r="129" spans="1:26" x14ac:dyDescent="0.25">
      <c r="A129" s="351">
        <v>51</v>
      </c>
      <c r="B129" s="194">
        <v>43447</v>
      </c>
      <c r="C129" s="194">
        <v>43453</v>
      </c>
      <c r="D129" s="5"/>
      <c r="E129" s="5"/>
      <c r="F129" s="5"/>
      <c r="G129" s="5"/>
      <c r="H129" s="5"/>
      <c r="I129" s="5"/>
      <c r="J129" s="5"/>
      <c r="K129" s="5">
        <f t="shared" si="11"/>
        <v>0</v>
      </c>
      <c r="L129" s="211">
        <f>IF(K129&gt;40,40*6,K129*6)</f>
        <v>0</v>
      </c>
      <c r="M129" s="211">
        <f>IF(K129&gt;40,(K129-40)*10.125,0)</f>
        <v>0</v>
      </c>
      <c r="N129" s="380">
        <f>(IF(K129&gt;40,40*6,K129*6))+(IF(K129&gt;40,(K129-40)*10.125,0))</f>
        <v>0</v>
      </c>
      <c r="O129" s="351"/>
      <c r="P129" s="193"/>
      <c r="Q129" s="193"/>
      <c r="R129" s="193"/>
      <c r="S129" s="211"/>
      <c r="T129" s="211"/>
      <c r="U129" s="193"/>
      <c r="V129" s="355"/>
      <c r="W129" s="211"/>
      <c r="X129" s="193"/>
      <c r="Y129" s="385"/>
      <c r="Z129" s="357"/>
    </row>
    <row r="130" spans="1:26" x14ac:dyDescent="0.25">
      <c r="A130" s="351"/>
      <c r="B130" s="194"/>
      <c r="C130" s="194"/>
      <c r="D130" s="111"/>
      <c r="E130" s="111"/>
      <c r="F130" s="111"/>
      <c r="G130" s="111"/>
      <c r="H130" s="111"/>
      <c r="I130" s="111"/>
      <c r="J130" s="111"/>
      <c r="K130" s="18">
        <f t="shared" si="11"/>
        <v>0</v>
      </c>
      <c r="L130" s="211"/>
      <c r="M130" s="211"/>
      <c r="N130" s="380"/>
      <c r="O130" s="351"/>
      <c r="P130" s="193"/>
      <c r="Q130" s="193"/>
      <c r="R130" s="193"/>
      <c r="S130" s="211"/>
      <c r="T130" s="211"/>
      <c r="U130" s="193"/>
      <c r="V130" s="355"/>
      <c r="W130" s="211"/>
      <c r="X130" s="193"/>
      <c r="Y130" s="385"/>
      <c r="Z130" s="357"/>
    </row>
    <row r="131" spans="1:26" x14ac:dyDescent="0.25">
      <c r="A131" s="351">
        <v>52</v>
      </c>
      <c r="B131" s="194">
        <v>43454</v>
      </c>
      <c r="C131" s="194">
        <v>43460</v>
      </c>
      <c r="D131" s="5"/>
      <c r="E131" s="5"/>
      <c r="F131" s="5"/>
      <c r="G131" s="5"/>
      <c r="H131" s="5"/>
      <c r="I131" s="5"/>
      <c r="J131" s="5"/>
      <c r="K131" s="5">
        <f t="shared" si="11"/>
        <v>0</v>
      </c>
      <c r="L131" s="211">
        <f>IF(K131&gt;40,40*6,K131*6)</f>
        <v>0</v>
      </c>
      <c r="M131" s="211">
        <f>IF(K131&gt;40,(K131-40)*10.125,0)</f>
        <v>0</v>
      </c>
      <c r="N131" s="380">
        <f>(IF(K131&gt;40,40*6,K131*6))+(IF(K131&gt;40,(K131-40)*10.125,0))</f>
        <v>0</v>
      </c>
      <c r="O131" s="351">
        <v>16</v>
      </c>
      <c r="P131" s="193">
        <v>52</v>
      </c>
      <c r="Q131" s="194">
        <f>B131</f>
        <v>43454</v>
      </c>
      <c r="R131" s="194">
        <f>C131</f>
        <v>43460</v>
      </c>
      <c r="S131" s="211">
        <f>K132</f>
        <v>0</v>
      </c>
      <c r="T131" s="211">
        <f>L131</f>
        <v>0</v>
      </c>
      <c r="U131" s="211">
        <f>M131</f>
        <v>0</v>
      </c>
      <c r="V131" s="355">
        <f>N131</f>
        <v>0</v>
      </c>
      <c r="W131" s="211"/>
      <c r="X131" s="193"/>
      <c r="Y131" s="385"/>
      <c r="Z131" s="357">
        <f>V131-W131</f>
        <v>0</v>
      </c>
    </row>
    <row r="132" spans="1:26" ht="15.75" thickBot="1" x14ac:dyDescent="0.3">
      <c r="A132" s="352"/>
      <c r="B132" s="224"/>
      <c r="C132" s="224"/>
      <c r="D132" s="112"/>
      <c r="E132" s="112"/>
      <c r="F132" s="112"/>
      <c r="G132" s="112"/>
      <c r="H132" s="112"/>
      <c r="I132" s="112"/>
      <c r="J132" s="112"/>
      <c r="K132" s="113">
        <f t="shared" si="11"/>
        <v>0</v>
      </c>
      <c r="L132" s="353"/>
      <c r="M132" s="353"/>
      <c r="N132" s="381"/>
      <c r="O132" s="352"/>
      <c r="P132" s="372"/>
      <c r="Q132" s="372"/>
      <c r="R132" s="372"/>
      <c r="S132" s="372"/>
      <c r="T132" s="372"/>
      <c r="U132" s="372"/>
      <c r="V132" s="375"/>
      <c r="W132" s="353"/>
      <c r="X132" s="372"/>
      <c r="Y132" s="386"/>
      <c r="Z132" s="358"/>
    </row>
    <row r="133" spans="1:26" x14ac:dyDescent="0.25">
      <c r="A133" s="284" t="s">
        <v>103</v>
      </c>
      <c r="B133" s="285"/>
      <c r="C133" s="285"/>
      <c r="D133" s="362">
        <f>SUM(D71,D73,D75,D77,D79,D81,D83,D85,D87,D89,D91,D93,D95,D97,D99,D101,D103,D105,D107,D109,D111,D113,D115,D117,D119,D121,D123,D125,D127,D129,D131)</f>
        <v>5.4</v>
      </c>
      <c r="E133" s="362">
        <f t="shared" ref="E133:K133" si="38">SUM(E71,E73,E75,E77,E79,E81,E83,E85,E87,E89,E91,E93,E95,E97,E99,E101,E103,E105,E107,E109,E111,E113,E115,E117,E119,E121,E123,E125,E127,E129,E131)</f>
        <v>75</v>
      </c>
      <c r="F133" s="362">
        <f t="shared" si="38"/>
        <v>96.200000000000017</v>
      </c>
      <c r="G133" s="362">
        <f t="shared" si="38"/>
        <v>51.4</v>
      </c>
      <c r="H133" s="362">
        <f t="shared" si="38"/>
        <v>43.800000000000004</v>
      </c>
      <c r="I133" s="362">
        <f t="shared" si="38"/>
        <v>50.800000000000004</v>
      </c>
      <c r="J133" s="362">
        <f t="shared" si="38"/>
        <v>66.2</v>
      </c>
      <c r="K133" s="362">
        <f t="shared" si="38"/>
        <v>388.79999999999995</v>
      </c>
      <c r="L133" s="363">
        <f>SUM(L71:L132)</f>
        <v>1895.4</v>
      </c>
      <c r="M133" s="363">
        <f>SUM(M71:M132)</f>
        <v>738.11250000000007</v>
      </c>
      <c r="N133" s="382">
        <f>SUM(N71:N132)</f>
        <v>2633.5125000000003</v>
      </c>
      <c r="O133" s="284" t="s">
        <v>103</v>
      </c>
      <c r="P133" s="285"/>
      <c r="Q133" s="285"/>
      <c r="R133" s="285"/>
      <c r="S133" s="373">
        <f>SUM(S71:S132)</f>
        <v>3802.41</v>
      </c>
      <c r="T133" s="373">
        <f t="shared" ref="T133:U133" si="39">SUM(T71:T132)</f>
        <v>1895.4</v>
      </c>
      <c r="U133" s="373">
        <f t="shared" si="39"/>
        <v>738.11250000000007</v>
      </c>
      <c r="V133" s="373">
        <f>SUM(V71:V132)</f>
        <v>2633.5125000000003</v>
      </c>
      <c r="W133" s="366">
        <f>SUM(W71:W132)</f>
        <v>1561.4250000000002</v>
      </c>
      <c r="X133" s="272" t="s">
        <v>40</v>
      </c>
      <c r="Y133" s="387" t="s">
        <v>40</v>
      </c>
      <c r="Z133" s="369">
        <f>V133-W133</f>
        <v>1072.0875000000001</v>
      </c>
    </row>
    <row r="134" spans="1:26" x14ac:dyDescent="0.25">
      <c r="A134" s="287"/>
      <c r="B134" s="288"/>
      <c r="C134" s="288"/>
      <c r="D134" s="193"/>
      <c r="E134" s="193"/>
      <c r="F134" s="193"/>
      <c r="G134" s="193"/>
      <c r="H134" s="193"/>
      <c r="I134" s="193"/>
      <c r="J134" s="193"/>
      <c r="K134" s="193"/>
      <c r="L134" s="364"/>
      <c r="M134" s="364"/>
      <c r="N134" s="383"/>
      <c r="O134" s="287"/>
      <c r="P134" s="288"/>
      <c r="Q134" s="288"/>
      <c r="R134" s="288"/>
      <c r="S134" s="374"/>
      <c r="T134" s="374"/>
      <c r="U134" s="374"/>
      <c r="V134" s="374"/>
      <c r="W134" s="367"/>
      <c r="X134" s="193"/>
      <c r="Y134" s="388"/>
      <c r="Z134" s="370"/>
    </row>
    <row r="135" spans="1:26" x14ac:dyDescent="0.25">
      <c r="A135" s="287"/>
      <c r="B135" s="288"/>
      <c r="C135" s="288"/>
      <c r="D135" s="359">
        <f>SUM(D72,D74,D76,D78,D80,D82,D84,D86,D88,D90,D92,D94,D96,D98,D100,D102,D104,D106,D108,D110,D112,D114,D116,D118,D120,D122,D124,D126,D128,D130,D132)</f>
        <v>51.75</v>
      </c>
      <c r="E135" s="359">
        <f t="shared" ref="E135:K135" si="40">SUM(E72,E74,E76,E78,E80,E82,E84,E86,E88,E90,E92,E94,E96,E98,E100,E102,E104,E106,E108,E110,E112,E114,E116,E118,E120,E122,E124,E126,E128,E130,E132)</f>
        <v>774.62</v>
      </c>
      <c r="F135" s="359">
        <f t="shared" si="40"/>
        <v>880.5100000000001</v>
      </c>
      <c r="G135" s="359">
        <f t="shared" si="40"/>
        <v>551.98</v>
      </c>
      <c r="H135" s="359">
        <f t="shared" si="40"/>
        <v>389.83</v>
      </c>
      <c r="I135" s="359">
        <f t="shared" si="40"/>
        <v>578.57000000000005</v>
      </c>
      <c r="J135" s="359">
        <f t="shared" si="40"/>
        <v>575.15</v>
      </c>
      <c r="K135" s="359">
        <f t="shared" si="40"/>
        <v>3802.41</v>
      </c>
      <c r="L135" s="364"/>
      <c r="M135" s="364"/>
      <c r="N135" s="383"/>
      <c r="O135" s="287"/>
      <c r="P135" s="288"/>
      <c r="Q135" s="288"/>
      <c r="R135" s="288"/>
      <c r="S135" s="374"/>
      <c r="T135" s="374"/>
      <c r="U135" s="374"/>
      <c r="V135" s="374"/>
      <c r="W135" s="367"/>
      <c r="X135" s="193"/>
      <c r="Y135" s="388"/>
      <c r="Z135" s="370">
        <f>V135-W135</f>
        <v>0</v>
      </c>
    </row>
    <row r="136" spans="1:26" ht="15.75" thickBot="1" x14ac:dyDescent="0.3">
      <c r="A136" s="361"/>
      <c r="B136" s="291"/>
      <c r="C136" s="291"/>
      <c r="D136" s="360"/>
      <c r="E136" s="360"/>
      <c r="F136" s="360"/>
      <c r="G136" s="360"/>
      <c r="H136" s="360"/>
      <c r="I136" s="360"/>
      <c r="J136" s="360"/>
      <c r="K136" s="360"/>
      <c r="L136" s="365"/>
      <c r="M136" s="365"/>
      <c r="N136" s="384"/>
      <c r="O136" s="361"/>
      <c r="P136" s="291"/>
      <c r="Q136" s="291"/>
      <c r="R136" s="291"/>
      <c r="S136" s="360"/>
      <c r="T136" s="360"/>
      <c r="U136" s="360"/>
      <c r="V136" s="360"/>
      <c r="W136" s="368"/>
      <c r="X136" s="274"/>
      <c r="Y136" s="389"/>
      <c r="Z136" s="371"/>
    </row>
  </sheetData>
  <mergeCells count="461">
    <mergeCell ref="U131:U132"/>
    <mergeCell ref="U133:U136"/>
    <mergeCell ref="X133:X136"/>
    <mergeCell ref="Y133:Y136"/>
    <mergeCell ref="S123:S126"/>
    <mergeCell ref="T123:T126"/>
    <mergeCell ref="S127:S130"/>
    <mergeCell ref="T127:T130"/>
    <mergeCell ref="T131:T132"/>
    <mergeCell ref="S131:S132"/>
    <mergeCell ref="S133:S136"/>
    <mergeCell ref="T133:T136"/>
    <mergeCell ref="U69:U70"/>
    <mergeCell ref="U71:U74"/>
    <mergeCell ref="U75:U78"/>
    <mergeCell ref="U79:U82"/>
    <mergeCell ref="U83:U86"/>
    <mergeCell ref="U87:U90"/>
    <mergeCell ref="U91:U94"/>
    <mergeCell ref="U95:U98"/>
    <mergeCell ref="U99:U102"/>
    <mergeCell ref="U103:U106"/>
    <mergeCell ref="U107:U110"/>
    <mergeCell ref="U111:U114"/>
    <mergeCell ref="U115:U118"/>
    <mergeCell ref="U119:U122"/>
    <mergeCell ref="U123:U126"/>
    <mergeCell ref="U127:U130"/>
    <mergeCell ref="S103:S106"/>
    <mergeCell ref="T103:T106"/>
    <mergeCell ref="S107:S110"/>
    <mergeCell ref="T107:T110"/>
    <mergeCell ref="S111:S114"/>
    <mergeCell ref="T111:T114"/>
    <mergeCell ref="S115:S118"/>
    <mergeCell ref="T115:T118"/>
    <mergeCell ref="S119:S122"/>
    <mergeCell ref="T119:T122"/>
    <mergeCell ref="S69:S70"/>
    <mergeCell ref="T69:T70"/>
    <mergeCell ref="S71:S74"/>
    <mergeCell ref="T71:T74"/>
    <mergeCell ref="S75:S78"/>
    <mergeCell ref="T75:T78"/>
    <mergeCell ref="Z79:Z82"/>
    <mergeCell ref="Z75:Z78"/>
    <mergeCell ref="Z71:Z74"/>
    <mergeCell ref="Z69:Z70"/>
    <mergeCell ref="Y99:Y102"/>
    <mergeCell ref="X99:X102"/>
    <mergeCell ref="W99:W102"/>
    <mergeCell ref="Y83:Y86"/>
    <mergeCell ref="X83:X86"/>
    <mergeCell ref="W83:W86"/>
    <mergeCell ref="Z99:Z102"/>
    <mergeCell ref="Z95:Z98"/>
    <mergeCell ref="Z91:Z94"/>
    <mergeCell ref="Z87:Z90"/>
    <mergeCell ref="Z83:Z86"/>
    <mergeCell ref="Y69:Y70"/>
    <mergeCell ref="X69:X70"/>
    <mergeCell ref="W69:W70"/>
    <mergeCell ref="Y87:Y90"/>
    <mergeCell ref="X87:X90"/>
    <mergeCell ref="W87:W90"/>
    <mergeCell ref="Y95:Y98"/>
    <mergeCell ref="X95:X98"/>
    <mergeCell ref="W95:W98"/>
    <mergeCell ref="Y91:Y94"/>
    <mergeCell ref="X91:X94"/>
    <mergeCell ref="W91:W94"/>
    <mergeCell ref="Y75:Y78"/>
    <mergeCell ref="X75:X78"/>
    <mergeCell ref="W75:W78"/>
    <mergeCell ref="Y71:Y74"/>
    <mergeCell ref="X71:X74"/>
    <mergeCell ref="W71:W74"/>
    <mergeCell ref="Y79:Y82"/>
    <mergeCell ref="X79:X82"/>
    <mergeCell ref="W79:W82"/>
    <mergeCell ref="P115:P118"/>
    <mergeCell ref="Q115:Q118"/>
    <mergeCell ref="R115:R118"/>
    <mergeCell ref="P111:P114"/>
    <mergeCell ref="Q111:Q114"/>
    <mergeCell ref="R111:R114"/>
    <mergeCell ref="W133:W136"/>
    <mergeCell ref="Z133:Z136"/>
    <mergeCell ref="P131:P132"/>
    <mergeCell ref="Q131:Q132"/>
    <mergeCell ref="R131:R132"/>
    <mergeCell ref="O133:R136"/>
    <mergeCell ref="V133:V136"/>
    <mergeCell ref="P127:P130"/>
    <mergeCell ref="Q127:Q130"/>
    <mergeCell ref="R127:R130"/>
    <mergeCell ref="Z115:Z118"/>
    <mergeCell ref="Z119:Z122"/>
    <mergeCell ref="Z123:Z126"/>
    <mergeCell ref="Z127:Z130"/>
    <mergeCell ref="O131:O132"/>
    <mergeCell ref="V131:V132"/>
    <mergeCell ref="W131:W132"/>
    <mergeCell ref="X131:X132"/>
    <mergeCell ref="P107:P110"/>
    <mergeCell ref="Q107:Q110"/>
    <mergeCell ref="R107:R110"/>
    <mergeCell ref="P103:P106"/>
    <mergeCell ref="Q103:Q106"/>
    <mergeCell ref="R103:R106"/>
    <mergeCell ref="P99:P102"/>
    <mergeCell ref="Q99:Q102"/>
    <mergeCell ref="R99:R102"/>
    <mergeCell ref="P95:P98"/>
    <mergeCell ref="Q95:Q98"/>
    <mergeCell ref="R95:R98"/>
    <mergeCell ref="P91:P94"/>
    <mergeCell ref="Q91:Q94"/>
    <mergeCell ref="R91:R94"/>
    <mergeCell ref="P87:P90"/>
    <mergeCell ref="Q87:Q90"/>
    <mergeCell ref="R87:R90"/>
    <mergeCell ref="P83:P86"/>
    <mergeCell ref="Q83:Q86"/>
    <mergeCell ref="R83:R86"/>
    <mergeCell ref="P79:P82"/>
    <mergeCell ref="Q79:Q82"/>
    <mergeCell ref="R79:R82"/>
    <mergeCell ref="P75:P78"/>
    <mergeCell ref="Q75:Q78"/>
    <mergeCell ref="R75:R78"/>
    <mergeCell ref="M123:M124"/>
    <mergeCell ref="M125:M126"/>
    <mergeCell ref="M117:M118"/>
    <mergeCell ref="M119:M120"/>
    <mergeCell ref="M111:M112"/>
    <mergeCell ref="M113:M114"/>
    <mergeCell ref="M105:M106"/>
    <mergeCell ref="M107:M108"/>
    <mergeCell ref="M99:M100"/>
    <mergeCell ref="K135:K136"/>
    <mergeCell ref="K133:K134"/>
    <mergeCell ref="L133:L136"/>
    <mergeCell ref="M133:M136"/>
    <mergeCell ref="N133:N136"/>
    <mergeCell ref="H133:H134"/>
    <mergeCell ref="I133:I134"/>
    <mergeCell ref="J133:J134"/>
    <mergeCell ref="M129:M130"/>
    <mergeCell ref="N129:N130"/>
    <mergeCell ref="M131:M132"/>
    <mergeCell ref="N131:N132"/>
    <mergeCell ref="D135:D136"/>
    <mergeCell ref="E135:E136"/>
    <mergeCell ref="F135:F136"/>
    <mergeCell ref="G135:G136"/>
    <mergeCell ref="H135:H136"/>
    <mergeCell ref="I135:I136"/>
    <mergeCell ref="J135:J136"/>
    <mergeCell ref="A133:C136"/>
    <mergeCell ref="D133:D134"/>
    <mergeCell ref="E133:E134"/>
    <mergeCell ref="F133:F134"/>
    <mergeCell ref="G133:G134"/>
    <mergeCell ref="Y131:Y132"/>
    <mergeCell ref="Z131:Z132"/>
    <mergeCell ref="P119:P122"/>
    <mergeCell ref="Q119:Q122"/>
    <mergeCell ref="R119:R122"/>
    <mergeCell ref="V127:V130"/>
    <mergeCell ref="W127:W130"/>
    <mergeCell ref="X127:X130"/>
    <mergeCell ref="Y127:Y130"/>
    <mergeCell ref="W123:W126"/>
    <mergeCell ref="X123:X126"/>
    <mergeCell ref="Y123:Y126"/>
    <mergeCell ref="S79:S82"/>
    <mergeCell ref="T79:T82"/>
    <mergeCell ref="S83:S86"/>
    <mergeCell ref="T83:T86"/>
    <mergeCell ref="S87:S90"/>
    <mergeCell ref="T87:T90"/>
    <mergeCell ref="S91:S94"/>
    <mergeCell ref="T91:T94"/>
    <mergeCell ref="S95:S98"/>
    <mergeCell ref="T95:T98"/>
    <mergeCell ref="S99:S102"/>
    <mergeCell ref="T99:T102"/>
    <mergeCell ref="O115:O118"/>
    <mergeCell ref="O119:O122"/>
    <mergeCell ref="O123:O126"/>
    <mergeCell ref="O127:O130"/>
    <mergeCell ref="P123:P126"/>
    <mergeCell ref="Q123:Q126"/>
    <mergeCell ref="R123:R126"/>
    <mergeCell ref="Z103:Z106"/>
    <mergeCell ref="Z107:Z110"/>
    <mergeCell ref="Z111:Z114"/>
    <mergeCell ref="V119:V122"/>
    <mergeCell ref="W119:W122"/>
    <mergeCell ref="X119:X122"/>
    <mergeCell ref="Y119:Y122"/>
    <mergeCell ref="V123:V126"/>
    <mergeCell ref="V111:V114"/>
    <mergeCell ref="W111:W114"/>
    <mergeCell ref="X111:X114"/>
    <mergeCell ref="Y111:Y114"/>
    <mergeCell ref="V115:V118"/>
    <mergeCell ref="W115:W118"/>
    <mergeCell ref="X115:X118"/>
    <mergeCell ref="Y115:Y118"/>
    <mergeCell ref="V103:V106"/>
    <mergeCell ref="W103:W106"/>
    <mergeCell ref="X103:X106"/>
    <mergeCell ref="Y103:Y106"/>
    <mergeCell ref="V107:V110"/>
    <mergeCell ref="W107:W110"/>
    <mergeCell ref="X107:X110"/>
    <mergeCell ref="Y107:Y110"/>
    <mergeCell ref="V83:V86"/>
    <mergeCell ref="V99:V102"/>
    <mergeCell ref="V95:V98"/>
    <mergeCell ref="V87:V90"/>
    <mergeCell ref="V91:V94"/>
    <mergeCell ref="O111:O114"/>
    <mergeCell ref="O91:O94"/>
    <mergeCell ref="O95:O98"/>
    <mergeCell ref="O99:O102"/>
    <mergeCell ref="O103:O106"/>
    <mergeCell ref="O107:O110"/>
    <mergeCell ref="O71:O74"/>
    <mergeCell ref="O75:O78"/>
    <mergeCell ref="O79:O82"/>
    <mergeCell ref="O83:O86"/>
    <mergeCell ref="O87:O90"/>
    <mergeCell ref="O69:O70"/>
    <mergeCell ref="P69:P70"/>
    <mergeCell ref="Q69:Q70"/>
    <mergeCell ref="R69:R70"/>
    <mergeCell ref="V69:V70"/>
    <mergeCell ref="V79:V82"/>
    <mergeCell ref="V71:V74"/>
    <mergeCell ref="V75:V78"/>
    <mergeCell ref="P71:P74"/>
    <mergeCell ref="Q71:Q74"/>
    <mergeCell ref="R71:R74"/>
    <mergeCell ref="N127:N128"/>
    <mergeCell ref="N121:N122"/>
    <mergeCell ref="N123:N124"/>
    <mergeCell ref="N125:N126"/>
    <mergeCell ref="N115:N116"/>
    <mergeCell ref="N117:N118"/>
    <mergeCell ref="N119:N120"/>
    <mergeCell ref="N109:N110"/>
    <mergeCell ref="N111:N112"/>
    <mergeCell ref="N113:N114"/>
    <mergeCell ref="N103:N104"/>
    <mergeCell ref="N105:N106"/>
    <mergeCell ref="N107:N108"/>
    <mergeCell ref="N97:N98"/>
    <mergeCell ref="N99:N100"/>
    <mergeCell ref="N79:N80"/>
    <mergeCell ref="N81:N82"/>
    <mergeCell ref="M83:M84"/>
    <mergeCell ref="N83:N84"/>
    <mergeCell ref="N73:N74"/>
    <mergeCell ref="M75:M76"/>
    <mergeCell ref="N75:N76"/>
    <mergeCell ref="M77:M78"/>
    <mergeCell ref="N77:N78"/>
    <mergeCell ref="M101:M102"/>
    <mergeCell ref="N101:N102"/>
    <mergeCell ref="N91:N92"/>
    <mergeCell ref="M93:M94"/>
    <mergeCell ref="N93:N94"/>
    <mergeCell ref="M95:M96"/>
    <mergeCell ref="N95:N96"/>
    <mergeCell ref="N85:N86"/>
    <mergeCell ref="M87:M88"/>
    <mergeCell ref="N87:N88"/>
    <mergeCell ref="M89:M90"/>
    <mergeCell ref="N89:N90"/>
    <mergeCell ref="L127:L128"/>
    <mergeCell ref="L129:L130"/>
    <mergeCell ref="L131:L132"/>
    <mergeCell ref="M73:M74"/>
    <mergeCell ref="M79:M80"/>
    <mergeCell ref="M85:M86"/>
    <mergeCell ref="M91:M92"/>
    <mergeCell ref="M97:M98"/>
    <mergeCell ref="M103:M104"/>
    <mergeCell ref="M109:M110"/>
    <mergeCell ref="M115:M116"/>
    <mergeCell ref="M121:M122"/>
    <mergeCell ref="M127:M128"/>
    <mergeCell ref="L115:L116"/>
    <mergeCell ref="L117:L118"/>
    <mergeCell ref="L119:L120"/>
    <mergeCell ref="L121:L122"/>
    <mergeCell ref="L123:L124"/>
    <mergeCell ref="L105:L106"/>
    <mergeCell ref="L107:L108"/>
    <mergeCell ref="L109:L110"/>
    <mergeCell ref="L111:L112"/>
    <mergeCell ref="L113:L114"/>
    <mergeCell ref="M81:M82"/>
    <mergeCell ref="L97:L98"/>
    <mergeCell ref="L99:L100"/>
    <mergeCell ref="L101:L102"/>
    <mergeCell ref="L103:L104"/>
    <mergeCell ref="B131:B132"/>
    <mergeCell ref="C131:C132"/>
    <mergeCell ref="L71:L72"/>
    <mergeCell ref="M71:M72"/>
    <mergeCell ref="L89:L90"/>
    <mergeCell ref="L91:L92"/>
    <mergeCell ref="L93:L94"/>
    <mergeCell ref="B125:B126"/>
    <mergeCell ref="C125:C126"/>
    <mergeCell ref="B127:B128"/>
    <mergeCell ref="C127:C128"/>
    <mergeCell ref="B129:B130"/>
    <mergeCell ref="C129:C130"/>
    <mergeCell ref="B119:B120"/>
    <mergeCell ref="C119:C120"/>
    <mergeCell ref="B121:B122"/>
    <mergeCell ref="C121:C122"/>
    <mergeCell ref="B123:B124"/>
    <mergeCell ref="C123:C124"/>
    <mergeCell ref="L125:L126"/>
    <mergeCell ref="L73:L74"/>
    <mergeCell ref="L75:L76"/>
    <mergeCell ref="L77:L78"/>
    <mergeCell ref="L79:L80"/>
    <mergeCell ref="L81:L82"/>
    <mergeCell ref="L83:L84"/>
    <mergeCell ref="L85:L86"/>
    <mergeCell ref="L87:L88"/>
    <mergeCell ref="L95:L96"/>
    <mergeCell ref="B113:B114"/>
    <mergeCell ref="C113:C114"/>
    <mergeCell ref="B115:B116"/>
    <mergeCell ref="C115:C116"/>
    <mergeCell ref="B117:B118"/>
    <mergeCell ref="C117:C118"/>
    <mergeCell ref="B107:B108"/>
    <mergeCell ref="C107:C108"/>
    <mergeCell ref="B109:B110"/>
    <mergeCell ref="C109:C110"/>
    <mergeCell ref="B111:B112"/>
    <mergeCell ref="C111:C112"/>
    <mergeCell ref="B101:B102"/>
    <mergeCell ref="C101:C102"/>
    <mergeCell ref="B103:B104"/>
    <mergeCell ref="C103:C104"/>
    <mergeCell ref="B105:B106"/>
    <mergeCell ref="C105:C106"/>
    <mergeCell ref="B95:B96"/>
    <mergeCell ref="C95:C96"/>
    <mergeCell ref="B97:B98"/>
    <mergeCell ref="C97:C98"/>
    <mergeCell ref="B99:B100"/>
    <mergeCell ref="C99:C100"/>
    <mergeCell ref="B89:B90"/>
    <mergeCell ref="C89:C90"/>
    <mergeCell ref="B91:B92"/>
    <mergeCell ref="C91:C92"/>
    <mergeCell ref="B93:B94"/>
    <mergeCell ref="C93:C94"/>
    <mergeCell ref="B83:B84"/>
    <mergeCell ref="C83:C84"/>
    <mergeCell ref="B85:B86"/>
    <mergeCell ref="C85:C86"/>
    <mergeCell ref="B87:B88"/>
    <mergeCell ref="C87:C88"/>
    <mergeCell ref="A89:A90"/>
    <mergeCell ref="A91:A92"/>
    <mergeCell ref="A93:A94"/>
    <mergeCell ref="A95:A96"/>
    <mergeCell ref="A97:A98"/>
    <mergeCell ref="A99:A100"/>
    <mergeCell ref="A101:A102"/>
    <mergeCell ref="A103:A104"/>
    <mergeCell ref="A77:A78"/>
    <mergeCell ref="A79:A80"/>
    <mergeCell ref="A81:A82"/>
    <mergeCell ref="N71:N72"/>
    <mergeCell ref="A131:A132"/>
    <mergeCell ref="A107:A108"/>
    <mergeCell ref="A109:A110"/>
    <mergeCell ref="A111:A112"/>
    <mergeCell ref="A113:A114"/>
    <mergeCell ref="A115:A116"/>
    <mergeCell ref="A117:A118"/>
    <mergeCell ref="A119:A120"/>
    <mergeCell ref="A121:A122"/>
    <mergeCell ref="A123:A124"/>
    <mergeCell ref="A125:A126"/>
    <mergeCell ref="A127:A128"/>
    <mergeCell ref="A129:A130"/>
    <mergeCell ref="B77:B78"/>
    <mergeCell ref="C77:C78"/>
    <mergeCell ref="B79:B80"/>
    <mergeCell ref="C79:C80"/>
    <mergeCell ref="B81:B82"/>
    <mergeCell ref="C81:C82"/>
    <mergeCell ref="A105:A106"/>
    <mergeCell ref="A83:A84"/>
    <mergeCell ref="A85:A86"/>
    <mergeCell ref="A87:A88"/>
    <mergeCell ref="B71:B72"/>
    <mergeCell ref="C71:C72"/>
    <mergeCell ref="A71:A72"/>
    <mergeCell ref="B73:B74"/>
    <mergeCell ref="A73:A74"/>
    <mergeCell ref="A75:A76"/>
    <mergeCell ref="C73:C74"/>
    <mergeCell ref="B75:B76"/>
    <mergeCell ref="C75:C76"/>
    <mergeCell ref="A1:N3"/>
    <mergeCell ref="K24:L24"/>
    <mergeCell ref="M24:N24"/>
    <mergeCell ref="A60:B60"/>
    <mergeCell ref="A61:B61"/>
    <mergeCell ref="A62:B62"/>
    <mergeCell ref="A24:B24"/>
    <mergeCell ref="M69:M70"/>
    <mergeCell ref="N69:N70"/>
    <mergeCell ref="A69:A70"/>
    <mergeCell ref="B69:B70"/>
    <mergeCell ref="C69:C70"/>
    <mergeCell ref="D69:D70"/>
    <mergeCell ref="E69:E70"/>
    <mergeCell ref="F69:F70"/>
    <mergeCell ref="G69:G70"/>
    <mergeCell ref="H69:H70"/>
    <mergeCell ref="I69:I70"/>
    <mergeCell ref="J69:J70"/>
    <mergeCell ref="K69:K70"/>
    <mergeCell ref="L69:L70"/>
    <mergeCell ref="A65:L66"/>
    <mergeCell ref="M65:N66"/>
    <mergeCell ref="K63:L63"/>
    <mergeCell ref="M63:N63"/>
    <mergeCell ref="I64:L64"/>
    <mergeCell ref="M64:N64"/>
    <mergeCell ref="K25:L25"/>
    <mergeCell ref="K26:L26"/>
    <mergeCell ref="M25:N25"/>
    <mergeCell ref="M26:N26"/>
    <mergeCell ref="M27:N27"/>
    <mergeCell ref="K27:L27"/>
    <mergeCell ref="A26:B26"/>
    <mergeCell ref="A25:B25"/>
    <mergeCell ref="A35:N37"/>
    <mergeCell ref="K60:L60"/>
    <mergeCell ref="M60:N60"/>
    <mergeCell ref="K61:L61"/>
    <mergeCell ref="M61:N61"/>
    <mergeCell ref="K62:L62"/>
    <mergeCell ref="M62:N62"/>
  </mergeCells>
  <conditionalFormatting sqref="N5:N23">
    <cfRule type="cellIs" dxfId="10" priority="16" operator="between">
      <formula>9999999999</formula>
      <formula>0.01</formula>
    </cfRule>
  </conditionalFormatting>
  <conditionalFormatting sqref="N39:N58">
    <cfRule type="cellIs" dxfId="9" priority="13" operator="between">
      <formula>999999</formula>
      <formula>0.01</formula>
    </cfRule>
    <cfRule type="cellIs" dxfId="8" priority="15" operator="between">
      <formula>9999999999</formula>
      <formula>0.01</formula>
    </cfRule>
  </conditionalFormatting>
  <conditionalFormatting sqref="K59">
    <cfRule type="cellIs" dxfId="7" priority="12" operator="between">
      <formula>40.1111</formula>
      <formula>9999</formula>
    </cfRule>
  </conditionalFormatting>
  <conditionalFormatting sqref="D72:J72 D74:J74 D76:J76 D78:J78 D80:J80 D82:J82 D84:J84 D86:J86 D88:J88 D90:J90 D92:J92 D94:J94 D96:J96 D98:J98 D100:J100 D102:J102 D104:J104 D106:J106 D108:J108 D110:J110 D112:J112 D114:J114 D116:J116 D118:J118 D120:J120 D122:J122 D124:J124 D126:J126 D128:J128 D130:J130 D132:J132">
    <cfRule type="expression" dxfId="6" priority="5">
      <formula>(INDIRECT(ADDRESS(ROW(),COLUMN())))/(INDIRECT(ADDRESS(ROW()-1,COLUMN()))) &gt;= 2.25</formula>
    </cfRule>
    <cfRule type="expression" dxfId="5" priority="8">
      <formula>(INDIRECT(ADDRESS(ROW(),COLUMN())))/(INDIRECT(ADDRESS(ROW()-1,COLUMN()))) &lt; 2.25</formula>
    </cfRule>
  </conditionalFormatting>
  <conditionalFormatting sqref="M71:M132">
    <cfRule type="cellIs" dxfId="4" priority="6" operator="between">
      <formula>0</formula>
      <formula>0</formula>
    </cfRule>
    <cfRule type="cellIs" dxfId="3" priority="7" operator="between">
      <formula>0.01</formula>
      <formula>9999</formula>
    </cfRule>
  </conditionalFormatting>
  <conditionalFormatting sqref="Z71:Z132">
    <cfRule type="cellIs" dxfId="2" priority="2" operator="between">
      <formula>0.01</formula>
      <formula>9999</formula>
    </cfRule>
    <cfRule type="cellIs" dxfId="1" priority="3" operator="between">
      <formula>0</formula>
      <formula>0</formula>
    </cfRule>
  </conditionalFormatting>
  <conditionalFormatting sqref="Z133:Z136">
    <cfRule type="cellIs" dxfId="0" priority="1" operator="between">
      <formula>0.01</formula>
      <formula>9999</formula>
    </cfRule>
  </conditionalFormatting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Lorena Obando</vt:lpstr>
      <vt:lpstr>Fernando Romanhol</vt:lpstr>
      <vt:lpstr>Yvany Hernandez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M</dc:creator>
  <cp:lastModifiedBy>Brandon M</cp:lastModifiedBy>
  <cp:lastPrinted>2018-07-20T04:21:37Z</cp:lastPrinted>
  <dcterms:created xsi:type="dcterms:W3CDTF">2018-06-10T19:18:17Z</dcterms:created>
  <dcterms:modified xsi:type="dcterms:W3CDTF">2018-07-20T04:24:28Z</dcterms:modified>
</cp:coreProperties>
</file>