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my.shell.com/personal/s-k_baskaran_shell_com/Documents/Personal/Case study - PP/"/>
    </mc:Choice>
  </mc:AlternateContent>
  <xr:revisionPtr revIDLastSave="379" documentId="8_{23063185-32D2-4916-A82F-0F37D7BD2941}" xr6:coauthVersionLast="45" xr6:coauthVersionMax="45" xr10:uidLastSave="{EBED1542-688A-4D8A-B5C3-30988AAA33CB}"/>
  <bookViews>
    <workbookView xWindow="-120" yWindow="-120" windowWidth="29040" windowHeight="15840" xr2:uid="{00000000-000D-0000-FFFF-FFFF00000000}"/>
  </bookViews>
  <sheets>
    <sheet name="Summary" sheetId="4" r:id="rId1"/>
    <sheet name="Pivot" sheetId="2" r:id="rId2"/>
    <sheet name="Data" sheetId="1" r:id="rId3"/>
  </sheets>
  <calcPr calcId="191029"/>
  <pivotCaches>
    <pivotCache cacheId="6" r:id="rId4"/>
    <pivotCache cacheId="1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" i="4" l="1"/>
  <c r="G12" i="4"/>
  <c r="F12" i="4"/>
  <c r="E12" i="4"/>
  <c r="D12" i="4"/>
  <c r="H11" i="4"/>
  <c r="G11" i="4"/>
  <c r="F11" i="4"/>
  <c r="E11" i="4"/>
  <c r="D11" i="4"/>
  <c r="H10" i="4"/>
  <c r="G10" i="4"/>
  <c r="F10" i="4"/>
  <c r="E10" i="4"/>
  <c r="D10" i="4"/>
  <c r="H9" i="4"/>
  <c r="G9" i="4"/>
  <c r="F9" i="4"/>
  <c r="E9" i="4"/>
  <c r="D9" i="4"/>
  <c r="G5" i="4"/>
  <c r="F5" i="4"/>
  <c r="E5" i="4"/>
  <c r="D5" i="4"/>
  <c r="C5" i="4"/>
  <c r="Q43" i="2" s="1"/>
  <c r="G4" i="4"/>
  <c r="F4" i="4"/>
  <c r="E4" i="4"/>
  <c r="D4" i="4"/>
  <c r="C4" i="4"/>
  <c r="P45" i="2" s="1"/>
  <c r="AA11" i="2"/>
  <c r="AA10" i="2"/>
  <c r="AA9" i="2"/>
  <c r="AA8" i="2"/>
  <c r="AA7" i="2"/>
  <c r="Z10" i="2"/>
  <c r="Z9" i="2"/>
  <c r="Z8" i="2"/>
  <c r="Z7" i="2"/>
  <c r="P43" i="2"/>
  <c r="P44" i="2"/>
  <c r="P42" i="2"/>
  <c r="O45" i="2"/>
  <c r="O44" i="2"/>
  <c r="O43" i="2"/>
  <c r="O42" i="2"/>
  <c r="N44" i="2"/>
  <c r="N43" i="2"/>
  <c r="N42" i="2"/>
  <c r="M48" i="2"/>
  <c r="L48" i="2"/>
  <c r="M47" i="2"/>
  <c r="L47" i="2"/>
  <c r="M46" i="2"/>
  <c r="L46" i="2"/>
  <c r="W10" i="2"/>
  <c r="Y10" i="2" s="1"/>
  <c r="W9" i="2"/>
  <c r="Y9" i="2" s="1"/>
  <c r="W8" i="2"/>
  <c r="Y8" i="2" s="1"/>
  <c r="W7" i="2"/>
  <c r="Y7" i="2" s="1"/>
  <c r="V8" i="2"/>
  <c r="X8" i="2" s="1"/>
  <c r="V9" i="2"/>
  <c r="X9" i="2" s="1"/>
  <c r="V10" i="2"/>
  <c r="X10" i="2" s="1"/>
  <c r="V7" i="2"/>
  <c r="X7" i="2" s="1"/>
  <c r="N26" i="2"/>
  <c r="N29" i="2" s="1"/>
  <c r="E19" i="4" s="1"/>
  <c r="N25" i="2"/>
  <c r="N28" i="2" s="1"/>
  <c r="E18" i="4" s="1"/>
  <c r="M26" i="2"/>
  <c r="M29" i="2" s="1"/>
  <c r="D19" i="4" s="1"/>
  <c r="M25" i="2"/>
  <c r="O34" i="2" s="1"/>
  <c r="D30" i="4" s="1"/>
  <c r="U10" i="2"/>
  <c r="U9" i="2"/>
  <c r="U8" i="2"/>
  <c r="U7" i="2"/>
  <c r="T10" i="2"/>
  <c r="T9" i="2"/>
  <c r="T8" i="2"/>
  <c r="T7" i="2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Z11" i="2" l="1"/>
  <c r="P35" i="2"/>
  <c r="E31" i="4" s="1"/>
  <c r="O31" i="2"/>
  <c r="D24" i="4" s="1"/>
  <c r="P31" i="2"/>
  <c r="E24" i="4" s="1"/>
  <c r="Q42" i="2"/>
  <c r="Q46" i="2" s="1"/>
  <c r="Q47" i="2" s="1"/>
  <c r="Q45" i="2"/>
  <c r="P32" i="2"/>
  <c r="E25" i="4" s="1"/>
  <c r="O32" i="2"/>
  <c r="D25" i="4" s="1"/>
  <c r="Q44" i="2"/>
  <c r="P34" i="2"/>
  <c r="E30" i="4" s="1"/>
  <c r="P46" i="2"/>
  <c r="P47" i="2" s="1"/>
  <c r="O35" i="2"/>
  <c r="D31" i="4" s="1"/>
  <c r="X11" i="2"/>
  <c r="Y11" i="2"/>
  <c r="M28" i="2"/>
  <c r="D18" i="4" s="1"/>
  <c r="T12" i="2"/>
  <c r="U12" i="2"/>
</calcChain>
</file>

<file path=xl/sharedStrings.xml><?xml version="1.0" encoding="utf-8"?>
<sst xmlns="http://schemas.openxmlformats.org/spreadsheetml/2006/main" count="345" uniqueCount="44">
  <si>
    <t>match_day</t>
  </si>
  <si>
    <t>Arielle_L</t>
  </si>
  <si>
    <t>Arielle_R</t>
  </si>
  <si>
    <t>Boris_L</t>
  </si>
  <si>
    <t>Boris_R</t>
  </si>
  <si>
    <t>Arielle</t>
  </si>
  <si>
    <t>Boris</t>
  </si>
  <si>
    <t>win</t>
  </si>
  <si>
    <t>Airelle_hand</t>
  </si>
  <si>
    <t>Boris_hand</t>
  </si>
  <si>
    <t>win_hand</t>
  </si>
  <si>
    <t>hand_flag</t>
  </si>
  <si>
    <t>High</t>
  </si>
  <si>
    <t>Low</t>
  </si>
  <si>
    <t>Draw</t>
  </si>
  <si>
    <t>Row Labels</t>
  </si>
  <si>
    <t>Grand Total</t>
  </si>
  <si>
    <t>Column Labels</t>
  </si>
  <si>
    <t>(All)</t>
  </si>
  <si>
    <t>Count of match_day</t>
  </si>
  <si>
    <t>Count of win</t>
  </si>
  <si>
    <t>Mean</t>
  </si>
  <si>
    <t>Median</t>
  </si>
  <si>
    <t>SD</t>
  </si>
  <si>
    <t>Variance</t>
  </si>
  <si>
    <t>Count of win_hand</t>
  </si>
  <si>
    <t>Win_Score</t>
  </si>
  <si>
    <t>Sum of Win_Score</t>
  </si>
  <si>
    <t>Average of Win_Score</t>
  </si>
  <si>
    <t>1st</t>
  </si>
  <si>
    <t>2nd</t>
  </si>
  <si>
    <t>Right</t>
  </si>
  <si>
    <t>Left</t>
  </si>
  <si>
    <t>Preferred hand</t>
  </si>
  <si>
    <t>Name</t>
  </si>
  <si>
    <t>Summary</t>
  </si>
  <si>
    <t>1st Preference</t>
  </si>
  <si>
    <t>2nd Preference</t>
  </si>
  <si>
    <t>Total Score</t>
  </si>
  <si>
    <t>Preference</t>
  </si>
  <si>
    <t>Arielle Win Matrix %</t>
  </si>
  <si>
    <t>Boris Win Matrix %</t>
  </si>
  <si>
    <t>Match Contribution %</t>
  </si>
  <si>
    <t>Summary 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</si>
</sst>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  <xf numFmtId="9" fontId="0" fillId="0" borderId="0" xfId="1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169" fontId="0" fillId="0" borderId="1" xfId="0" applyNumberFormat="1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skaran, Sathish Kumar SIMPL-STO/486" refreshedDate="44399.771443287034" createdVersion="6" refreshedVersion="6" minRefreshableVersion="3" recordCount="50" xr:uid="{E3B7ACE2-4BE5-4CC9-B68F-D0CA4EB035FF}">
  <cacheSource type="worksheet">
    <worksheetSource ref="A1:L51" sheet="Data"/>
  </cacheSource>
  <cacheFields count="12">
    <cacheField name="match_day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Arielle_L" numFmtId="0">
      <sharedItems containsString="0" containsBlank="1" containsNumber="1" containsInteger="1" minValue="1" maxValue="8"/>
    </cacheField>
    <cacheField name="Arielle_R" numFmtId="0">
      <sharedItems containsString="0" containsBlank="1" containsNumber="1" containsInteger="1" minValue="3" maxValue="13"/>
    </cacheField>
    <cacheField name="Boris_L" numFmtId="0">
      <sharedItems containsString="0" containsBlank="1" containsNumber="1" containsInteger="1" minValue="2" maxValue="11"/>
    </cacheField>
    <cacheField name="Boris_R" numFmtId="0">
      <sharedItems containsString="0" containsBlank="1" containsNumber="1" containsInteger="1" minValue="6" maxValue="12"/>
    </cacheField>
    <cacheField name="Arielle" numFmtId="0">
      <sharedItems containsSemiMixedTypes="0" containsString="0" containsNumber="1" containsInteger="1" minValue="1" maxValue="13"/>
    </cacheField>
    <cacheField name="Boris" numFmtId="0">
      <sharedItems containsSemiMixedTypes="0" containsString="0" containsNumber="1" containsInteger="1" minValue="2" maxValue="12"/>
    </cacheField>
    <cacheField name="win" numFmtId="0">
      <sharedItems count="3">
        <s v="Arielle"/>
        <s v="Boris"/>
        <s v="Draw"/>
      </sharedItems>
    </cacheField>
    <cacheField name="Airelle_hand" numFmtId="0">
      <sharedItems count="2">
        <s v="High"/>
        <s v="Low"/>
      </sharedItems>
    </cacheField>
    <cacheField name="Boris_hand" numFmtId="0">
      <sharedItems/>
    </cacheField>
    <cacheField name="win_hand" numFmtId="0">
      <sharedItems count="3">
        <s v="High"/>
        <s v="Low"/>
        <s v="Draw"/>
      </sharedItems>
    </cacheField>
    <cacheField name="hand_flag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skaran, Sathish Kumar SIMPL-STO/486" refreshedDate="44400.348113310189" createdVersion="6" refreshedVersion="6" minRefreshableVersion="3" recordCount="50" xr:uid="{BACDA8BB-9A42-491F-9080-31DD4520B025}">
  <cacheSource type="worksheet">
    <worksheetSource name="Table1"/>
  </cacheSource>
  <cacheFields count="13">
    <cacheField name="match_day" numFmtId="0">
      <sharedItems containsSemiMixedTypes="0" containsString="0" containsNumber="1" containsInteger="1" minValue="1" maxValue="50"/>
    </cacheField>
    <cacheField name="Arielle_L" numFmtId="0">
      <sharedItems containsString="0" containsBlank="1" containsNumber="1" containsInteger="1" minValue="1" maxValue="8"/>
    </cacheField>
    <cacheField name="Arielle_R" numFmtId="0">
      <sharedItems containsString="0" containsBlank="1" containsNumber="1" containsInteger="1" minValue="3" maxValue="13"/>
    </cacheField>
    <cacheField name="Boris_L" numFmtId="0">
      <sharedItems containsString="0" containsBlank="1" containsNumber="1" containsInteger="1" minValue="2" maxValue="11"/>
    </cacheField>
    <cacheField name="Boris_R" numFmtId="0">
      <sharedItems containsString="0" containsBlank="1" containsNumber="1" containsInteger="1" minValue="6" maxValue="12"/>
    </cacheField>
    <cacheField name="Arielle" numFmtId="0">
      <sharedItems containsSemiMixedTypes="0" containsString="0" containsNumber="1" containsInteger="1" minValue="1" maxValue="13"/>
    </cacheField>
    <cacheField name="Boris" numFmtId="0">
      <sharedItems containsSemiMixedTypes="0" containsString="0" containsNumber="1" containsInteger="1" minValue="2" maxValue="12"/>
    </cacheField>
    <cacheField name="win" numFmtId="0">
      <sharedItems count="3">
        <s v="Arielle"/>
        <s v="Boris"/>
        <s v="Draw"/>
      </sharedItems>
    </cacheField>
    <cacheField name="Airelle_hand" numFmtId="0">
      <sharedItems/>
    </cacheField>
    <cacheField name="Boris_hand" numFmtId="0">
      <sharedItems/>
    </cacheField>
    <cacheField name="win_hand" numFmtId="0">
      <sharedItems count="3">
        <s v="High"/>
        <s v="Low"/>
        <s v="Draw"/>
      </sharedItems>
    </cacheField>
    <cacheField name="hand_flag" numFmtId="0">
      <sharedItems containsSemiMixedTypes="0" containsString="0" containsNumber="1" containsInteger="1" minValue="0" maxValue="1" count="2">
        <n v="0"/>
        <n v="1"/>
      </sharedItems>
    </cacheField>
    <cacheField name="Win_Score" numFmtId="0">
      <sharedItems containsSemiMixedTypes="0" containsString="0" containsNumber="1" containsInteger="1" minValue="4" maxValue="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m/>
    <n v="8"/>
    <n v="7"/>
    <m/>
    <n v="8"/>
    <n v="7"/>
    <x v="0"/>
    <x v="0"/>
    <s v="High"/>
    <x v="0"/>
    <x v="0"/>
  </r>
  <r>
    <x v="1"/>
    <m/>
    <n v="10"/>
    <n v="3"/>
    <m/>
    <n v="10"/>
    <n v="3"/>
    <x v="0"/>
    <x v="0"/>
    <s v="High"/>
    <x v="0"/>
    <x v="0"/>
  </r>
  <r>
    <x v="2"/>
    <m/>
    <n v="6"/>
    <n v="10"/>
    <m/>
    <n v="6"/>
    <n v="10"/>
    <x v="1"/>
    <x v="0"/>
    <s v="High"/>
    <x v="0"/>
    <x v="0"/>
  </r>
  <r>
    <x v="3"/>
    <n v="4"/>
    <m/>
    <n v="3"/>
    <m/>
    <n v="4"/>
    <n v="3"/>
    <x v="0"/>
    <x v="1"/>
    <s v="High"/>
    <x v="1"/>
    <x v="1"/>
  </r>
  <r>
    <x v="4"/>
    <m/>
    <n v="7"/>
    <n v="5"/>
    <m/>
    <n v="7"/>
    <n v="5"/>
    <x v="0"/>
    <x v="0"/>
    <s v="High"/>
    <x v="0"/>
    <x v="0"/>
  </r>
  <r>
    <x v="5"/>
    <m/>
    <n v="9"/>
    <n v="7"/>
    <m/>
    <n v="9"/>
    <n v="7"/>
    <x v="0"/>
    <x v="0"/>
    <s v="High"/>
    <x v="0"/>
    <x v="0"/>
  </r>
  <r>
    <x v="6"/>
    <m/>
    <n v="9"/>
    <m/>
    <n v="10"/>
    <n v="9"/>
    <n v="10"/>
    <x v="1"/>
    <x v="0"/>
    <s v="Low"/>
    <x v="1"/>
    <x v="1"/>
  </r>
  <r>
    <x v="7"/>
    <n v="5"/>
    <m/>
    <n v="4"/>
    <m/>
    <n v="5"/>
    <n v="4"/>
    <x v="0"/>
    <x v="1"/>
    <s v="High"/>
    <x v="1"/>
    <x v="1"/>
  </r>
  <r>
    <x v="8"/>
    <m/>
    <n v="13"/>
    <n v="7"/>
    <m/>
    <n v="13"/>
    <n v="7"/>
    <x v="0"/>
    <x v="0"/>
    <s v="High"/>
    <x v="0"/>
    <x v="0"/>
  </r>
  <r>
    <x v="9"/>
    <m/>
    <n v="8"/>
    <n v="8"/>
    <m/>
    <n v="8"/>
    <n v="8"/>
    <x v="2"/>
    <x v="0"/>
    <s v="High"/>
    <x v="2"/>
    <x v="0"/>
  </r>
  <r>
    <x v="10"/>
    <n v="6"/>
    <m/>
    <n v="3"/>
    <m/>
    <n v="6"/>
    <n v="3"/>
    <x v="0"/>
    <x v="1"/>
    <s v="High"/>
    <x v="1"/>
    <x v="1"/>
  </r>
  <r>
    <x v="11"/>
    <n v="3"/>
    <m/>
    <n v="6"/>
    <m/>
    <n v="3"/>
    <n v="6"/>
    <x v="1"/>
    <x v="1"/>
    <s v="High"/>
    <x v="0"/>
    <x v="1"/>
  </r>
  <r>
    <x v="12"/>
    <m/>
    <n v="7"/>
    <n v="2"/>
    <m/>
    <n v="7"/>
    <n v="2"/>
    <x v="0"/>
    <x v="0"/>
    <s v="High"/>
    <x v="0"/>
    <x v="0"/>
  </r>
  <r>
    <x v="13"/>
    <m/>
    <n v="10"/>
    <n v="4"/>
    <m/>
    <n v="10"/>
    <n v="4"/>
    <x v="0"/>
    <x v="0"/>
    <s v="High"/>
    <x v="0"/>
    <x v="0"/>
  </r>
  <r>
    <x v="14"/>
    <n v="6"/>
    <m/>
    <m/>
    <n v="9"/>
    <n v="6"/>
    <n v="9"/>
    <x v="1"/>
    <x v="1"/>
    <s v="Low"/>
    <x v="1"/>
    <x v="0"/>
  </r>
  <r>
    <x v="15"/>
    <m/>
    <n v="6"/>
    <m/>
    <n v="10"/>
    <n v="6"/>
    <n v="10"/>
    <x v="1"/>
    <x v="0"/>
    <s v="Low"/>
    <x v="1"/>
    <x v="1"/>
  </r>
  <r>
    <x v="16"/>
    <n v="6"/>
    <m/>
    <n v="9"/>
    <m/>
    <n v="6"/>
    <n v="9"/>
    <x v="1"/>
    <x v="1"/>
    <s v="High"/>
    <x v="0"/>
    <x v="1"/>
  </r>
  <r>
    <x v="17"/>
    <m/>
    <n v="7"/>
    <m/>
    <n v="6"/>
    <n v="7"/>
    <n v="6"/>
    <x v="0"/>
    <x v="0"/>
    <s v="Low"/>
    <x v="0"/>
    <x v="1"/>
  </r>
  <r>
    <x v="18"/>
    <m/>
    <n v="8"/>
    <m/>
    <n v="7"/>
    <n v="8"/>
    <n v="7"/>
    <x v="0"/>
    <x v="0"/>
    <s v="Low"/>
    <x v="0"/>
    <x v="1"/>
  </r>
  <r>
    <x v="19"/>
    <m/>
    <n v="8"/>
    <n v="6"/>
    <m/>
    <n v="8"/>
    <n v="6"/>
    <x v="0"/>
    <x v="0"/>
    <s v="High"/>
    <x v="0"/>
    <x v="0"/>
  </r>
  <r>
    <x v="20"/>
    <m/>
    <n v="9"/>
    <n v="3"/>
    <m/>
    <n v="9"/>
    <n v="3"/>
    <x v="0"/>
    <x v="0"/>
    <s v="High"/>
    <x v="0"/>
    <x v="0"/>
  </r>
  <r>
    <x v="21"/>
    <n v="1"/>
    <m/>
    <n v="4"/>
    <m/>
    <n v="1"/>
    <n v="4"/>
    <x v="1"/>
    <x v="1"/>
    <s v="High"/>
    <x v="0"/>
    <x v="1"/>
  </r>
  <r>
    <x v="22"/>
    <n v="7"/>
    <m/>
    <n v="7"/>
    <m/>
    <n v="7"/>
    <n v="7"/>
    <x v="2"/>
    <x v="1"/>
    <s v="High"/>
    <x v="2"/>
    <x v="1"/>
  </r>
  <r>
    <x v="23"/>
    <m/>
    <n v="9"/>
    <m/>
    <n v="10"/>
    <n v="9"/>
    <n v="10"/>
    <x v="1"/>
    <x v="0"/>
    <s v="Low"/>
    <x v="1"/>
    <x v="1"/>
  </r>
  <r>
    <x v="24"/>
    <m/>
    <n v="6"/>
    <m/>
    <n v="7"/>
    <n v="6"/>
    <n v="7"/>
    <x v="1"/>
    <x v="0"/>
    <s v="Low"/>
    <x v="1"/>
    <x v="1"/>
  </r>
  <r>
    <x v="25"/>
    <n v="5"/>
    <m/>
    <n v="7"/>
    <m/>
    <n v="5"/>
    <n v="7"/>
    <x v="1"/>
    <x v="1"/>
    <s v="High"/>
    <x v="0"/>
    <x v="1"/>
  </r>
  <r>
    <x v="26"/>
    <m/>
    <n v="8"/>
    <n v="6"/>
    <m/>
    <n v="8"/>
    <n v="6"/>
    <x v="0"/>
    <x v="0"/>
    <s v="High"/>
    <x v="0"/>
    <x v="0"/>
  </r>
  <r>
    <x v="27"/>
    <m/>
    <n v="3"/>
    <n v="5"/>
    <m/>
    <n v="3"/>
    <n v="5"/>
    <x v="1"/>
    <x v="0"/>
    <s v="High"/>
    <x v="0"/>
    <x v="0"/>
  </r>
  <r>
    <x v="28"/>
    <m/>
    <n v="10"/>
    <m/>
    <n v="9"/>
    <n v="10"/>
    <n v="9"/>
    <x v="0"/>
    <x v="0"/>
    <s v="Low"/>
    <x v="0"/>
    <x v="1"/>
  </r>
  <r>
    <x v="29"/>
    <n v="8"/>
    <m/>
    <n v="5"/>
    <m/>
    <n v="8"/>
    <n v="5"/>
    <x v="0"/>
    <x v="1"/>
    <s v="High"/>
    <x v="1"/>
    <x v="1"/>
  </r>
  <r>
    <x v="30"/>
    <m/>
    <n v="8"/>
    <m/>
    <n v="11"/>
    <n v="8"/>
    <n v="11"/>
    <x v="1"/>
    <x v="0"/>
    <s v="Low"/>
    <x v="1"/>
    <x v="1"/>
  </r>
  <r>
    <x v="31"/>
    <m/>
    <n v="5"/>
    <n v="5"/>
    <m/>
    <n v="5"/>
    <n v="5"/>
    <x v="2"/>
    <x v="0"/>
    <s v="High"/>
    <x v="2"/>
    <x v="0"/>
  </r>
  <r>
    <x v="32"/>
    <m/>
    <n v="5"/>
    <m/>
    <n v="8"/>
    <n v="5"/>
    <n v="8"/>
    <x v="1"/>
    <x v="0"/>
    <s v="Low"/>
    <x v="1"/>
    <x v="1"/>
  </r>
  <r>
    <x v="33"/>
    <n v="4"/>
    <m/>
    <n v="11"/>
    <m/>
    <n v="4"/>
    <n v="11"/>
    <x v="1"/>
    <x v="1"/>
    <s v="High"/>
    <x v="0"/>
    <x v="1"/>
  </r>
  <r>
    <x v="34"/>
    <n v="3"/>
    <m/>
    <n v="8"/>
    <m/>
    <n v="3"/>
    <n v="8"/>
    <x v="1"/>
    <x v="1"/>
    <s v="High"/>
    <x v="0"/>
    <x v="1"/>
  </r>
  <r>
    <x v="35"/>
    <m/>
    <n v="10"/>
    <n v="9"/>
    <m/>
    <n v="10"/>
    <n v="9"/>
    <x v="0"/>
    <x v="0"/>
    <s v="High"/>
    <x v="0"/>
    <x v="0"/>
  </r>
  <r>
    <x v="36"/>
    <n v="3"/>
    <m/>
    <m/>
    <n v="8"/>
    <n v="3"/>
    <n v="8"/>
    <x v="1"/>
    <x v="1"/>
    <s v="Low"/>
    <x v="1"/>
    <x v="0"/>
  </r>
  <r>
    <x v="37"/>
    <m/>
    <n v="9"/>
    <n v="3"/>
    <m/>
    <n v="9"/>
    <n v="3"/>
    <x v="0"/>
    <x v="0"/>
    <s v="High"/>
    <x v="0"/>
    <x v="0"/>
  </r>
  <r>
    <x v="38"/>
    <m/>
    <n v="9"/>
    <m/>
    <n v="11"/>
    <n v="9"/>
    <n v="11"/>
    <x v="1"/>
    <x v="0"/>
    <s v="Low"/>
    <x v="1"/>
    <x v="1"/>
  </r>
  <r>
    <x v="39"/>
    <m/>
    <n v="8"/>
    <n v="5"/>
    <m/>
    <n v="8"/>
    <n v="5"/>
    <x v="0"/>
    <x v="0"/>
    <s v="High"/>
    <x v="0"/>
    <x v="0"/>
  </r>
  <r>
    <x v="40"/>
    <m/>
    <n v="4"/>
    <n v="6"/>
    <m/>
    <n v="4"/>
    <n v="6"/>
    <x v="1"/>
    <x v="0"/>
    <s v="High"/>
    <x v="0"/>
    <x v="0"/>
  </r>
  <r>
    <x v="41"/>
    <m/>
    <n v="10"/>
    <n v="5"/>
    <m/>
    <n v="10"/>
    <n v="5"/>
    <x v="0"/>
    <x v="0"/>
    <s v="High"/>
    <x v="0"/>
    <x v="0"/>
  </r>
  <r>
    <x v="42"/>
    <m/>
    <n v="8"/>
    <n v="4"/>
    <m/>
    <n v="8"/>
    <n v="4"/>
    <x v="0"/>
    <x v="0"/>
    <s v="High"/>
    <x v="0"/>
    <x v="0"/>
  </r>
  <r>
    <x v="43"/>
    <m/>
    <n v="9"/>
    <m/>
    <n v="11"/>
    <n v="9"/>
    <n v="11"/>
    <x v="1"/>
    <x v="0"/>
    <s v="Low"/>
    <x v="1"/>
    <x v="1"/>
  </r>
  <r>
    <x v="44"/>
    <m/>
    <n v="7"/>
    <n v="7"/>
    <m/>
    <n v="7"/>
    <n v="7"/>
    <x v="2"/>
    <x v="0"/>
    <s v="High"/>
    <x v="2"/>
    <x v="0"/>
  </r>
  <r>
    <x v="45"/>
    <m/>
    <n v="6"/>
    <m/>
    <n v="10"/>
    <n v="6"/>
    <n v="10"/>
    <x v="1"/>
    <x v="0"/>
    <s v="Low"/>
    <x v="1"/>
    <x v="1"/>
  </r>
  <r>
    <x v="46"/>
    <n v="3"/>
    <m/>
    <n v="4"/>
    <m/>
    <n v="3"/>
    <n v="4"/>
    <x v="1"/>
    <x v="1"/>
    <s v="High"/>
    <x v="0"/>
    <x v="1"/>
  </r>
  <r>
    <x v="47"/>
    <m/>
    <n v="7"/>
    <m/>
    <n v="12"/>
    <n v="7"/>
    <n v="12"/>
    <x v="1"/>
    <x v="0"/>
    <s v="Low"/>
    <x v="1"/>
    <x v="1"/>
  </r>
  <r>
    <x v="48"/>
    <m/>
    <n v="3"/>
    <n v="4"/>
    <m/>
    <n v="3"/>
    <n v="4"/>
    <x v="1"/>
    <x v="0"/>
    <s v="High"/>
    <x v="0"/>
    <x v="0"/>
  </r>
  <r>
    <x v="49"/>
    <n v="8"/>
    <m/>
    <n v="7"/>
    <m/>
    <n v="8"/>
    <n v="7"/>
    <x v="0"/>
    <x v="1"/>
    <s v="High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m/>
    <n v="8"/>
    <n v="7"/>
    <m/>
    <n v="8"/>
    <n v="7"/>
    <x v="0"/>
    <s v="High"/>
    <s v="High"/>
    <x v="0"/>
    <x v="0"/>
    <n v="8"/>
  </r>
  <r>
    <n v="2"/>
    <m/>
    <n v="10"/>
    <n v="3"/>
    <m/>
    <n v="10"/>
    <n v="3"/>
    <x v="0"/>
    <s v="High"/>
    <s v="High"/>
    <x v="0"/>
    <x v="0"/>
    <n v="10"/>
  </r>
  <r>
    <n v="3"/>
    <m/>
    <n v="6"/>
    <n v="10"/>
    <m/>
    <n v="6"/>
    <n v="10"/>
    <x v="1"/>
    <s v="High"/>
    <s v="High"/>
    <x v="0"/>
    <x v="0"/>
    <n v="10"/>
  </r>
  <r>
    <n v="4"/>
    <n v="4"/>
    <m/>
    <n v="3"/>
    <m/>
    <n v="4"/>
    <n v="3"/>
    <x v="0"/>
    <s v="Low"/>
    <s v="High"/>
    <x v="1"/>
    <x v="1"/>
    <n v="4"/>
  </r>
  <r>
    <n v="5"/>
    <m/>
    <n v="7"/>
    <n v="5"/>
    <m/>
    <n v="7"/>
    <n v="5"/>
    <x v="0"/>
    <s v="High"/>
    <s v="High"/>
    <x v="0"/>
    <x v="0"/>
    <n v="7"/>
  </r>
  <r>
    <n v="6"/>
    <m/>
    <n v="9"/>
    <n v="7"/>
    <m/>
    <n v="9"/>
    <n v="7"/>
    <x v="0"/>
    <s v="High"/>
    <s v="High"/>
    <x v="0"/>
    <x v="0"/>
    <n v="9"/>
  </r>
  <r>
    <n v="7"/>
    <m/>
    <n v="9"/>
    <m/>
    <n v="10"/>
    <n v="9"/>
    <n v="10"/>
    <x v="1"/>
    <s v="High"/>
    <s v="Low"/>
    <x v="1"/>
    <x v="1"/>
    <n v="10"/>
  </r>
  <r>
    <n v="8"/>
    <n v="5"/>
    <m/>
    <n v="4"/>
    <m/>
    <n v="5"/>
    <n v="4"/>
    <x v="0"/>
    <s v="Low"/>
    <s v="High"/>
    <x v="1"/>
    <x v="1"/>
    <n v="5"/>
  </r>
  <r>
    <n v="9"/>
    <m/>
    <n v="13"/>
    <n v="7"/>
    <m/>
    <n v="13"/>
    <n v="7"/>
    <x v="0"/>
    <s v="High"/>
    <s v="High"/>
    <x v="0"/>
    <x v="0"/>
    <n v="13"/>
  </r>
  <r>
    <n v="10"/>
    <m/>
    <n v="8"/>
    <n v="8"/>
    <m/>
    <n v="8"/>
    <n v="8"/>
    <x v="2"/>
    <s v="High"/>
    <s v="High"/>
    <x v="2"/>
    <x v="0"/>
    <n v="8"/>
  </r>
  <r>
    <n v="11"/>
    <n v="6"/>
    <m/>
    <n v="3"/>
    <m/>
    <n v="6"/>
    <n v="3"/>
    <x v="0"/>
    <s v="Low"/>
    <s v="High"/>
    <x v="1"/>
    <x v="1"/>
    <n v="6"/>
  </r>
  <r>
    <n v="12"/>
    <n v="3"/>
    <m/>
    <n v="6"/>
    <m/>
    <n v="3"/>
    <n v="6"/>
    <x v="1"/>
    <s v="Low"/>
    <s v="High"/>
    <x v="0"/>
    <x v="1"/>
    <n v="6"/>
  </r>
  <r>
    <n v="13"/>
    <m/>
    <n v="7"/>
    <n v="2"/>
    <m/>
    <n v="7"/>
    <n v="2"/>
    <x v="0"/>
    <s v="High"/>
    <s v="High"/>
    <x v="0"/>
    <x v="0"/>
    <n v="7"/>
  </r>
  <r>
    <n v="14"/>
    <m/>
    <n v="10"/>
    <n v="4"/>
    <m/>
    <n v="10"/>
    <n v="4"/>
    <x v="0"/>
    <s v="High"/>
    <s v="High"/>
    <x v="0"/>
    <x v="0"/>
    <n v="10"/>
  </r>
  <r>
    <n v="15"/>
    <n v="6"/>
    <m/>
    <m/>
    <n v="9"/>
    <n v="6"/>
    <n v="9"/>
    <x v="1"/>
    <s v="Low"/>
    <s v="Low"/>
    <x v="1"/>
    <x v="0"/>
    <n v="9"/>
  </r>
  <r>
    <n v="16"/>
    <m/>
    <n v="6"/>
    <m/>
    <n v="10"/>
    <n v="6"/>
    <n v="10"/>
    <x v="1"/>
    <s v="High"/>
    <s v="Low"/>
    <x v="1"/>
    <x v="1"/>
    <n v="10"/>
  </r>
  <r>
    <n v="17"/>
    <n v="6"/>
    <m/>
    <n v="9"/>
    <m/>
    <n v="6"/>
    <n v="9"/>
    <x v="1"/>
    <s v="Low"/>
    <s v="High"/>
    <x v="0"/>
    <x v="1"/>
    <n v="9"/>
  </r>
  <r>
    <n v="18"/>
    <m/>
    <n v="7"/>
    <m/>
    <n v="6"/>
    <n v="7"/>
    <n v="6"/>
    <x v="0"/>
    <s v="High"/>
    <s v="Low"/>
    <x v="0"/>
    <x v="1"/>
    <n v="7"/>
  </r>
  <r>
    <n v="19"/>
    <m/>
    <n v="8"/>
    <m/>
    <n v="7"/>
    <n v="8"/>
    <n v="7"/>
    <x v="0"/>
    <s v="High"/>
    <s v="Low"/>
    <x v="0"/>
    <x v="1"/>
    <n v="8"/>
  </r>
  <r>
    <n v="20"/>
    <m/>
    <n v="8"/>
    <n v="6"/>
    <m/>
    <n v="8"/>
    <n v="6"/>
    <x v="0"/>
    <s v="High"/>
    <s v="High"/>
    <x v="0"/>
    <x v="0"/>
    <n v="8"/>
  </r>
  <r>
    <n v="21"/>
    <m/>
    <n v="9"/>
    <n v="3"/>
    <m/>
    <n v="9"/>
    <n v="3"/>
    <x v="0"/>
    <s v="High"/>
    <s v="High"/>
    <x v="0"/>
    <x v="0"/>
    <n v="9"/>
  </r>
  <r>
    <n v="22"/>
    <n v="1"/>
    <m/>
    <n v="4"/>
    <m/>
    <n v="1"/>
    <n v="4"/>
    <x v="1"/>
    <s v="Low"/>
    <s v="High"/>
    <x v="0"/>
    <x v="1"/>
    <n v="4"/>
  </r>
  <r>
    <n v="23"/>
    <n v="7"/>
    <m/>
    <n v="7"/>
    <m/>
    <n v="7"/>
    <n v="7"/>
    <x v="2"/>
    <s v="Low"/>
    <s v="High"/>
    <x v="2"/>
    <x v="1"/>
    <n v="7"/>
  </r>
  <r>
    <n v="24"/>
    <m/>
    <n v="9"/>
    <m/>
    <n v="10"/>
    <n v="9"/>
    <n v="10"/>
    <x v="1"/>
    <s v="High"/>
    <s v="Low"/>
    <x v="1"/>
    <x v="1"/>
    <n v="10"/>
  </r>
  <r>
    <n v="25"/>
    <m/>
    <n v="6"/>
    <m/>
    <n v="7"/>
    <n v="6"/>
    <n v="7"/>
    <x v="1"/>
    <s v="High"/>
    <s v="Low"/>
    <x v="1"/>
    <x v="1"/>
    <n v="7"/>
  </r>
  <r>
    <n v="26"/>
    <n v="5"/>
    <m/>
    <n v="7"/>
    <m/>
    <n v="5"/>
    <n v="7"/>
    <x v="1"/>
    <s v="Low"/>
    <s v="High"/>
    <x v="0"/>
    <x v="1"/>
    <n v="7"/>
  </r>
  <r>
    <n v="27"/>
    <m/>
    <n v="8"/>
    <n v="6"/>
    <m/>
    <n v="8"/>
    <n v="6"/>
    <x v="0"/>
    <s v="High"/>
    <s v="High"/>
    <x v="0"/>
    <x v="0"/>
    <n v="8"/>
  </r>
  <r>
    <n v="28"/>
    <m/>
    <n v="3"/>
    <n v="5"/>
    <m/>
    <n v="3"/>
    <n v="5"/>
    <x v="1"/>
    <s v="High"/>
    <s v="High"/>
    <x v="0"/>
    <x v="0"/>
    <n v="5"/>
  </r>
  <r>
    <n v="29"/>
    <m/>
    <n v="10"/>
    <m/>
    <n v="9"/>
    <n v="10"/>
    <n v="9"/>
    <x v="0"/>
    <s v="High"/>
    <s v="Low"/>
    <x v="0"/>
    <x v="1"/>
    <n v="10"/>
  </r>
  <r>
    <n v="30"/>
    <n v="8"/>
    <m/>
    <n v="5"/>
    <m/>
    <n v="8"/>
    <n v="5"/>
    <x v="0"/>
    <s v="Low"/>
    <s v="High"/>
    <x v="1"/>
    <x v="1"/>
    <n v="8"/>
  </r>
  <r>
    <n v="31"/>
    <m/>
    <n v="8"/>
    <m/>
    <n v="11"/>
    <n v="8"/>
    <n v="11"/>
    <x v="1"/>
    <s v="High"/>
    <s v="Low"/>
    <x v="1"/>
    <x v="1"/>
    <n v="11"/>
  </r>
  <r>
    <n v="32"/>
    <m/>
    <n v="5"/>
    <n v="5"/>
    <m/>
    <n v="5"/>
    <n v="5"/>
    <x v="2"/>
    <s v="High"/>
    <s v="High"/>
    <x v="2"/>
    <x v="0"/>
    <n v="5"/>
  </r>
  <r>
    <n v="33"/>
    <m/>
    <n v="5"/>
    <m/>
    <n v="8"/>
    <n v="5"/>
    <n v="8"/>
    <x v="1"/>
    <s v="High"/>
    <s v="Low"/>
    <x v="1"/>
    <x v="1"/>
    <n v="8"/>
  </r>
  <r>
    <n v="34"/>
    <n v="4"/>
    <m/>
    <n v="11"/>
    <m/>
    <n v="4"/>
    <n v="11"/>
    <x v="1"/>
    <s v="Low"/>
    <s v="High"/>
    <x v="0"/>
    <x v="1"/>
    <n v="11"/>
  </r>
  <r>
    <n v="35"/>
    <n v="3"/>
    <m/>
    <n v="8"/>
    <m/>
    <n v="3"/>
    <n v="8"/>
    <x v="1"/>
    <s v="Low"/>
    <s v="High"/>
    <x v="0"/>
    <x v="1"/>
    <n v="8"/>
  </r>
  <r>
    <n v="36"/>
    <m/>
    <n v="10"/>
    <n v="9"/>
    <m/>
    <n v="10"/>
    <n v="9"/>
    <x v="0"/>
    <s v="High"/>
    <s v="High"/>
    <x v="0"/>
    <x v="0"/>
    <n v="10"/>
  </r>
  <r>
    <n v="37"/>
    <n v="3"/>
    <m/>
    <m/>
    <n v="8"/>
    <n v="3"/>
    <n v="8"/>
    <x v="1"/>
    <s v="Low"/>
    <s v="Low"/>
    <x v="1"/>
    <x v="0"/>
    <n v="8"/>
  </r>
  <r>
    <n v="38"/>
    <m/>
    <n v="9"/>
    <n v="3"/>
    <m/>
    <n v="9"/>
    <n v="3"/>
    <x v="0"/>
    <s v="High"/>
    <s v="High"/>
    <x v="0"/>
    <x v="0"/>
    <n v="9"/>
  </r>
  <r>
    <n v="39"/>
    <m/>
    <n v="9"/>
    <m/>
    <n v="11"/>
    <n v="9"/>
    <n v="11"/>
    <x v="1"/>
    <s v="High"/>
    <s v="Low"/>
    <x v="1"/>
    <x v="1"/>
    <n v="11"/>
  </r>
  <r>
    <n v="40"/>
    <m/>
    <n v="8"/>
    <n v="5"/>
    <m/>
    <n v="8"/>
    <n v="5"/>
    <x v="0"/>
    <s v="High"/>
    <s v="High"/>
    <x v="0"/>
    <x v="0"/>
    <n v="8"/>
  </r>
  <r>
    <n v="41"/>
    <m/>
    <n v="4"/>
    <n v="6"/>
    <m/>
    <n v="4"/>
    <n v="6"/>
    <x v="1"/>
    <s v="High"/>
    <s v="High"/>
    <x v="0"/>
    <x v="0"/>
    <n v="6"/>
  </r>
  <r>
    <n v="42"/>
    <m/>
    <n v="10"/>
    <n v="5"/>
    <m/>
    <n v="10"/>
    <n v="5"/>
    <x v="0"/>
    <s v="High"/>
    <s v="High"/>
    <x v="0"/>
    <x v="0"/>
    <n v="10"/>
  </r>
  <r>
    <n v="43"/>
    <m/>
    <n v="8"/>
    <n v="4"/>
    <m/>
    <n v="8"/>
    <n v="4"/>
    <x v="0"/>
    <s v="High"/>
    <s v="High"/>
    <x v="0"/>
    <x v="0"/>
    <n v="8"/>
  </r>
  <r>
    <n v="44"/>
    <m/>
    <n v="9"/>
    <m/>
    <n v="11"/>
    <n v="9"/>
    <n v="11"/>
    <x v="1"/>
    <s v="High"/>
    <s v="Low"/>
    <x v="1"/>
    <x v="1"/>
    <n v="11"/>
  </r>
  <r>
    <n v="45"/>
    <m/>
    <n v="7"/>
    <n v="7"/>
    <m/>
    <n v="7"/>
    <n v="7"/>
    <x v="2"/>
    <s v="High"/>
    <s v="High"/>
    <x v="2"/>
    <x v="0"/>
    <n v="7"/>
  </r>
  <r>
    <n v="46"/>
    <m/>
    <n v="6"/>
    <m/>
    <n v="10"/>
    <n v="6"/>
    <n v="10"/>
    <x v="1"/>
    <s v="High"/>
    <s v="Low"/>
    <x v="1"/>
    <x v="1"/>
    <n v="10"/>
  </r>
  <r>
    <n v="47"/>
    <n v="3"/>
    <m/>
    <n v="4"/>
    <m/>
    <n v="3"/>
    <n v="4"/>
    <x v="1"/>
    <s v="Low"/>
    <s v="High"/>
    <x v="0"/>
    <x v="1"/>
    <n v="4"/>
  </r>
  <r>
    <n v="48"/>
    <m/>
    <n v="7"/>
    <m/>
    <n v="12"/>
    <n v="7"/>
    <n v="12"/>
    <x v="1"/>
    <s v="High"/>
    <s v="Low"/>
    <x v="1"/>
    <x v="1"/>
    <n v="12"/>
  </r>
  <r>
    <n v="49"/>
    <m/>
    <n v="3"/>
    <n v="4"/>
    <m/>
    <n v="3"/>
    <n v="4"/>
    <x v="1"/>
    <s v="High"/>
    <s v="High"/>
    <x v="0"/>
    <x v="0"/>
    <n v="4"/>
  </r>
  <r>
    <n v="50"/>
    <n v="8"/>
    <m/>
    <n v="7"/>
    <m/>
    <n v="8"/>
    <n v="7"/>
    <x v="0"/>
    <s v="Low"/>
    <s v="High"/>
    <x v="1"/>
    <x v="1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927E22-57FC-4607-8C99-F98C1472861E}" name="PivotTable5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40:I50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2">
    <field x="7"/>
    <field x="10"/>
  </rowFields>
  <rowItems count="9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Sum of Win_Score" fld="12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553FB4-727C-4892-983C-A9D10E2092C8}" name="PivotTable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6:D20" firstHeaderRow="1" firstDataRow="2" firstDataCol="1" rowPageCount="2" colPageCount="1"/>
  <pivotFields count="12">
    <pivotField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axis="axisCol" showAll="0">
      <items count="4">
        <item h="1" x="2"/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10"/>
  </colFields>
  <colItems count="3">
    <i>
      <x v="1"/>
    </i>
    <i>
      <x v="2"/>
    </i>
    <i t="grand">
      <x/>
    </i>
  </colItems>
  <pageFields count="2">
    <pageField fld="11" hier="-1"/>
    <pageField fld="8" hier="-1"/>
  </pageFields>
  <dataFields count="1">
    <dataField name="Count of win" fld="7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984EC8-F853-4420-BFAF-F59535F753D7}" name="PivotTable3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5:I35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2">
    <field x="7"/>
    <field x="10"/>
  </rowFields>
  <rowItems count="9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Average of Win_Score" fld="12" subtotal="average" baseField="1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32C8F-9555-4867-B565-08A084E744C6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5:D35" firstHeaderRow="1" firstDataRow="2" firstDataCol="1"/>
  <pivotFields count="12">
    <pivotField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axis="axisRow" dataField="1" showAll="0">
      <items count="4">
        <item x="2"/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2">
    <field x="7"/>
    <field x="10"/>
  </rowFields>
  <rowItems count="9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win_hand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40168-A809-4498-823A-0037B975AC84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C8" firstHeaderRow="0" firstDataRow="1" firstDataCol="1" rowPageCount="3" colPageCount="1"/>
  <pivotFields count="12">
    <pivotField dataField="1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1" hier="-1"/>
    <pageField fld="10" hier="-1"/>
    <pageField fld="7" hier="-1"/>
  </pageFields>
  <dataFields count="2">
    <dataField name="Count of match_day" fld="0" subtotal="count" baseField="8" baseItem="0"/>
    <dataField name="Count of win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3D41F-53E5-4954-97CA-4F1AF66DD0E9}" name="Table1" displayName="Table1" ref="A1:M51" totalsRowShown="0">
  <autoFilter ref="A1:M51" xr:uid="{F33D22FF-C80F-4191-BE58-F66F2A49B032}"/>
  <tableColumns count="13">
    <tableColumn id="1" xr3:uid="{CA0ABA28-5433-4249-90F4-A3D7B5354782}" name="match_day"/>
    <tableColumn id="2" xr3:uid="{B3CDD16B-A440-43AA-99D0-A75847AAD7BF}" name="Arielle_L"/>
    <tableColumn id="3" xr3:uid="{59FFAAFD-DE46-46DB-B357-EB204FF334EA}" name="Arielle_R"/>
    <tableColumn id="4" xr3:uid="{DDBFDCC9-C6A7-430D-B3A9-BD08A08F6BFB}" name="Boris_L"/>
    <tableColumn id="5" xr3:uid="{23FBFA56-5710-4691-B0BA-D8D2FA656221}" name="Boris_R"/>
    <tableColumn id="6" xr3:uid="{FE717EF6-D2FF-44EC-AD57-4A28E771C031}" name="Arielle"/>
    <tableColumn id="7" xr3:uid="{42BB8CAC-9659-42A7-9E9A-4DEF7754C372}" name="Boris"/>
    <tableColumn id="8" xr3:uid="{5C0AC3DB-D27A-41E7-B0DF-F88DD547369B}" name="win"/>
    <tableColumn id="9" xr3:uid="{B5F38237-D3F9-482A-AB00-329EB54268BA}" name="Airelle_hand"/>
    <tableColumn id="10" xr3:uid="{337E50AE-AA71-483A-8661-F4C88237A984}" name="Boris_hand"/>
    <tableColumn id="11" xr3:uid="{F0E5E6F8-1478-4B07-9350-617AAFC9E0D0}" name="win_hand"/>
    <tableColumn id="12" xr3:uid="{32324794-1AF5-4019-A155-9B73D0464603}" name="hand_flag"/>
    <tableColumn id="13" xr3:uid="{9F97C53A-79AC-4581-854A-84CF06FBD595}" name="Win_Score">
      <calculatedColumnFormula>IF(H2="Arielle",F2,G2)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B037-050F-4596-9A77-F4EDADE0B170}">
  <dimension ref="B2:N31"/>
  <sheetViews>
    <sheetView showGridLines="0" tabSelected="1" workbookViewId="0">
      <selection activeCell="M22" sqref="M22"/>
    </sheetView>
  </sheetViews>
  <sheetFormatPr defaultRowHeight="15" x14ac:dyDescent="0.25"/>
  <cols>
    <col min="2" max="2" width="14.7109375" bestFit="1" customWidth="1"/>
    <col min="6" max="6" width="12" bestFit="1" customWidth="1"/>
    <col min="7" max="8" width="10.7109375" bestFit="1" customWidth="1"/>
  </cols>
  <sheetData>
    <row r="2" spans="2:14" x14ac:dyDescent="0.25">
      <c r="B2" s="12" t="s">
        <v>35</v>
      </c>
    </row>
    <row r="3" spans="2:14" x14ac:dyDescent="0.25">
      <c r="B3" s="9"/>
      <c r="C3" s="9" t="s">
        <v>21</v>
      </c>
      <c r="D3" s="9" t="s">
        <v>22</v>
      </c>
      <c r="E3" s="9" t="s">
        <v>23</v>
      </c>
      <c r="F3" s="9" t="s">
        <v>24</v>
      </c>
      <c r="G3" s="13" t="s">
        <v>38</v>
      </c>
      <c r="L3" s="10" t="s">
        <v>34</v>
      </c>
      <c r="M3" s="10" t="s">
        <v>33</v>
      </c>
      <c r="N3" s="10"/>
    </row>
    <row r="4" spans="2:14" x14ac:dyDescent="0.25">
      <c r="B4" s="9" t="s">
        <v>5</v>
      </c>
      <c r="C4" s="9">
        <f>AVERAGE(Data!$F$2:$F$51)</f>
        <v>6.82</v>
      </c>
      <c r="D4" s="9">
        <f>MEDIAN(Data!$F$2:$F$51)</f>
        <v>7</v>
      </c>
      <c r="E4" s="14">
        <f>STDEV(Data!$F$2:$F$51)</f>
        <v>2.4718001372213227</v>
      </c>
      <c r="F4" s="14">
        <f>VAR(Data!$F$2:$F$51)</f>
        <v>6.1097959183673494</v>
      </c>
      <c r="G4" s="9">
        <f>SUM(Table1[Arielle])</f>
        <v>341</v>
      </c>
      <c r="L4" s="10"/>
      <c r="M4" s="11" t="s">
        <v>29</v>
      </c>
      <c r="N4" s="11" t="s">
        <v>30</v>
      </c>
    </row>
    <row r="5" spans="2:14" x14ac:dyDescent="0.25">
      <c r="B5" s="9" t="s">
        <v>6</v>
      </c>
      <c r="C5" s="9">
        <f>AVERAGE(Data!$G$2:$G$51)</f>
        <v>6.76</v>
      </c>
      <c r="D5" s="9">
        <f>MEDIAN(Data!$G$2:$G$51)</f>
        <v>7</v>
      </c>
      <c r="E5" s="14">
        <f>STDEV(Data!$G$2:$G$51)</f>
        <v>2.6307444434096237</v>
      </c>
      <c r="F5" s="14">
        <f>VAR(Data!$G$2:$G$51)</f>
        <v>6.92081632653061</v>
      </c>
      <c r="G5" s="9">
        <f>SUM(Table1[Boris])</f>
        <v>338</v>
      </c>
      <c r="L5" s="9" t="s">
        <v>5</v>
      </c>
      <c r="M5" s="9" t="s">
        <v>31</v>
      </c>
      <c r="N5" s="9" t="s">
        <v>32</v>
      </c>
    </row>
    <row r="6" spans="2:14" x14ac:dyDescent="0.25">
      <c r="L6" s="9" t="s">
        <v>6</v>
      </c>
      <c r="M6" s="9" t="s">
        <v>32</v>
      </c>
      <c r="N6" s="9" t="s">
        <v>31</v>
      </c>
    </row>
    <row r="7" spans="2:14" x14ac:dyDescent="0.25">
      <c r="B7" s="12" t="s">
        <v>43</v>
      </c>
    </row>
    <row r="8" spans="2:14" x14ac:dyDescent="0.25">
      <c r="B8" s="9"/>
      <c r="C8" s="9"/>
      <c r="D8" s="9" t="s">
        <v>21</v>
      </c>
      <c r="E8" s="9" t="s">
        <v>22</v>
      </c>
      <c r="F8" s="9" t="s">
        <v>23</v>
      </c>
      <c r="G8" s="9" t="s">
        <v>24</v>
      </c>
      <c r="H8" s="13" t="s">
        <v>38</v>
      </c>
    </row>
    <row r="9" spans="2:14" x14ac:dyDescent="0.25">
      <c r="B9" s="8" t="s">
        <v>36</v>
      </c>
      <c r="C9" s="9" t="s">
        <v>2</v>
      </c>
      <c r="D9" s="14">
        <f>AVERAGE(Data!$C$2:$C$51)</f>
        <v>7.6857142857142859</v>
      </c>
      <c r="E9" s="9">
        <f>MEDIAN(Data!$C$2:$C$51)</f>
        <v>8</v>
      </c>
      <c r="F9" s="14">
        <f>STDEV(Data!$C$2:$C$51)</f>
        <v>2.1250803247300127</v>
      </c>
      <c r="G9" s="14">
        <f>VAR(Data!$C$2:$C$51)</f>
        <v>4.5159663865546165</v>
      </c>
      <c r="H9" s="9">
        <f>SUM(Table1[Arielle_R])</f>
        <v>269</v>
      </c>
    </row>
    <row r="10" spans="2:14" x14ac:dyDescent="0.25">
      <c r="B10" s="8"/>
      <c r="C10" s="9" t="s">
        <v>3</v>
      </c>
      <c r="D10" s="14">
        <f>AVERAGE(Data!$D$2:$D$51)</f>
        <v>5.6857142857142859</v>
      </c>
      <c r="E10" s="9">
        <f>MEDIAN(Data!$D$2:$D$51)</f>
        <v>5</v>
      </c>
      <c r="F10" s="14">
        <f>STDEV(Data!$D$2:$D$51)</f>
        <v>2.1797386320845171</v>
      </c>
      <c r="G10" s="14">
        <f>VAR(Data!$D$2:$D$51)</f>
        <v>4.7512605042016824</v>
      </c>
      <c r="H10" s="9">
        <f>SUM(Table1[Boris_L])</f>
        <v>199</v>
      </c>
    </row>
    <row r="11" spans="2:14" x14ac:dyDescent="0.25">
      <c r="B11" s="8" t="s">
        <v>37</v>
      </c>
      <c r="C11" s="9" t="s">
        <v>1</v>
      </c>
      <c r="D11" s="14">
        <f>AVERAGE(Data!$B$2:$B$51)</f>
        <v>4.8</v>
      </c>
      <c r="E11" s="9">
        <f>MEDIAN(Data!$B$2:$B$51)</f>
        <v>5</v>
      </c>
      <c r="F11" s="14">
        <f>STDEV(Data!$B$2:$B$51)</f>
        <v>2.0424075429327444</v>
      </c>
      <c r="G11" s="14">
        <f>VAR(Data!$B$2:$B$51)</f>
        <v>4.1714285714285699</v>
      </c>
      <c r="H11" s="9">
        <f>SUM(Table1[Arielle_L])</f>
        <v>72</v>
      </c>
    </row>
    <row r="12" spans="2:14" x14ac:dyDescent="0.25">
      <c r="B12" s="8"/>
      <c r="C12" s="9" t="s">
        <v>4</v>
      </c>
      <c r="D12" s="14">
        <f>AVERAGE(Data!$E$2:$E$51)</f>
        <v>9.2666666666666675</v>
      </c>
      <c r="E12" s="9">
        <f>MEDIAN(Data!$E$2:$E$51)</f>
        <v>10</v>
      </c>
      <c r="F12" s="14">
        <f>STDEV(Data!$E$2:$E$51)</f>
        <v>1.7511900715418276</v>
      </c>
      <c r="G12" s="14">
        <f>VAR(Data!$E$2:$E$51)</f>
        <v>3.0666666666666709</v>
      </c>
      <c r="H12" s="9">
        <f>SUM(Table1[Boris_R])</f>
        <v>139</v>
      </c>
    </row>
    <row r="16" spans="2:14" x14ac:dyDescent="0.25">
      <c r="B16" s="9" t="s">
        <v>42</v>
      </c>
      <c r="C16" s="9"/>
      <c r="D16" s="8" t="s">
        <v>6</v>
      </c>
      <c r="E16" s="8"/>
    </row>
    <row r="17" spans="2:5" x14ac:dyDescent="0.25">
      <c r="B17" s="9"/>
      <c r="C17" s="9" t="s">
        <v>39</v>
      </c>
      <c r="D17" s="9" t="s">
        <v>29</v>
      </c>
      <c r="E17" s="9" t="s">
        <v>30</v>
      </c>
    </row>
    <row r="18" spans="2:5" x14ac:dyDescent="0.25">
      <c r="B18" s="15" t="s">
        <v>5</v>
      </c>
      <c r="C18" s="9" t="s">
        <v>29</v>
      </c>
      <c r="D18" s="16">
        <f>Pivot!M28</f>
        <v>0.44</v>
      </c>
      <c r="E18" s="16">
        <f>Pivot!N28</f>
        <v>0.26</v>
      </c>
    </row>
    <row r="19" spans="2:5" x14ac:dyDescent="0.25">
      <c r="B19" s="15"/>
      <c r="C19" s="9" t="s">
        <v>30</v>
      </c>
      <c r="D19" s="16">
        <f>Pivot!M29</f>
        <v>0.26</v>
      </c>
      <c r="E19" s="16">
        <f>Pivot!N29</f>
        <v>0.04</v>
      </c>
    </row>
    <row r="22" spans="2:5" x14ac:dyDescent="0.25">
      <c r="B22" s="8" t="s">
        <v>40</v>
      </c>
      <c r="C22" s="8"/>
      <c r="D22" s="8" t="s">
        <v>6</v>
      </c>
      <c r="E22" s="8"/>
    </row>
    <row r="23" spans="2:5" x14ac:dyDescent="0.25">
      <c r="B23" s="9"/>
      <c r="C23" s="9" t="s">
        <v>39</v>
      </c>
      <c r="D23" s="9" t="s">
        <v>29</v>
      </c>
      <c r="E23" s="9" t="s">
        <v>30</v>
      </c>
    </row>
    <row r="24" spans="2:5" x14ac:dyDescent="0.25">
      <c r="B24" s="15" t="s">
        <v>5</v>
      </c>
      <c r="C24" s="9" t="s">
        <v>29</v>
      </c>
      <c r="D24" s="16">
        <f>Pivot!O31</f>
        <v>0.68181818181818177</v>
      </c>
      <c r="E24" s="16">
        <f>Pivot!P31</f>
        <v>0.23076923076923078</v>
      </c>
    </row>
    <row r="25" spans="2:5" x14ac:dyDescent="0.25">
      <c r="B25" s="15"/>
      <c r="C25" s="9" t="s">
        <v>30</v>
      </c>
      <c r="D25" s="16">
        <f>Pivot!O32</f>
        <v>0.38461538461538464</v>
      </c>
      <c r="E25" s="16">
        <f>Pivot!P32</f>
        <v>0</v>
      </c>
    </row>
    <row r="28" spans="2:5" x14ac:dyDescent="0.25">
      <c r="B28" s="8" t="s">
        <v>41</v>
      </c>
      <c r="C28" s="8"/>
      <c r="D28" s="8" t="s">
        <v>6</v>
      </c>
      <c r="E28" s="8"/>
    </row>
    <row r="29" spans="2:5" x14ac:dyDescent="0.25">
      <c r="B29" s="9"/>
      <c r="C29" s="9" t="s">
        <v>39</v>
      </c>
      <c r="D29" s="9" t="s">
        <v>29</v>
      </c>
      <c r="E29" s="9" t="s">
        <v>30</v>
      </c>
    </row>
    <row r="30" spans="2:5" x14ac:dyDescent="0.25">
      <c r="B30" s="15" t="s">
        <v>5</v>
      </c>
      <c r="C30" s="9" t="s">
        <v>29</v>
      </c>
      <c r="D30" s="16">
        <f>Pivot!O34</f>
        <v>0.18181818181818182</v>
      </c>
      <c r="E30" s="16">
        <f>Pivot!P34</f>
        <v>0.76923076923076927</v>
      </c>
    </row>
    <row r="31" spans="2:5" x14ac:dyDescent="0.25">
      <c r="B31" s="15"/>
      <c r="C31" s="9" t="s">
        <v>30</v>
      </c>
      <c r="D31" s="16">
        <f>Pivot!O35</f>
        <v>0.53846153846153844</v>
      </c>
      <c r="E31" s="16">
        <f>Pivot!P35</f>
        <v>1</v>
      </c>
    </row>
  </sheetData>
  <mergeCells count="12">
    <mergeCell ref="B30:B31"/>
    <mergeCell ref="D22:E22"/>
    <mergeCell ref="B22:C22"/>
    <mergeCell ref="B18:B19"/>
    <mergeCell ref="B24:B25"/>
    <mergeCell ref="B9:B10"/>
    <mergeCell ref="B11:B12"/>
    <mergeCell ref="L3:L4"/>
    <mergeCell ref="M3:N3"/>
    <mergeCell ref="D16:E16"/>
    <mergeCell ref="B28:C28"/>
    <mergeCell ref="D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55E4-B177-48F9-809D-209237874F96}">
  <dimension ref="A1:AA50"/>
  <sheetViews>
    <sheetView topLeftCell="A31" workbookViewId="0">
      <selection activeCell="Z24" sqref="Z2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7.140625" bestFit="1" customWidth="1"/>
    <col min="4" max="5" width="11.28515625" bestFit="1" customWidth="1"/>
    <col min="6" max="6" width="17.42578125" bestFit="1" customWidth="1"/>
    <col min="7" max="7" width="16.28515625" bestFit="1" customWidth="1"/>
    <col min="8" max="8" width="13.42578125" customWidth="1"/>
    <col min="9" max="9" width="11.28515625" bestFit="1" customWidth="1"/>
    <col min="10" max="10" width="17.42578125" bestFit="1" customWidth="1"/>
    <col min="11" max="11" width="23" bestFit="1" customWidth="1"/>
    <col min="12" max="12" width="22.42578125" bestFit="1" customWidth="1"/>
    <col min="14" max="14" width="12" bestFit="1" customWidth="1"/>
    <col min="19" max="19" width="10.85546875" bestFit="1" customWidth="1"/>
  </cols>
  <sheetData>
    <row r="1" spans="1:27" x14ac:dyDescent="0.25">
      <c r="A1" s="1" t="s">
        <v>11</v>
      </c>
      <c r="B1" t="s">
        <v>18</v>
      </c>
    </row>
    <row r="2" spans="1:27" x14ac:dyDescent="0.25">
      <c r="A2" s="1" t="s">
        <v>10</v>
      </c>
      <c r="B2" t="s">
        <v>18</v>
      </c>
    </row>
    <row r="3" spans="1:27" x14ac:dyDescent="0.25">
      <c r="A3" s="1" t="s">
        <v>7</v>
      </c>
      <c r="B3" t="s">
        <v>18</v>
      </c>
    </row>
    <row r="5" spans="1:27" x14ac:dyDescent="0.25">
      <c r="A5" s="1" t="s">
        <v>15</v>
      </c>
      <c r="B5" t="s">
        <v>19</v>
      </c>
      <c r="C5" t="s">
        <v>20</v>
      </c>
    </row>
    <row r="6" spans="1:27" x14ac:dyDescent="0.25">
      <c r="A6" s="2" t="s">
        <v>12</v>
      </c>
      <c r="B6" s="3">
        <v>35</v>
      </c>
      <c r="C6" s="3">
        <v>35</v>
      </c>
    </row>
    <row r="7" spans="1:27" x14ac:dyDescent="0.25">
      <c r="A7" s="2" t="s">
        <v>13</v>
      </c>
      <c r="B7" s="3">
        <v>15</v>
      </c>
      <c r="C7" s="3">
        <v>15</v>
      </c>
      <c r="Q7" t="s">
        <v>12</v>
      </c>
      <c r="R7" t="s">
        <v>12</v>
      </c>
      <c r="S7" s="4">
        <v>0.44</v>
      </c>
      <c r="T7">
        <f>S7*G28</f>
        <v>3.9306666666666668</v>
      </c>
      <c r="U7">
        <f>S7*G31</f>
        <v>2.75</v>
      </c>
      <c r="V7">
        <f>AVERAGEIFS(Table1[Arielle],Table1[Airelle_hand],Pivot!Q7,Table1[Boris_hand],Pivot!R7)</f>
        <v>7.7272727272727275</v>
      </c>
      <c r="W7">
        <f>AVERAGEIFS(Table1[Boris],Table1[Airelle_hand],Pivot!Q7,Table1[Boris_hand],Pivot!R7)</f>
        <v>5.5</v>
      </c>
      <c r="X7">
        <f>V7*S7</f>
        <v>3.4</v>
      </c>
      <c r="Y7">
        <f>W7*S7</f>
        <v>2.42</v>
      </c>
      <c r="Z7">
        <f>S7*G43</f>
        <v>58.96</v>
      </c>
      <c r="AA7">
        <f>S7*G46</f>
        <v>11</v>
      </c>
    </row>
    <row r="8" spans="1:27" x14ac:dyDescent="0.25">
      <c r="A8" s="2" t="s">
        <v>16</v>
      </c>
      <c r="B8" s="3">
        <v>50</v>
      </c>
      <c r="C8" s="3">
        <v>50</v>
      </c>
      <c r="Q8" t="s">
        <v>13</v>
      </c>
      <c r="R8" t="s">
        <v>13</v>
      </c>
      <c r="S8" s="4">
        <v>0.04</v>
      </c>
      <c r="T8">
        <f>S8*G29</f>
        <v>0</v>
      </c>
      <c r="U8">
        <f>S8*G32</f>
        <v>0.34</v>
      </c>
      <c r="V8">
        <f>AVERAGEIFS(Table1[Arielle],Table1[Airelle_hand],Pivot!Q8,Table1[Boris_hand],Pivot!R8)</f>
        <v>4.5</v>
      </c>
      <c r="W8">
        <f>AVERAGEIFS(Table1[Boris],Table1[Airelle_hand],Pivot!Q8,Table1[Boris_hand],Pivot!R8)</f>
        <v>8.5</v>
      </c>
      <c r="X8">
        <f t="shared" ref="X8:X10" si="0">V8*S8</f>
        <v>0.18</v>
      </c>
      <c r="Y8">
        <f t="shared" ref="Y8:Y10" si="1">W8*S8</f>
        <v>0.34</v>
      </c>
      <c r="Z8">
        <f>S8*G44</f>
        <v>0</v>
      </c>
      <c r="AA8">
        <f>S8*G47</f>
        <v>0.68</v>
      </c>
    </row>
    <row r="9" spans="1:27" x14ac:dyDescent="0.25">
      <c r="Q9" t="s">
        <v>12</v>
      </c>
      <c r="R9" t="s">
        <v>13</v>
      </c>
      <c r="S9" s="4">
        <v>0.26</v>
      </c>
      <c r="T9">
        <f>S9*H28</f>
        <v>2.166666666666667</v>
      </c>
      <c r="U9">
        <f>S9*H31</f>
        <v>1.82</v>
      </c>
      <c r="V9">
        <f>AVERAGEIFS(Table1[Arielle],Table1[Airelle_hand],Pivot!Q9,Table1[Boris_hand],Pivot!R9)</f>
        <v>7.615384615384615</v>
      </c>
      <c r="W9">
        <f>AVERAGEIFS(Table1[Boris],Table1[Airelle_hand],Pivot!Q9,Table1[Boris_hand],Pivot!R9)</f>
        <v>9.384615384615385</v>
      </c>
      <c r="X9">
        <f t="shared" si="0"/>
        <v>1.98</v>
      </c>
      <c r="Y9">
        <f t="shared" si="1"/>
        <v>2.4400000000000004</v>
      </c>
      <c r="Z9">
        <f>S9*H43</f>
        <v>6.5</v>
      </c>
      <c r="AA9">
        <f>S9*H46</f>
        <v>12.74</v>
      </c>
    </row>
    <row r="10" spans="1:27" x14ac:dyDescent="0.25">
      <c r="Q10" t="s">
        <v>13</v>
      </c>
      <c r="R10" t="s">
        <v>12</v>
      </c>
      <c r="S10" s="4">
        <v>0.26</v>
      </c>
      <c r="T10">
        <f>S10*H29</f>
        <v>1.6120000000000001</v>
      </c>
      <c r="U10">
        <f>S10*H32</f>
        <v>2.6</v>
      </c>
      <c r="V10">
        <f>AVERAGEIFS(Table1[Arielle],Table1[Airelle_hand],Pivot!Q10,Table1[Boris_hand],Pivot!R10)</f>
        <v>4.8461538461538458</v>
      </c>
      <c r="W10">
        <f>AVERAGEIFS(Table1[Boris],Table1[Airelle_hand],Pivot!Q10,Table1[Boris_hand],Pivot!R10)</f>
        <v>6</v>
      </c>
      <c r="X10">
        <f t="shared" si="0"/>
        <v>1.26</v>
      </c>
      <c r="Y10">
        <f t="shared" si="1"/>
        <v>1.56</v>
      </c>
      <c r="Z10">
        <f>S10*H44</f>
        <v>8.06</v>
      </c>
      <c r="AA10">
        <f>S10*H47</f>
        <v>26</v>
      </c>
    </row>
    <row r="11" spans="1:27" x14ac:dyDescent="0.25">
      <c r="S11" s="4"/>
      <c r="X11">
        <f>SUM(X7:X10)</f>
        <v>6.82</v>
      </c>
      <c r="Y11">
        <f>SUM(Y7:Y10)</f>
        <v>6.76</v>
      </c>
      <c r="Z11">
        <f>SUM(Z7:Z10)</f>
        <v>73.52000000000001</v>
      </c>
      <c r="AA11">
        <f>SUM(AA7:AA10)</f>
        <v>50.42</v>
      </c>
    </row>
    <row r="12" spans="1:27" x14ac:dyDescent="0.25">
      <c r="T12">
        <f>SUM(T7:T11)</f>
        <v>7.7093333333333334</v>
      </c>
      <c r="U12">
        <f>SUM(U7:U11)</f>
        <v>7.51</v>
      </c>
    </row>
    <row r="13" spans="1:27" x14ac:dyDescent="0.25">
      <c r="A13" s="1" t="s">
        <v>11</v>
      </c>
      <c r="B13" t="s">
        <v>18</v>
      </c>
      <c r="T13">
        <v>20</v>
      </c>
      <c r="U13">
        <v>20</v>
      </c>
    </row>
    <row r="14" spans="1:27" x14ac:dyDescent="0.25">
      <c r="A14" s="1" t="s">
        <v>8</v>
      </c>
      <c r="B14" t="s">
        <v>18</v>
      </c>
    </row>
    <row r="16" spans="1:27" x14ac:dyDescent="0.25">
      <c r="A16" s="1" t="s">
        <v>20</v>
      </c>
      <c r="B16" s="1" t="s">
        <v>17</v>
      </c>
      <c r="F16" s="1"/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6" x14ac:dyDescent="0.25">
      <c r="A17" s="1" t="s">
        <v>15</v>
      </c>
      <c r="B17" t="s">
        <v>12</v>
      </c>
      <c r="C17" t="s">
        <v>13</v>
      </c>
      <c r="D17" t="s">
        <v>16</v>
      </c>
    </row>
    <row r="18" spans="1:16" x14ac:dyDescent="0.25">
      <c r="A18" s="2" t="s">
        <v>5</v>
      </c>
      <c r="B18" s="6">
        <v>0.78260869565217395</v>
      </c>
      <c r="C18" s="6">
        <v>0.21739130434782608</v>
      </c>
      <c r="D18" s="6">
        <v>1</v>
      </c>
    </row>
    <row r="19" spans="1:16" x14ac:dyDescent="0.25">
      <c r="A19" s="2" t="s">
        <v>6</v>
      </c>
      <c r="B19" s="6">
        <v>0.47826086956521741</v>
      </c>
      <c r="C19" s="6">
        <v>0.52173913043478259</v>
      </c>
      <c r="D19" s="6">
        <v>1</v>
      </c>
    </row>
    <row r="20" spans="1:16" x14ac:dyDescent="0.25">
      <c r="A20" s="2" t="s">
        <v>16</v>
      </c>
      <c r="B20" s="6">
        <v>0.63043478260869568</v>
      </c>
      <c r="C20" s="6">
        <v>0.36956521739130432</v>
      </c>
      <c r="D20" s="6">
        <v>1</v>
      </c>
    </row>
    <row r="22" spans="1:16" x14ac:dyDescent="0.25">
      <c r="A22" s="2"/>
      <c r="B22" s="3"/>
      <c r="C22" s="3"/>
    </row>
    <row r="23" spans="1:16" x14ac:dyDescent="0.25">
      <c r="A23" s="2"/>
      <c r="B23" s="3"/>
      <c r="C23" s="3"/>
      <c r="M23" t="s">
        <v>6</v>
      </c>
    </row>
    <row r="24" spans="1:16" x14ac:dyDescent="0.25">
      <c r="M24" t="s">
        <v>12</v>
      </c>
      <c r="N24" t="s">
        <v>13</v>
      </c>
    </row>
    <row r="25" spans="1:16" x14ac:dyDescent="0.25">
      <c r="A25" s="1" t="s">
        <v>25</v>
      </c>
      <c r="B25" s="1" t="s">
        <v>17</v>
      </c>
      <c r="F25" s="1" t="s">
        <v>28</v>
      </c>
      <c r="G25" s="1" t="s">
        <v>17</v>
      </c>
      <c r="K25" t="s">
        <v>5</v>
      </c>
      <c r="L25" t="s">
        <v>12</v>
      </c>
      <c r="M25">
        <f>COUNTIFS(Table1[[#All],[Airelle_hand]],Pivot!$L25,Table1[[#All],[Boris_hand]],Pivot!M$24)</f>
        <v>22</v>
      </c>
      <c r="N25">
        <f>COUNTIFS(Table1[[#All],[Airelle_hand]],Pivot!$L25,Table1[[#All],[Boris_hand]],Pivot!N$24)</f>
        <v>13</v>
      </c>
    </row>
    <row r="26" spans="1:16" x14ac:dyDescent="0.25">
      <c r="A26" s="1" t="s">
        <v>15</v>
      </c>
      <c r="B26">
        <v>0</v>
      </c>
      <c r="C26">
        <v>1</v>
      </c>
      <c r="D26" t="s">
        <v>16</v>
      </c>
      <c r="F26" s="1" t="s">
        <v>15</v>
      </c>
      <c r="G26">
        <v>0</v>
      </c>
      <c r="H26">
        <v>1</v>
      </c>
      <c r="I26" t="s">
        <v>16</v>
      </c>
      <c r="L26" t="s">
        <v>13</v>
      </c>
      <c r="M26">
        <f>COUNTIFS(Table1[[#All],[Airelle_hand]],Pivot!$L26,Table1[[#All],[Boris_hand]],Pivot!M$24)</f>
        <v>13</v>
      </c>
      <c r="N26">
        <f>COUNTIFS(Table1[[#All],[Airelle_hand]],Pivot!$L26,Table1[[#All],[Boris_hand]],Pivot!N$24)</f>
        <v>2</v>
      </c>
    </row>
    <row r="27" spans="1:16" x14ac:dyDescent="0.25">
      <c r="A27" s="2" t="s">
        <v>5</v>
      </c>
      <c r="B27" s="3">
        <v>15</v>
      </c>
      <c r="C27" s="3">
        <v>8</v>
      </c>
      <c r="D27" s="3">
        <v>23</v>
      </c>
      <c r="F27" s="2" t="s">
        <v>5</v>
      </c>
      <c r="G27" s="3">
        <v>8.9333333333333336</v>
      </c>
      <c r="H27" s="3">
        <v>7</v>
      </c>
      <c r="I27" s="3">
        <v>8.2608695652173907</v>
      </c>
    </row>
    <row r="28" spans="1:16" x14ac:dyDescent="0.25">
      <c r="A28" s="5" t="s">
        <v>12</v>
      </c>
      <c r="B28" s="3">
        <v>15</v>
      </c>
      <c r="C28" s="3">
        <v>3</v>
      </c>
      <c r="D28" s="3">
        <v>18</v>
      </c>
      <c r="F28" s="5" t="s">
        <v>12</v>
      </c>
      <c r="G28" s="3">
        <v>8.9333333333333336</v>
      </c>
      <c r="H28" s="3">
        <v>8.3333333333333339</v>
      </c>
      <c r="I28" s="3">
        <v>8.8333333333333339</v>
      </c>
      <c r="M28" s="7">
        <f>M25/50</f>
        <v>0.44</v>
      </c>
      <c r="N28" s="7">
        <f>N25/50</f>
        <v>0.26</v>
      </c>
    </row>
    <row r="29" spans="1:16" x14ac:dyDescent="0.25">
      <c r="A29" s="5" t="s">
        <v>13</v>
      </c>
      <c r="B29" s="3"/>
      <c r="C29" s="3">
        <v>5</v>
      </c>
      <c r="D29" s="3">
        <v>5</v>
      </c>
      <c r="F29" s="5" t="s">
        <v>13</v>
      </c>
      <c r="G29" s="3"/>
      <c r="H29" s="3">
        <v>6.2</v>
      </c>
      <c r="I29" s="3">
        <v>6.2</v>
      </c>
      <c r="M29" s="7">
        <f>M26/50</f>
        <v>0.26</v>
      </c>
      <c r="N29" s="7">
        <f>N26/50</f>
        <v>0.04</v>
      </c>
    </row>
    <row r="30" spans="1:16" x14ac:dyDescent="0.25">
      <c r="A30" s="2" t="s">
        <v>6</v>
      </c>
      <c r="B30" s="3">
        <v>6</v>
      </c>
      <c r="C30" s="3">
        <v>17</v>
      </c>
      <c r="D30" s="3">
        <v>23</v>
      </c>
      <c r="F30" s="2" t="s">
        <v>6</v>
      </c>
      <c r="G30" s="3">
        <v>7</v>
      </c>
      <c r="H30" s="3">
        <v>8.764705882352942</v>
      </c>
      <c r="I30" s="3">
        <v>8.304347826086957</v>
      </c>
    </row>
    <row r="31" spans="1:16" x14ac:dyDescent="0.25">
      <c r="A31" s="5" t="s">
        <v>12</v>
      </c>
      <c r="B31" s="3">
        <v>4</v>
      </c>
      <c r="C31" s="3">
        <v>7</v>
      </c>
      <c r="D31" s="3">
        <v>11</v>
      </c>
      <c r="F31" s="5" t="s">
        <v>12</v>
      </c>
      <c r="G31" s="3">
        <v>6.25</v>
      </c>
      <c r="H31" s="3">
        <v>7</v>
      </c>
      <c r="I31" s="3">
        <v>6.7272727272727275</v>
      </c>
      <c r="M31">
        <v>15</v>
      </c>
      <c r="N31">
        <v>3</v>
      </c>
      <c r="O31" s="7">
        <f>M31/M25</f>
        <v>0.68181818181818177</v>
      </c>
      <c r="P31" s="7">
        <f>N31/N25</f>
        <v>0.23076923076923078</v>
      </c>
    </row>
    <row r="32" spans="1:16" x14ac:dyDescent="0.25">
      <c r="A32" s="5" t="s">
        <v>13</v>
      </c>
      <c r="B32" s="3">
        <v>2</v>
      </c>
      <c r="C32" s="3">
        <v>10</v>
      </c>
      <c r="D32" s="3">
        <v>12</v>
      </c>
      <c r="F32" s="5" t="s">
        <v>13</v>
      </c>
      <c r="G32" s="3">
        <v>8.5</v>
      </c>
      <c r="H32" s="3">
        <v>10</v>
      </c>
      <c r="I32" s="3">
        <v>9.75</v>
      </c>
      <c r="M32">
        <v>5</v>
      </c>
      <c r="N32">
        <v>0</v>
      </c>
      <c r="O32" s="7">
        <f>M32/M26</f>
        <v>0.38461538461538464</v>
      </c>
      <c r="P32" s="7">
        <f>N32/N26</f>
        <v>0</v>
      </c>
    </row>
    <row r="33" spans="1:17" x14ac:dyDescent="0.25">
      <c r="A33" s="2" t="s">
        <v>14</v>
      </c>
      <c r="B33" s="3">
        <v>3</v>
      </c>
      <c r="C33" s="3">
        <v>1</v>
      </c>
      <c r="D33" s="3">
        <v>4</v>
      </c>
      <c r="F33" s="2" t="s">
        <v>14</v>
      </c>
      <c r="G33" s="3">
        <v>6.666666666666667</v>
      </c>
      <c r="H33" s="3">
        <v>7</v>
      </c>
      <c r="I33" s="3">
        <v>6.75</v>
      </c>
    </row>
    <row r="34" spans="1:17" x14ac:dyDescent="0.25">
      <c r="A34" s="5" t="s">
        <v>14</v>
      </c>
      <c r="B34" s="3">
        <v>3</v>
      </c>
      <c r="C34" s="3">
        <v>1</v>
      </c>
      <c r="D34" s="3">
        <v>4</v>
      </c>
      <c r="F34" s="5" t="s">
        <v>14</v>
      </c>
      <c r="G34" s="3">
        <v>6.666666666666667</v>
      </c>
      <c r="H34" s="3">
        <v>7</v>
      </c>
      <c r="I34" s="3">
        <v>6.75</v>
      </c>
      <c r="M34">
        <v>4</v>
      </c>
      <c r="N34">
        <v>10</v>
      </c>
      <c r="O34" s="7">
        <f>M34/M25</f>
        <v>0.18181818181818182</v>
      </c>
      <c r="P34" s="7">
        <f t="shared" ref="P34:P35" si="2">N34/N25</f>
        <v>0.76923076923076927</v>
      </c>
    </row>
    <row r="35" spans="1:17" x14ac:dyDescent="0.25">
      <c r="A35" s="2" t="s">
        <v>16</v>
      </c>
      <c r="B35" s="3">
        <v>24</v>
      </c>
      <c r="C35" s="3">
        <v>26</v>
      </c>
      <c r="D35" s="3">
        <v>50</v>
      </c>
      <c r="F35" s="2" t="s">
        <v>16</v>
      </c>
      <c r="G35" s="3">
        <v>8.1666666666666661</v>
      </c>
      <c r="H35" s="3">
        <v>8.1538461538461533</v>
      </c>
      <c r="I35" s="3">
        <v>8.16</v>
      </c>
      <c r="M35">
        <v>7</v>
      </c>
      <c r="N35">
        <v>2</v>
      </c>
      <c r="O35" s="7">
        <f>M35/M26</f>
        <v>0.53846153846153844</v>
      </c>
      <c r="P35" s="7">
        <f t="shared" si="2"/>
        <v>1</v>
      </c>
    </row>
    <row r="37" spans="1:17" x14ac:dyDescent="0.25">
      <c r="M37">
        <v>3</v>
      </c>
    </row>
    <row r="40" spans="1:17" x14ac:dyDescent="0.25">
      <c r="F40" s="1" t="s">
        <v>27</v>
      </c>
      <c r="G40" s="1" t="s">
        <v>17</v>
      </c>
    </row>
    <row r="41" spans="1:17" x14ac:dyDescent="0.25">
      <c r="F41" s="1" t="s">
        <v>15</v>
      </c>
      <c r="G41">
        <v>0</v>
      </c>
      <c r="H41">
        <v>1</v>
      </c>
      <c r="I41" t="s">
        <v>16</v>
      </c>
      <c r="J41" s="1"/>
      <c r="K41" s="1"/>
      <c r="L41" s="1"/>
      <c r="M41" s="1"/>
      <c r="N41" s="1"/>
      <c r="O41" s="1"/>
      <c r="P41" s="1"/>
      <c r="Q41" s="1"/>
    </row>
    <row r="42" spans="1:17" x14ac:dyDescent="0.25">
      <c r="F42" s="2" t="s">
        <v>5</v>
      </c>
      <c r="G42" s="3">
        <v>134</v>
      </c>
      <c r="H42" s="3">
        <v>56</v>
      </c>
      <c r="I42" s="3">
        <v>190</v>
      </c>
      <c r="L42">
        <v>15</v>
      </c>
      <c r="M42">
        <v>4</v>
      </c>
      <c r="N42">
        <f>G27</f>
        <v>8.9333333333333336</v>
      </c>
      <c r="O42">
        <f>G31</f>
        <v>6.25</v>
      </c>
      <c r="P42">
        <f>N42-Summary!$C$4</f>
        <v>2.1133333333333333</v>
      </c>
      <c r="Q42">
        <f>O42-Summary!$C$5</f>
        <v>-0.50999999999999979</v>
      </c>
    </row>
    <row r="43" spans="1:17" x14ac:dyDescent="0.25">
      <c r="F43" s="5" t="s">
        <v>12</v>
      </c>
      <c r="G43" s="3">
        <v>134</v>
      </c>
      <c r="H43" s="3">
        <v>25</v>
      </c>
      <c r="I43" s="3">
        <v>159</v>
      </c>
      <c r="L43">
        <v>3</v>
      </c>
      <c r="M43">
        <v>10</v>
      </c>
      <c r="N43">
        <f>H28</f>
        <v>8.3333333333333339</v>
      </c>
      <c r="O43">
        <f>H31</f>
        <v>7</v>
      </c>
      <c r="P43">
        <f>N43-Summary!$C$4</f>
        <v>1.5133333333333336</v>
      </c>
      <c r="Q43">
        <f>O43-Summary!$C$5</f>
        <v>0.24000000000000021</v>
      </c>
    </row>
    <row r="44" spans="1:17" x14ac:dyDescent="0.25">
      <c r="F44" s="5" t="s">
        <v>13</v>
      </c>
      <c r="G44" s="3"/>
      <c r="H44" s="3">
        <v>31</v>
      </c>
      <c r="I44" s="3">
        <v>31</v>
      </c>
      <c r="L44">
        <v>5</v>
      </c>
      <c r="M44">
        <v>7</v>
      </c>
      <c r="N44">
        <f>H29</f>
        <v>6.2</v>
      </c>
      <c r="O44">
        <f>H32</f>
        <v>10</v>
      </c>
      <c r="P44">
        <f>N44-Summary!$C$4</f>
        <v>-0.62000000000000011</v>
      </c>
      <c r="Q44">
        <f>O44-Summary!$C$5</f>
        <v>3.24</v>
      </c>
    </row>
    <row r="45" spans="1:17" x14ac:dyDescent="0.25">
      <c r="F45" s="2" t="s">
        <v>6</v>
      </c>
      <c r="G45" s="3">
        <v>42</v>
      </c>
      <c r="H45" s="3">
        <v>149</v>
      </c>
      <c r="I45" s="3">
        <v>191</v>
      </c>
      <c r="L45">
        <v>0</v>
      </c>
      <c r="M45">
        <v>2</v>
      </c>
      <c r="N45">
        <v>0</v>
      </c>
      <c r="O45">
        <f>G32</f>
        <v>8.5</v>
      </c>
      <c r="P45">
        <f>N45-Summary!$C$4</f>
        <v>-6.82</v>
      </c>
      <c r="Q45">
        <f>O45-Summary!$C$5</f>
        <v>1.7400000000000002</v>
      </c>
    </row>
    <row r="46" spans="1:17" x14ac:dyDescent="0.25">
      <c r="F46" s="5" t="s">
        <v>12</v>
      </c>
      <c r="G46" s="3">
        <v>25</v>
      </c>
      <c r="H46" s="3">
        <v>49</v>
      </c>
      <c r="I46" s="3">
        <v>74</v>
      </c>
      <c r="L46">
        <f>AVERAGE(L42:L45)</f>
        <v>5.75</v>
      </c>
      <c r="M46">
        <f>AVERAGE(M42:M45)</f>
        <v>5.75</v>
      </c>
      <c r="P46">
        <f>SUM(P42:P45)^2</f>
        <v>14.541511111111111</v>
      </c>
      <c r="Q46">
        <f>SUM(Q42:Q45)^2</f>
        <v>22.184100000000008</v>
      </c>
    </row>
    <row r="47" spans="1:17" x14ac:dyDescent="0.25">
      <c r="F47" s="5" t="s">
        <v>13</v>
      </c>
      <c r="G47" s="3">
        <v>17</v>
      </c>
      <c r="H47" s="3">
        <v>100</v>
      </c>
      <c r="I47" s="3">
        <v>117</v>
      </c>
      <c r="L47">
        <f>VAR(L42:L45)</f>
        <v>42.25</v>
      </c>
      <c r="M47">
        <f>VAR(M42:M45)</f>
        <v>12.25</v>
      </c>
      <c r="P47">
        <f>SQRT(P46)</f>
        <v>3.8133333333333335</v>
      </c>
      <c r="Q47">
        <f>SQRT(Q46)</f>
        <v>4.7100000000000009</v>
      </c>
    </row>
    <row r="48" spans="1:17" x14ac:dyDescent="0.25">
      <c r="F48" s="2" t="s">
        <v>14</v>
      </c>
      <c r="G48" s="3">
        <v>20</v>
      </c>
      <c r="H48" s="3">
        <v>7</v>
      </c>
      <c r="I48" s="3">
        <v>27</v>
      </c>
      <c r="L48">
        <f>STDEV(L42:L45)</f>
        <v>6.5</v>
      </c>
      <c r="M48">
        <f>STDEV(M42:M45)</f>
        <v>3.5</v>
      </c>
    </row>
    <row r="49" spans="6:9" x14ac:dyDescent="0.25">
      <c r="F49" s="5" t="s">
        <v>14</v>
      </c>
      <c r="G49" s="3">
        <v>20</v>
      </c>
      <c r="H49" s="3">
        <v>7</v>
      </c>
      <c r="I49" s="3">
        <v>27</v>
      </c>
    </row>
    <row r="50" spans="6:9" x14ac:dyDescent="0.25">
      <c r="F50" s="2" t="s">
        <v>16</v>
      </c>
      <c r="G50" s="3">
        <v>196</v>
      </c>
      <c r="H50" s="3">
        <v>212</v>
      </c>
      <c r="I50" s="3">
        <v>408</v>
      </c>
    </row>
  </sheetData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workbookViewId="0">
      <selection activeCell="F1" sqref="F1"/>
    </sheetView>
  </sheetViews>
  <sheetFormatPr defaultColWidth="11.42578125" defaultRowHeight="15" x14ac:dyDescent="0.25"/>
  <cols>
    <col min="1" max="1" width="12.7109375" customWidth="1"/>
    <col min="9" max="9" width="14.5703125" customWidth="1"/>
    <col min="10" max="10" width="13" customWidth="1"/>
    <col min="11" max="12" width="11.85546875" customWidth="1"/>
    <col min="13" max="13" width="12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</row>
    <row r="2" spans="1:13" x14ac:dyDescent="0.25">
      <c r="A2">
        <v>1</v>
      </c>
      <c r="C2">
        <v>8</v>
      </c>
      <c r="D2">
        <v>7</v>
      </c>
      <c r="F2">
        <v>8</v>
      </c>
      <c r="G2">
        <v>7</v>
      </c>
      <c r="H2" t="s">
        <v>5</v>
      </c>
      <c r="I2" t="s">
        <v>12</v>
      </c>
      <c r="J2" t="s">
        <v>12</v>
      </c>
      <c r="K2" t="s">
        <v>12</v>
      </c>
      <c r="L2">
        <v>0</v>
      </c>
      <c r="M2">
        <f>IF(H2="Arielle",F2,G2)</f>
        <v>8</v>
      </c>
    </row>
    <row r="3" spans="1:13" x14ac:dyDescent="0.25">
      <c r="A3">
        <v>2</v>
      </c>
      <c r="C3">
        <v>10</v>
      </c>
      <c r="D3">
        <v>3</v>
      </c>
      <c r="F3">
        <v>10</v>
      </c>
      <c r="G3">
        <v>3</v>
      </c>
      <c r="H3" t="s">
        <v>5</v>
      </c>
      <c r="I3" t="s">
        <v>12</v>
      </c>
      <c r="J3" t="s">
        <v>12</v>
      </c>
      <c r="K3" t="s">
        <v>12</v>
      </c>
      <c r="L3">
        <v>0</v>
      </c>
      <c r="M3">
        <f t="shared" ref="M3:M51" si="0">IF(H3="Arielle",F3,G3)</f>
        <v>10</v>
      </c>
    </row>
    <row r="4" spans="1:13" x14ac:dyDescent="0.25">
      <c r="A4">
        <v>3</v>
      </c>
      <c r="C4">
        <v>6</v>
      </c>
      <c r="D4">
        <v>10</v>
      </c>
      <c r="F4">
        <v>6</v>
      </c>
      <c r="G4">
        <v>10</v>
      </c>
      <c r="H4" t="s">
        <v>6</v>
      </c>
      <c r="I4" t="s">
        <v>12</v>
      </c>
      <c r="J4" t="s">
        <v>12</v>
      </c>
      <c r="K4" t="s">
        <v>12</v>
      </c>
      <c r="L4">
        <v>0</v>
      </c>
      <c r="M4">
        <f t="shared" si="0"/>
        <v>10</v>
      </c>
    </row>
    <row r="5" spans="1:13" x14ac:dyDescent="0.25">
      <c r="A5">
        <v>4</v>
      </c>
      <c r="B5">
        <v>4</v>
      </c>
      <c r="D5">
        <v>3</v>
      </c>
      <c r="F5">
        <v>4</v>
      </c>
      <c r="G5">
        <v>3</v>
      </c>
      <c r="H5" t="s">
        <v>5</v>
      </c>
      <c r="I5" t="s">
        <v>13</v>
      </c>
      <c r="J5" t="s">
        <v>12</v>
      </c>
      <c r="K5" t="s">
        <v>13</v>
      </c>
      <c r="L5">
        <v>1</v>
      </c>
      <c r="M5">
        <f t="shared" si="0"/>
        <v>4</v>
      </c>
    </row>
    <row r="6" spans="1:13" x14ac:dyDescent="0.25">
      <c r="A6">
        <v>5</v>
      </c>
      <c r="C6">
        <v>7</v>
      </c>
      <c r="D6">
        <v>5</v>
      </c>
      <c r="F6">
        <v>7</v>
      </c>
      <c r="G6">
        <v>5</v>
      </c>
      <c r="H6" t="s">
        <v>5</v>
      </c>
      <c r="I6" t="s">
        <v>12</v>
      </c>
      <c r="J6" t="s">
        <v>12</v>
      </c>
      <c r="K6" t="s">
        <v>12</v>
      </c>
      <c r="L6">
        <v>0</v>
      </c>
      <c r="M6">
        <f t="shared" si="0"/>
        <v>7</v>
      </c>
    </row>
    <row r="7" spans="1:13" x14ac:dyDescent="0.25">
      <c r="A7">
        <v>6</v>
      </c>
      <c r="C7">
        <v>9</v>
      </c>
      <c r="D7">
        <v>7</v>
      </c>
      <c r="F7">
        <v>9</v>
      </c>
      <c r="G7">
        <v>7</v>
      </c>
      <c r="H7" t="s">
        <v>5</v>
      </c>
      <c r="I7" t="s">
        <v>12</v>
      </c>
      <c r="J7" t="s">
        <v>12</v>
      </c>
      <c r="K7" t="s">
        <v>12</v>
      </c>
      <c r="L7">
        <v>0</v>
      </c>
      <c r="M7">
        <f t="shared" si="0"/>
        <v>9</v>
      </c>
    </row>
    <row r="8" spans="1:13" x14ac:dyDescent="0.25">
      <c r="A8">
        <v>7</v>
      </c>
      <c r="C8">
        <v>9</v>
      </c>
      <c r="E8">
        <v>10</v>
      </c>
      <c r="F8">
        <v>9</v>
      </c>
      <c r="G8">
        <v>10</v>
      </c>
      <c r="H8" t="s">
        <v>6</v>
      </c>
      <c r="I8" t="s">
        <v>12</v>
      </c>
      <c r="J8" t="s">
        <v>13</v>
      </c>
      <c r="K8" t="s">
        <v>13</v>
      </c>
      <c r="L8">
        <v>1</v>
      </c>
      <c r="M8">
        <f t="shared" si="0"/>
        <v>10</v>
      </c>
    </row>
    <row r="9" spans="1:13" x14ac:dyDescent="0.25">
      <c r="A9">
        <v>8</v>
      </c>
      <c r="B9">
        <v>5</v>
      </c>
      <c r="D9">
        <v>4</v>
      </c>
      <c r="F9">
        <v>5</v>
      </c>
      <c r="G9">
        <v>4</v>
      </c>
      <c r="H9" t="s">
        <v>5</v>
      </c>
      <c r="I9" t="s">
        <v>13</v>
      </c>
      <c r="J9" t="s">
        <v>12</v>
      </c>
      <c r="K9" t="s">
        <v>13</v>
      </c>
      <c r="L9">
        <v>1</v>
      </c>
      <c r="M9">
        <f t="shared" si="0"/>
        <v>5</v>
      </c>
    </row>
    <row r="10" spans="1:13" x14ac:dyDescent="0.25">
      <c r="A10">
        <v>9</v>
      </c>
      <c r="C10">
        <v>13</v>
      </c>
      <c r="D10">
        <v>7</v>
      </c>
      <c r="F10">
        <v>13</v>
      </c>
      <c r="G10">
        <v>7</v>
      </c>
      <c r="H10" t="s">
        <v>5</v>
      </c>
      <c r="I10" t="s">
        <v>12</v>
      </c>
      <c r="J10" t="s">
        <v>12</v>
      </c>
      <c r="K10" t="s">
        <v>12</v>
      </c>
      <c r="L10">
        <v>0</v>
      </c>
      <c r="M10">
        <f t="shared" si="0"/>
        <v>13</v>
      </c>
    </row>
    <row r="11" spans="1:13" x14ac:dyDescent="0.25">
      <c r="A11">
        <v>10</v>
      </c>
      <c r="C11">
        <v>8</v>
      </c>
      <c r="D11">
        <v>8</v>
      </c>
      <c r="F11">
        <v>8</v>
      </c>
      <c r="G11">
        <v>8</v>
      </c>
      <c r="H11" t="s">
        <v>14</v>
      </c>
      <c r="I11" t="s">
        <v>12</v>
      </c>
      <c r="J11" t="s">
        <v>12</v>
      </c>
      <c r="K11" t="s">
        <v>14</v>
      </c>
      <c r="L11">
        <v>0</v>
      </c>
      <c r="M11">
        <f t="shared" si="0"/>
        <v>8</v>
      </c>
    </row>
    <row r="12" spans="1:13" x14ac:dyDescent="0.25">
      <c r="A12">
        <v>11</v>
      </c>
      <c r="B12">
        <v>6</v>
      </c>
      <c r="D12">
        <v>3</v>
      </c>
      <c r="F12">
        <v>6</v>
      </c>
      <c r="G12">
        <v>3</v>
      </c>
      <c r="H12" t="s">
        <v>5</v>
      </c>
      <c r="I12" t="s">
        <v>13</v>
      </c>
      <c r="J12" t="s">
        <v>12</v>
      </c>
      <c r="K12" t="s">
        <v>13</v>
      </c>
      <c r="L12">
        <v>1</v>
      </c>
      <c r="M12">
        <f t="shared" si="0"/>
        <v>6</v>
      </c>
    </row>
    <row r="13" spans="1:13" x14ac:dyDescent="0.25">
      <c r="A13">
        <v>12</v>
      </c>
      <c r="B13">
        <v>3</v>
      </c>
      <c r="D13">
        <v>6</v>
      </c>
      <c r="F13">
        <v>3</v>
      </c>
      <c r="G13">
        <v>6</v>
      </c>
      <c r="H13" t="s">
        <v>6</v>
      </c>
      <c r="I13" t="s">
        <v>13</v>
      </c>
      <c r="J13" t="s">
        <v>12</v>
      </c>
      <c r="K13" t="s">
        <v>12</v>
      </c>
      <c r="L13">
        <v>1</v>
      </c>
      <c r="M13">
        <f t="shared" si="0"/>
        <v>6</v>
      </c>
    </row>
    <row r="14" spans="1:13" x14ac:dyDescent="0.25">
      <c r="A14">
        <v>13</v>
      </c>
      <c r="C14">
        <v>7</v>
      </c>
      <c r="D14">
        <v>2</v>
      </c>
      <c r="F14">
        <v>7</v>
      </c>
      <c r="G14">
        <v>2</v>
      </c>
      <c r="H14" t="s">
        <v>5</v>
      </c>
      <c r="I14" t="s">
        <v>12</v>
      </c>
      <c r="J14" t="s">
        <v>12</v>
      </c>
      <c r="K14" t="s">
        <v>12</v>
      </c>
      <c r="L14">
        <v>0</v>
      </c>
      <c r="M14">
        <f t="shared" si="0"/>
        <v>7</v>
      </c>
    </row>
    <row r="15" spans="1:13" x14ac:dyDescent="0.25">
      <c r="A15">
        <v>14</v>
      </c>
      <c r="C15">
        <v>10</v>
      </c>
      <c r="D15">
        <v>4</v>
      </c>
      <c r="F15">
        <v>10</v>
      </c>
      <c r="G15">
        <v>4</v>
      </c>
      <c r="H15" t="s">
        <v>5</v>
      </c>
      <c r="I15" t="s">
        <v>12</v>
      </c>
      <c r="J15" t="s">
        <v>12</v>
      </c>
      <c r="K15" t="s">
        <v>12</v>
      </c>
      <c r="L15">
        <v>0</v>
      </c>
      <c r="M15">
        <f t="shared" si="0"/>
        <v>10</v>
      </c>
    </row>
    <row r="16" spans="1:13" x14ac:dyDescent="0.25">
      <c r="A16">
        <v>15</v>
      </c>
      <c r="B16">
        <v>6</v>
      </c>
      <c r="E16">
        <v>9</v>
      </c>
      <c r="F16">
        <v>6</v>
      </c>
      <c r="G16">
        <v>9</v>
      </c>
      <c r="H16" t="s">
        <v>6</v>
      </c>
      <c r="I16" t="s">
        <v>13</v>
      </c>
      <c r="J16" t="s">
        <v>13</v>
      </c>
      <c r="K16" t="s">
        <v>13</v>
      </c>
      <c r="L16">
        <v>0</v>
      </c>
      <c r="M16">
        <f t="shared" si="0"/>
        <v>9</v>
      </c>
    </row>
    <row r="17" spans="1:13" x14ac:dyDescent="0.25">
      <c r="A17">
        <v>16</v>
      </c>
      <c r="C17">
        <v>6</v>
      </c>
      <c r="E17">
        <v>10</v>
      </c>
      <c r="F17">
        <v>6</v>
      </c>
      <c r="G17">
        <v>10</v>
      </c>
      <c r="H17" t="s">
        <v>6</v>
      </c>
      <c r="I17" t="s">
        <v>12</v>
      </c>
      <c r="J17" t="s">
        <v>13</v>
      </c>
      <c r="K17" t="s">
        <v>13</v>
      </c>
      <c r="L17">
        <v>1</v>
      </c>
      <c r="M17">
        <f t="shared" si="0"/>
        <v>10</v>
      </c>
    </row>
    <row r="18" spans="1:13" x14ac:dyDescent="0.25">
      <c r="A18">
        <v>17</v>
      </c>
      <c r="B18">
        <v>6</v>
      </c>
      <c r="D18">
        <v>9</v>
      </c>
      <c r="F18">
        <v>6</v>
      </c>
      <c r="G18">
        <v>9</v>
      </c>
      <c r="H18" t="s">
        <v>6</v>
      </c>
      <c r="I18" t="s">
        <v>13</v>
      </c>
      <c r="J18" t="s">
        <v>12</v>
      </c>
      <c r="K18" t="s">
        <v>12</v>
      </c>
      <c r="L18">
        <v>1</v>
      </c>
      <c r="M18">
        <f t="shared" si="0"/>
        <v>9</v>
      </c>
    </row>
    <row r="19" spans="1:13" x14ac:dyDescent="0.25">
      <c r="A19">
        <v>18</v>
      </c>
      <c r="C19">
        <v>7</v>
      </c>
      <c r="E19">
        <v>6</v>
      </c>
      <c r="F19">
        <v>7</v>
      </c>
      <c r="G19">
        <v>6</v>
      </c>
      <c r="H19" t="s">
        <v>5</v>
      </c>
      <c r="I19" t="s">
        <v>12</v>
      </c>
      <c r="J19" t="s">
        <v>13</v>
      </c>
      <c r="K19" t="s">
        <v>12</v>
      </c>
      <c r="L19">
        <v>1</v>
      </c>
      <c r="M19">
        <f t="shared" si="0"/>
        <v>7</v>
      </c>
    </row>
    <row r="20" spans="1:13" x14ac:dyDescent="0.25">
      <c r="A20">
        <v>19</v>
      </c>
      <c r="C20">
        <v>8</v>
      </c>
      <c r="E20">
        <v>7</v>
      </c>
      <c r="F20">
        <v>8</v>
      </c>
      <c r="G20">
        <v>7</v>
      </c>
      <c r="H20" t="s">
        <v>5</v>
      </c>
      <c r="I20" t="s">
        <v>12</v>
      </c>
      <c r="J20" t="s">
        <v>13</v>
      </c>
      <c r="K20" t="s">
        <v>12</v>
      </c>
      <c r="L20">
        <v>1</v>
      </c>
      <c r="M20">
        <f t="shared" si="0"/>
        <v>8</v>
      </c>
    </row>
    <row r="21" spans="1:13" x14ac:dyDescent="0.25">
      <c r="A21">
        <v>20</v>
      </c>
      <c r="C21">
        <v>8</v>
      </c>
      <c r="D21">
        <v>6</v>
      </c>
      <c r="F21">
        <v>8</v>
      </c>
      <c r="G21">
        <v>6</v>
      </c>
      <c r="H21" t="s">
        <v>5</v>
      </c>
      <c r="I21" t="s">
        <v>12</v>
      </c>
      <c r="J21" t="s">
        <v>12</v>
      </c>
      <c r="K21" t="s">
        <v>12</v>
      </c>
      <c r="L21">
        <v>0</v>
      </c>
      <c r="M21">
        <f t="shared" si="0"/>
        <v>8</v>
      </c>
    </row>
    <row r="22" spans="1:13" x14ac:dyDescent="0.25">
      <c r="A22">
        <v>21</v>
      </c>
      <c r="C22">
        <v>9</v>
      </c>
      <c r="D22">
        <v>3</v>
      </c>
      <c r="F22">
        <v>9</v>
      </c>
      <c r="G22">
        <v>3</v>
      </c>
      <c r="H22" t="s">
        <v>5</v>
      </c>
      <c r="I22" t="s">
        <v>12</v>
      </c>
      <c r="J22" t="s">
        <v>12</v>
      </c>
      <c r="K22" t="s">
        <v>12</v>
      </c>
      <c r="L22">
        <v>0</v>
      </c>
      <c r="M22">
        <f t="shared" si="0"/>
        <v>9</v>
      </c>
    </row>
    <row r="23" spans="1:13" x14ac:dyDescent="0.25">
      <c r="A23">
        <v>22</v>
      </c>
      <c r="B23">
        <v>1</v>
      </c>
      <c r="D23">
        <v>4</v>
      </c>
      <c r="F23">
        <v>1</v>
      </c>
      <c r="G23">
        <v>4</v>
      </c>
      <c r="H23" t="s">
        <v>6</v>
      </c>
      <c r="I23" t="s">
        <v>13</v>
      </c>
      <c r="J23" t="s">
        <v>12</v>
      </c>
      <c r="K23" t="s">
        <v>12</v>
      </c>
      <c r="L23">
        <v>1</v>
      </c>
      <c r="M23">
        <f t="shared" si="0"/>
        <v>4</v>
      </c>
    </row>
    <row r="24" spans="1:13" x14ac:dyDescent="0.25">
      <c r="A24">
        <v>23</v>
      </c>
      <c r="B24">
        <v>7</v>
      </c>
      <c r="D24">
        <v>7</v>
      </c>
      <c r="F24">
        <v>7</v>
      </c>
      <c r="G24">
        <v>7</v>
      </c>
      <c r="H24" t="s">
        <v>14</v>
      </c>
      <c r="I24" t="s">
        <v>13</v>
      </c>
      <c r="J24" t="s">
        <v>12</v>
      </c>
      <c r="K24" t="s">
        <v>14</v>
      </c>
      <c r="L24">
        <v>1</v>
      </c>
      <c r="M24">
        <f t="shared" si="0"/>
        <v>7</v>
      </c>
    </row>
    <row r="25" spans="1:13" x14ac:dyDescent="0.25">
      <c r="A25">
        <v>24</v>
      </c>
      <c r="C25">
        <v>9</v>
      </c>
      <c r="E25">
        <v>10</v>
      </c>
      <c r="F25">
        <v>9</v>
      </c>
      <c r="G25">
        <v>10</v>
      </c>
      <c r="H25" t="s">
        <v>6</v>
      </c>
      <c r="I25" t="s">
        <v>12</v>
      </c>
      <c r="J25" t="s">
        <v>13</v>
      </c>
      <c r="K25" t="s">
        <v>13</v>
      </c>
      <c r="L25">
        <v>1</v>
      </c>
      <c r="M25">
        <f t="shared" si="0"/>
        <v>10</v>
      </c>
    </row>
    <row r="26" spans="1:13" x14ac:dyDescent="0.25">
      <c r="A26">
        <v>25</v>
      </c>
      <c r="C26">
        <v>6</v>
      </c>
      <c r="E26">
        <v>7</v>
      </c>
      <c r="F26">
        <v>6</v>
      </c>
      <c r="G26">
        <v>7</v>
      </c>
      <c r="H26" t="s">
        <v>6</v>
      </c>
      <c r="I26" t="s">
        <v>12</v>
      </c>
      <c r="J26" t="s">
        <v>13</v>
      </c>
      <c r="K26" t="s">
        <v>13</v>
      </c>
      <c r="L26">
        <v>1</v>
      </c>
      <c r="M26">
        <f t="shared" si="0"/>
        <v>7</v>
      </c>
    </row>
    <row r="27" spans="1:13" x14ac:dyDescent="0.25">
      <c r="A27">
        <v>26</v>
      </c>
      <c r="B27">
        <v>5</v>
      </c>
      <c r="D27">
        <v>7</v>
      </c>
      <c r="F27">
        <v>5</v>
      </c>
      <c r="G27">
        <v>7</v>
      </c>
      <c r="H27" t="s">
        <v>6</v>
      </c>
      <c r="I27" t="s">
        <v>13</v>
      </c>
      <c r="J27" t="s">
        <v>12</v>
      </c>
      <c r="K27" t="s">
        <v>12</v>
      </c>
      <c r="L27">
        <v>1</v>
      </c>
      <c r="M27">
        <f t="shared" si="0"/>
        <v>7</v>
      </c>
    </row>
    <row r="28" spans="1:13" x14ac:dyDescent="0.25">
      <c r="A28">
        <v>27</v>
      </c>
      <c r="C28">
        <v>8</v>
      </c>
      <c r="D28">
        <v>6</v>
      </c>
      <c r="F28">
        <v>8</v>
      </c>
      <c r="G28">
        <v>6</v>
      </c>
      <c r="H28" t="s">
        <v>5</v>
      </c>
      <c r="I28" t="s">
        <v>12</v>
      </c>
      <c r="J28" t="s">
        <v>12</v>
      </c>
      <c r="K28" t="s">
        <v>12</v>
      </c>
      <c r="L28">
        <v>0</v>
      </c>
      <c r="M28">
        <f t="shared" si="0"/>
        <v>8</v>
      </c>
    </row>
    <row r="29" spans="1:13" x14ac:dyDescent="0.25">
      <c r="A29">
        <v>28</v>
      </c>
      <c r="C29">
        <v>3</v>
      </c>
      <c r="D29">
        <v>5</v>
      </c>
      <c r="F29">
        <v>3</v>
      </c>
      <c r="G29">
        <v>5</v>
      </c>
      <c r="H29" t="s">
        <v>6</v>
      </c>
      <c r="I29" t="s">
        <v>12</v>
      </c>
      <c r="J29" t="s">
        <v>12</v>
      </c>
      <c r="K29" t="s">
        <v>12</v>
      </c>
      <c r="L29">
        <v>0</v>
      </c>
      <c r="M29">
        <f t="shared" si="0"/>
        <v>5</v>
      </c>
    </row>
    <row r="30" spans="1:13" x14ac:dyDescent="0.25">
      <c r="A30">
        <v>29</v>
      </c>
      <c r="C30">
        <v>10</v>
      </c>
      <c r="E30">
        <v>9</v>
      </c>
      <c r="F30">
        <v>10</v>
      </c>
      <c r="G30">
        <v>9</v>
      </c>
      <c r="H30" t="s">
        <v>5</v>
      </c>
      <c r="I30" t="s">
        <v>12</v>
      </c>
      <c r="J30" t="s">
        <v>13</v>
      </c>
      <c r="K30" t="s">
        <v>12</v>
      </c>
      <c r="L30">
        <v>1</v>
      </c>
      <c r="M30">
        <f t="shared" si="0"/>
        <v>10</v>
      </c>
    </row>
    <row r="31" spans="1:13" x14ac:dyDescent="0.25">
      <c r="A31">
        <v>30</v>
      </c>
      <c r="B31">
        <v>8</v>
      </c>
      <c r="D31">
        <v>5</v>
      </c>
      <c r="F31">
        <v>8</v>
      </c>
      <c r="G31">
        <v>5</v>
      </c>
      <c r="H31" t="s">
        <v>5</v>
      </c>
      <c r="I31" t="s">
        <v>13</v>
      </c>
      <c r="J31" t="s">
        <v>12</v>
      </c>
      <c r="K31" t="s">
        <v>13</v>
      </c>
      <c r="L31">
        <v>1</v>
      </c>
      <c r="M31">
        <f t="shared" si="0"/>
        <v>8</v>
      </c>
    </row>
    <row r="32" spans="1:13" x14ac:dyDescent="0.25">
      <c r="A32">
        <v>31</v>
      </c>
      <c r="C32">
        <v>8</v>
      </c>
      <c r="E32">
        <v>11</v>
      </c>
      <c r="F32">
        <v>8</v>
      </c>
      <c r="G32">
        <v>11</v>
      </c>
      <c r="H32" t="s">
        <v>6</v>
      </c>
      <c r="I32" t="s">
        <v>12</v>
      </c>
      <c r="J32" t="s">
        <v>13</v>
      </c>
      <c r="K32" t="s">
        <v>13</v>
      </c>
      <c r="L32">
        <v>1</v>
      </c>
      <c r="M32">
        <f t="shared" si="0"/>
        <v>11</v>
      </c>
    </row>
    <row r="33" spans="1:13" x14ac:dyDescent="0.25">
      <c r="A33">
        <v>32</v>
      </c>
      <c r="C33">
        <v>5</v>
      </c>
      <c r="D33">
        <v>5</v>
      </c>
      <c r="F33">
        <v>5</v>
      </c>
      <c r="G33">
        <v>5</v>
      </c>
      <c r="H33" t="s">
        <v>14</v>
      </c>
      <c r="I33" t="s">
        <v>12</v>
      </c>
      <c r="J33" t="s">
        <v>12</v>
      </c>
      <c r="K33" t="s">
        <v>14</v>
      </c>
      <c r="L33">
        <v>0</v>
      </c>
      <c r="M33">
        <f t="shared" si="0"/>
        <v>5</v>
      </c>
    </row>
    <row r="34" spans="1:13" x14ac:dyDescent="0.25">
      <c r="A34">
        <v>33</v>
      </c>
      <c r="C34">
        <v>5</v>
      </c>
      <c r="E34">
        <v>8</v>
      </c>
      <c r="F34">
        <v>5</v>
      </c>
      <c r="G34">
        <v>8</v>
      </c>
      <c r="H34" t="s">
        <v>6</v>
      </c>
      <c r="I34" t="s">
        <v>12</v>
      </c>
      <c r="J34" t="s">
        <v>13</v>
      </c>
      <c r="K34" t="s">
        <v>13</v>
      </c>
      <c r="L34">
        <v>1</v>
      </c>
      <c r="M34">
        <f t="shared" si="0"/>
        <v>8</v>
      </c>
    </row>
    <row r="35" spans="1:13" x14ac:dyDescent="0.25">
      <c r="A35">
        <v>34</v>
      </c>
      <c r="B35">
        <v>4</v>
      </c>
      <c r="D35">
        <v>11</v>
      </c>
      <c r="F35">
        <v>4</v>
      </c>
      <c r="G35">
        <v>11</v>
      </c>
      <c r="H35" t="s">
        <v>6</v>
      </c>
      <c r="I35" t="s">
        <v>13</v>
      </c>
      <c r="J35" t="s">
        <v>12</v>
      </c>
      <c r="K35" t="s">
        <v>12</v>
      </c>
      <c r="L35">
        <v>1</v>
      </c>
      <c r="M35">
        <f t="shared" si="0"/>
        <v>11</v>
      </c>
    </row>
    <row r="36" spans="1:13" x14ac:dyDescent="0.25">
      <c r="A36">
        <v>35</v>
      </c>
      <c r="B36">
        <v>3</v>
      </c>
      <c r="D36">
        <v>8</v>
      </c>
      <c r="F36">
        <v>3</v>
      </c>
      <c r="G36">
        <v>8</v>
      </c>
      <c r="H36" t="s">
        <v>6</v>
      </c>
      <c r="I36" t="s">
        <v>13</v>
      </c>
      <c r="J36" t="s">
        <v>12</v>
      </c>
      <c r="K36" t="s">
        <v>12</v>
      </c>
      <c r="L36">
        <v>1</v>
      </c>
      <c r="M36">
        <f t="shared" si="0"/>
        <v>8</v>
      </c>
    </row>
    <row r="37" spans="1:13" x14ac:dyDescent="0.25">
      <c r="A37">
        <v>36</v>
      </c>
      <c r="C37">
        <v>10</v>
      </c>
      <c r="D37">
        <v>9</v>
      </c>
      <c r="F37">
        <v>10</v>
      </c>
      <c r="G37">
        <v>9</v>
      </c>
      <c r="H37" t="s">
        <v>5</v>
      </c>
      <c r="I37" t="s">
        <v>12</v>
      </c>
      <c r="J37" t="s">
        <v>12</v>
      </c>
      <c r="K37" t="s">
        <v>12</v>
      </c>
      <c r="L37">
        <v>0</v>
      </c>
      <c r="M37">
        <f t="shared" si="0"/>
        <v>10</v>
      </c>
    </row>
    <row r="38" spans="1:13" x14ac:dyDescent="0.25">
      <c r="A38">
        <v>37</v>
      </c>
      <c r="B38">
        <v>3</v>
      </c>
      <c r="E38">
        <v>8</v>
      </c>
      <c r="F38">
        <v>3</v>
      </c>
      <c r="G38">
        <v>8</v>
      </c>
      <c r="H38" t="s">
        <v>6</v>
      </c>
      <c r="I38" t="s">
        <v>13</v>
      </c>
      <c r="J38" t="s">
        <v>13</v>
      </c>
      <c r="K38" t="s">
        <v>13</v>
      </c>
      <c r="L38">
        <v>0</v>
      </c>
      <c r="M38">
        <f t="shared" si="0"/>
        <v>8</v>
      </c>
    </row>
    <row r="39" spans="1:13" x14ac:dyDescent="0.25">
      <c r="A39">
        <v>38</v>
      </c>
      <c r="C39">
        <v>9</v>
      </c>
      <c r="D39">
        <v>3</v>
      </c>
      <c r="F39">
        <v>9</v>
      </c>
      <c r="G39">
        <v>3</v>
      </c>
      <c r="H39" t="s">
        <v>5</v>
      </c>
      <c r="I39" t="s">
        <v>12</v>
      </c>
      <c r="J39" t="s">
        <v>12</v>
      </c>
      <c r="K39" t="s">
        <v>12</v>
      </c>
      <c r="L39">
        <v>0</v>
      </c>
      <c r="M39">
        <f t="shared" si="0"/>
        <v>9</v>
      </c>
    </row>
    <row r="40" spans="1:13" x14ac:dyDescent="0.25">
      <c r="A40">
        <v>39</v>
      </c>
      <c r="C40">
        <v>9</v>
      </c>
      <c r="E40">
        <v>11</v>
      </c>
      <c r="F40">
        <v>9</v>
      </c>
      <c r="G40">
        <v>11</v>
      </c>
      <c r="H40" t="s">
        <v>6</v>
      </c>
      <c r="I40" t="s">
        <v>12</v>
      </c>
      <c r="J40" t="s">
        <v>13</v>
      </c>
      <c r="K40" t="s">
        <v>13</v>
      </c>
      <c r="L40">
        <v>1</v>
      </c>
      <c r="M40">
        <f t="shared" si="0"/>
        <v>11</v>
      </c>
    </row>
    <row r="41" spans="1:13" x14ac:dyDescent="0.25">
      <c r="A41">
        <v>40</v>
      </c>
      <c r="C41">
        <v>8</v>
      </c>
      <c r="D41">
        <v>5</v>
      </c>
      <c r="F41">
        <v>8</v>
      </c>
      <c r="G41">
        <v>5</v>
      </c>
      <c r="H41" t="s">
        <v>5</v>
      </c>
      <c r="I41" t="s">
        <v>12</v>
      </c>
      <c r="J41" t="s">
        <v>12</v>
      </c>
      <c r="K41" t="s">
        <v>12</v>
      </c>
      <c r="L41">
        <v>0</v>
      </c>
      <c r="M41">
        <f t="shared" si="0"/>
        <v>8</v>
      </c>
    </row>
    <row r="42" spans="1:13" x14ac:dyDescent="0.25">
      <c r="A42">
        <v>41</v>
      </c>
      <c r="C42">
        <v>4</v>
      </c>
      <c r="D42">
        <v>6</v>
      </c>
      <c r="F42">
        <v>4</v>
      </c>
      <c r="G42">
        <v>6</v>
      </c>
      <c r="H42" t="s">
        <v>6</v>
      </c>
      <c r="I42" t="s">
        <v>12</v>
      </c>
      <c r="J42" t="s">
        <v>12</v>
      </c>
      <c r="K42" t="s">
        <v>12</v>
      </c>
      <c r="L42">
        <v>0</v>
      </c>
      <c r="M42">
        <f t="shared" si="0"/>
        <v>6</v>
      </c>
    </row>
    <row r="43" spans="1:13" x14ac:dyDescent="0.25">
      <c r="A43">
        <v>42</v>
      </c>
      <c r="C43">
        <v>10</v>
      </c>
      <c r="D43">
        <v>5</v>
      </c>
      <c r="F43">
        <v>10</v>
      </c>
      <c r="G43">
        <v>5</v>
      </c>
      <c r="H43" t="s">
        <v>5</v>
      </c>
      <c r="I43" t="s">
        <v>12</v>
      </c>
      <c r="J43" t="s">
        <v>12</v>
      </c>
      <c r="K43" t="s">
        <v>12</v>
      </c>
      <c r="L43">
        <v>0</v>
      </c>
      <c r="M43">
        <f t="shared" si="0"/>
        <v>10</v>
      </c>
    </row>
    <row r="44" spans="1:13" x14ac:dyDescent="0.25">
      <c r="A44">
        <v>43</v>
      </c>
      <c r="C44">
        <v>8</v>
      </c>
      <c r="D44">
        <v>4</v>
      </c>
      <c r="F44">
        <v>8</v>
      </c>
      <c r="G44">
        <v>4</v>
      </c>
      <c r="H44" t="s">
        <v>5</v>
      </c>
      <c r="I44" t="s">
        <v>12</v>
      </c>
      <c r="J44" t="s">
        <v>12</v>
      </c>
      <c r="K44" t="s">
        <v>12</v>
      </c>
      <c r="L44">
        <v>0</v>
      </c>
      <c r="M44">
        <f t="shared" si="0"/>
        <v>8</v>
      </c>
    </row>
    <row r="45" spans="1:13" x14ac:dyDescent="0.25">
      <c r="A45">
        <v>44</v>
      </c>
      <c r="C45">
        <v>9</v>
      </c>
      <c r="E45">
        <v>11</v>
      </c>
      <c r="F45">
        <v>9</v>
      </c>
      <c r="G45">
        <v>11</v>
      </c>
      <c r="H45" t="s">
        <v>6</v>
      </c>
      <c r="I45" t="s">
        <v>12</v>
      </c>
      <c r="J45" t="s">
        <v>13</v>
      </c>
      <c r="K45" t="s">
        <v>13</v>
      </c>
      <c r="L45">
        <v>1</v>
      </c>
      <c r="M45">
        <f t="shared" si="0"/>
        <v>11</v>
      </c>
    </row>
    <row r="46" spans="1:13" x14ac:dyDescent="0.25">
      <c r="A46">
        <v>45</v>
      </c>
      <c r="C46">
        <v>7</v>
      </c>
      <c r="D46">
        <v>7</v>
      </c>
      <c r="F46">
        <v>7</v>
      </c>
      <c r="G46">
        <v>7</v>
      </c>
      <c r="H46" t="s">
        <v>14</v>
      </c>
      <c r="I46" t="s">
        <v>12</v>
      </c>
      <c r="J46" t="s">
        <v>12</v>
      </c>
      <c r="K46" t="s">
        <v>14</v>
      </c>
      <c r="L46">
        <v>0</v>
      </c>
      <c r="M46">
        <f t="shared" si="0"/>
        <v>7</v>
      </c>
    </row>
    <row r="47" spans="1:13" x14ac:dyDescent="0.25">
      <c r="A47">
        <v>46</v>
      </c>
      <c r="C47">
        <v>6</v>
      </c>
      <c r="E47">
        <v>10</v>
      </c>
      <c r="F47">
        <v>6</v>
      </c>
      <c r="G47">
        <v>10</v>
      </c>
      <c r="H47" t="s">
        <v>6</v>
      </c>
      <c r="I47" t="s">
        <v>12</v>
      </c>
      <c r="J47" t="s">
        <v>13</v>
      </c>
      <c r="K47" t="s">
        <v>13</v>
      </c>
      <c r="L47">
        <v>1</v>
      </c>
      <c r="M47">
        <f t="shared" si="0"/>
        <v>10</v>
      </c>
    </row>
    <row r="48" spans="1:13" x14ac:dyDescent="0.25">
      <c r="A48">
        <v>47</v>
      </c>
      <c r="B48">
        <v>3</v>
      </c>
      <c r="D48">
        <v>4</v>
      </c>
      <c r="F48">
        <v>3</v>
      </c>
      <c r="G48">
        <v>4</v>
      </c>
      <c r="H48" t="s">
        <v>6</v>
      </c>
      <c r="I48" t="s">
        <v>13</v>
      </c>
      <c r="J48" t="s">
        <v>12</v>
      </c>
      <c r="K48" t="s">
        <v>12</v>
      </c>
      <c r="L48">
        <v>1</v>
      </c>
      <c r="M48">
        <f t="shared" si="0"/>
        <v>4</v>
      </c>
    </row>
    <row r="49" spans="1:13" x14ac:dyDescent="0.25">
      <c r="A49">
        <v>48</v>
      </c>
      <c r="C49">
        <v>7</v>
      </c>
      <c r="E49">
        <v>12</v>
      </c>
      <c r="F49">
        <v>7</v>
      </c>
      <c r="G49">
        <v>12</v>
      </c>
      <c r="H49" t="s">
        <v>6</v>
      </c>
      <c r="I49" t="s">
        <v>12</v>
      </c>
      <c r="J49" t="s">
        <v>13</v>
      </c>
      <c r="K49" t="s">
        <v>13</v>
      </c>
      <c r="L49">
        <v>1</v>
      </c>
      <c r="M49">
        <f t="shared" si="0"/>
        <v>12</v>
      </c>
    </row>
    <row r="50" spans="1:13" x14ac:dyDescent="0.25">
      <c r="A50">
        <v>49</v>
      </c>
      <c r="C50">
        <v>3</v>
      </c>
      <c r="D50">
        <v>4</v>
      </c>
      <c r="F50">
        <v>3</v>
      </c>
      <c r="G50">
        <v>4</v>
      </c>
      <c r="H50" t="s">
        <v>6</v>
      </c>
      <c r="I50" t="s">
        <v>12</v>
      </c>
      <c r="J50" t="s">
        <v>12</v>
      </c>
      <c r="K50" t="s">
        <v>12</v>
      </c>
      <c r="L50">
        <v>0</v>
      </c>
      <c r="M50">
        <f t="shared" si="0"/>
        <v>4</v>
      </c>
    </row>
    <row r="51" spans="1:13" x14ac:dyDescent="0.25">
      <c r="A51">
        <v>50</v>
      </c>
      <c r="B51">
        <v>8</v>
      </c>
      <c r="D51">
        <v>7</v>
      </c>
      <c r="F51">
        <v>8</v>
      </c>
      <c r="G51">
        <v>7</v>
      </c>
      <c r="H51" t="s">
        <v>5</v>
      </c>
      <c r="I51" t="s">
        <v>13</v>
      </c>
      <c r="J51" t="s">
        <v>12</v>
      </c>
      <c r="K51" t="s">
        <v>13</v>
      </c>
      <c r="L51">
        <v>1</v>
      </c>
      <c r="M51">
        <f t="shared" si="0"/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Pivot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Baskaran, Sathish Kumar SSSCCH-STO/486</cp:lastModifiedBy>
  <dcterms:created xsi:type="dcterms:W3CDTF">2021-07-22T16:41:25Z</dcterms:created>
  <dcterms:modified xsi:type="dcterms:W3CDTF">2021-07-23T08:45:25Z</dcterms:modified>
</cp:coreProperties>
</file>